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_Portfolio\"/>
    </mc:Choice>
  </mc:AlternateContent>
  <xr:revisionPtr revIDLastSave="0" documentId="13_ncr:1_{A1F4333B-9CB1-4C99-85D2-AA3C4AA9B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21" r:id="rId1"/>
    <sheet name="customers" sheetId="13" r:id="rId2"/>
    <sheet name="orders" sheetId="17" r:id="rId3"/>
    <sheet name="products" sheetId="2" r:id="rId4"/>
    <sheet name="TS Pivot" sheetId="18" r:id="rId5"/>
    <sheet name="CountryBarChart" sheetId="19" r:id="rId6"/>
    <sheet name="Top5Customers" sheetId="20" r:id="rId7"/>
  </sheets>
  <definedNames>
    <definedName name="_xlnm._FilterDatabase" localSheetId="2" hidden="1">orders!$A$1:$O$1001</definedName>
    <definedName name="_xlnm._FilterDatabase" localSheetId="3" hidden="1">products!$A$1:$G$49</definedName>
    <definedName name="NatívIdősor_Order_Date">#N/A</definedName>
    <definedName name="Szeletelő_Loyalty_Card">#N/A</definedName>
    <definedName name="Szeletelő_Roast_Type_Name">#N/A</definedName>
    <definedName name="Szeletelő_Size">#N/A</definedName>
  </definedNames>
  <calcPr calcId="191028"/>
  <pivotCaches>
    <pivotCache cacheId="14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L113" i="17" a="1"/>
  <c r="L113" i="17" s="1"/>
  <c r="L215" i="17" a="1"/>
  <c r="L215" i="17" s="1"/>
  <c r="L304" i="17"/>
  <c r="L367" i="17" a="1"/>
  <c r="L367" i="17" s="1"/>
  <c r="L431" i="17" a="1"/>
  <c r="L431" i="17" s="1"/>
  <c r="L459" i="17" a="1"/>
  <c r="L459" i="17" s="1"/>
  <c r="L475" i="17" a="1"/>
  <c r="L475" i="17" s="1"/>
  <c r="L488" i="17" a="1"/>
  <c r="L488" i="17" s="1"/>
  <c r="L501" i="17" a="1"/>
  <c r="L501" i="17" s="1"/>
  <c r="L517" i="17" a="1"/>
  <c r="L517" i="17" s="1"/>
  <c r="L700" i="17" a="1"/>
  <c r="L700" i="17" s="1"/>
  <c r="L704" i="17" a="1"/>
  <c r="L704" i="17" s="1"/>
  <c r="L708" i="17" a="1"/>
  <c r="L708" i="17" s="1"/>
  <c r="L712" i="17" a="1"/>
  <c r="L712" i="17" s="1"/>
  <c r="L716" i="17" a="1"/>
  <c r="L716" i="17" s="1"/>
  <c r="L720" i="17" a="1"/>
  <c r="L720" i="17" s="1"/>
  <c r="L724" i="17" a="1"/>
  <c r="L724" i="17" s="1"/>
  <c r="L728" i="17" a="1"/>
  <c r="L728" i="17" s="1"/>
  <c r="L732" i="17" a="1"/>
  <c r="L732" i="17" s="1"/>
  <c r="L736" i="17" a="1"/>
  <c r="L736" i="17" s="1"/>
  <c r="L740" i="17" a="1"/>
  <c r="L740" i="17" s="1"/>
  <c r="L744" i="17" a="1"/>
  <c r="L744" i="17" s="1"/>
  <c r="L748" i="17" a="1"/>
  <c r="L748" i="17" s="1"/>
  <c r="L752" i="17" a="1"/>
  <c r="L752" i="17" s="1"/>
  <c r="L756" i="17" a="1"/>
  <c r="L756" i="17" s="1"/>
  <c r="L760" i="17" a="1"/>
  <c r="L760" i="17" s="1"/>
  <c r="L764" i="17" a="1"/>
  <c r="L764" i="17" s="1"/>
  <c r="L768" i="17" a="1"/>
  <c r="L768" i="17" s="1"/>
  <c r="L772" i="17" a="1"/>
  <c r="L772" i="17" s="1"/>
  <c r="L776" i="17" a="1"/>
  <c r="L776" i="17" s="1"/>
  <c r="L780" i="17" a="1"/>
  <c r="L780" i="17" s="1"/>
  <c r="L784" i="17" a="1"/>
  <c r="L784" i="17" s="1"/>
  <c r="L788" i="17" a="1"/>
  <c r="L788" i="17" s="1"/>
  <c r="L792" i="17" a="1"/>
  <c r="L792" i="17" s="1"/>
  <c r="L796" i="17" a="1"/>
  <c r="L796" i="17" s="1"/>
  <c r="L800" i="17" a="1"/>
  <c r="L800" i="17" s="1"/>
  <c r="L804" i="17" a="1"/>
  <c r="L804" i="17" s="1"/>
  <c r="L808" i="17" a="1"/>
  <c r="L808" i="17" s="1"/>
  <c r="L812" i="17" a="1"/>
  <c r="L812" i="17" s="1"/>
  <c r="L816" i="17" a="1"/>
  <c r="L816" i="17" s="1"/>
  <c r="L820" i="17" a="1"/>
  <c r="L820" i="17" s="1"/>
  <c r="L824" i="17" a="1"/>
  <c r="L824" i="17" s="1"/>
  <c r="L828" i="17" a="1"/>
  <c r="L828" i="17" s="1"/>
  <c r="L832" i="17" a="1"/>
  <c r="L832" i="17" s="1"/>
  <c r="L836" i="17" a="1"/>
  <c r="L836" i="17" s="1"/>
  <c r="L840" i="17" a="1"/>
  <c r="L840" i="17" s="1"/>
  <c r="L844" i="17" a="1"/>
  <c r="L844" i="17" s="1"/>
  <c r="L848" i="17" a="1"/>
  <c r="L848" i="17" s="1"/>
  <c r="L852" i="17" a="1"/>
  <c r="L852" i="17" s="1"/>
  <c r="L856" i="17" a="1"/>
  <c r="L856" i="17" s="1"/>
  <c r="L860" i="17" a="1"/>
  <c r="L860" i="17" s="1"/>
  <c r="L864" i="17" a="1"/>
  <c r="L864" i="17" s="1"/>
  <c r="L868" i="17" a="1"/>
  <c r="L868" i="17" s="1"/>
  <c r="L872" i="17" a="1"/>
  <c r="L872" i="17" s="1"/>
  <c r="L876" i="17" a="1"/>
  <c r="L876" i="17" s="1"/>
  <c r="L880" i="17" a="1"/>
  <c r="L880" i="17" s="1"/>
  <c r="L884" i="17" a="1"/>
  <c r="L884" i="17" s="1"/>
  <c r="L888" i="17" a="1"/>
  <c r="L888" i="17" s="1"/>
  <c r="L892" i="17" a="1"/>
  <c r="L892" i="17" s="1"/>
  <c r="L896" i="17" a="1"/>
  <c r="L896" i="17" s="1"/>
  <c r="L900" i="17" a="1"/>
  <c r="L900" i="17" s="1"/>
  <c r="L904" i="17" a="1"/>
  <c r="L904" i="17" s="1"/>
  <c r="L908" i="17" a="1"/>
  <c r="L908" i="17" s="1"/>
  <c r="L912" i="17" a="1"/>
  <c r="L912" i="17" s="1"/>
  <c r="L916" i="17" a="1"/>
  <c r="L916" i="17" s="1"/>
  <c r="L920" i="17" a="1"/>
  <c r="L920" i="17" s="1"/>
  <c r="L924" i="17" a="1"/>
  <c r="L924" i="17" s="1"/>
  <c r="L928" i="17" a="1"/>
  <c r="L928" i="17" s="1"/>
  <c r="L932" i="17" a="1"/>
  <c r="L932" i="17" s="1"/>
  <c r="L936" i="17" a="1"/>
  <c r="L936" i="17" s="1"/>
  <c r="L940" i="17" a="1"/>
  <c r="L940" i="17" s="1"/>
  <c r="L944" i="17" a="1"/>
  <c r="L944" i="17" s="1"/>
  <c r="L948" i="17" a="1"/>
  <c r="L948" i="17" s="1"/>
  <c r="L952" i="17" a="1"/>
  <c r="L952" i="17" s="1"/>
  <c r="L956" i="17" a="1"/>
  <c r="L956" i="17" s="1"/>
  <c r="L960" i="17" a="1"/>
  <c r="L960" i="17" s="1"/>
  <c r="L964" i="17" a="1"/>
  <c r="L964" i="17" s="1"/>
  <c r="L968" i="17" a="1"/>
  <c r="L968" i="17" s="1"/>
  <c r="L972" i="17" a="1"/>
  <c r="L972" i="17" s="1"/>
  <c r="L976" i="17" a="1"/>
  <c r="L976" i="17" s="1"/>
  <c r="L980" i="17" a="1"/>
  <c r="L980" i="17" s="1"/>
  <c r="L984" i="17" a="1"/>
  <c r="L984" i="17" s="1"/>
  <c r="L988" i="17" a="1"/>
  <c r="L988" i="17" s="1"/>
  <c r="L992" i="17" a="1"/>
  <c r="L992" i="17" s="1"/>
  <c r="L996" i="17" a="1"/>
  <c r="L996" i="17" s="1"/>
  <c r="L1000" i="17" a="1"/>
  <c r="L1000" i="17" s="1"/>
  <c r="J405" i="17"/>
  <c r="J637" i="17" a="1"/>
  <c r="J637" i="17" s="1"/>
  <c r="J767" i="17"/>
  <c r="J863" i="17"/>
  <c r="J919" i="17"/>
  <c r="J955" i="17"/>
  <c r="N3" i="17"/>
  <c r="O3" i="17" s="1"/>
  <c r="N4" i="17"/>
  <c r="O4" i="17" s="1"/>
  <c r="N5" i="17"/>
  <c r="O5" i="17" s="1"/>
  <c r="N6" i="17"/>
  <c r="O6" i="17" s="1"/>
  <c r="N7" i="17"/>
  <c r="O7" i="17" s="1"/>
  <c r="N8" i="17"/>
  <c r="O8" i="17" s="1"/>
  <c r="N9" i="17"/>
  <c r="O9" i="17" s="1"/>
  <c r="N10" i="17"/>
  <c r="O10" i="17" s="1"/>
  <c r="N11" i="17"/>
  <c r="O11" i="17" s="1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O18" i="17" s="1"/>
  <c r="N19" i="17"/>
  <c r="O19" i="17" s="1"/>
  <c r="N20" i="17"/>
  <c r="O20" i="17" s="1"/>
  <c r="N21" i="17"/>
  <c r="O21" i="17" s="1"/>
  <c r="N22" i="17"/>
  <c r="O22" i="17" s="1"/>
  <c r="N23" i="17"/>
  <c r="O23" i="17" s="1"/>
  <c r="N24" i="17"/>
  <c r="O2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N52" i="17"/>
  <c r="O52" i="17" s="1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85" i="17"/>
  <c r="O85" i="17" s="1"/>
  <c r="N86" i="17"/>
  <c r="O86" i="17" s="1"/>
  <c r="N87" i="17"/>
  <c r="O87" i="17" s="1"/>
  <c r="N88" i="17"/>
  <c r="O88" i="17" s="1"/>
  <c r="N89" i="17"/>
  <c r="O89" i="17" s="1"/>
  <c r="N90" i="17"/>
  <c r="O90" i="17" s="1"/>
  <c r="N91" i="17"/>
  <c r="O91" i="17" s="1"/>
  <c r="N92" i="17"/>
  <c r="O92" i="17" s="1"/>
  <c r="N93" i="17"/>
  <c r="O93" i="17" s="1"/>
  <c r="N94" i="17"/>
  <c r="O94" i="17" s="1"/>
  <c r="N95" i="17"/>
  <c r="O95" i="17" s="1"/>
  <c r="N96" i="17"/>
  <c r="O96" i="17" s="1"/>
  <c r="N97" i="17"/>
  <c r="O97" i="17" s="1"/>
  <c r="N98" i="17"/>
  <c r="O98" i="17" s="1"/>
  <c r="N99" i="17"/>
  <c r="O99" i="17" s="1"/>
  <c r="N100" i="17"/>
  <c r="O100" i="17" s="1"/>
  <c r="N101" i="17"/>
  <c r="O101" i="17" s="1"/>
  <c r="N102" i="17"/>
  <c r="O102" i="17" s="1"/>
  <c r="N103" i="17"/>
  <c r="O103" i="17" s="1"/>
  <c r="N104" i="17"/>
  <c r="O104" i="17" s="1"/>
  <c r="N105" i="17"/>
  <c r="O105" i="17" s="1"/>
  <c r="N106" i="17"/>
  <c r="O106" i="17" s="1"/>
  <c r="N107" i="17"/>
  <c r="O107" i="17" s="1"/>
  <c r="N108" i="17"/>
  <c r="O108" i="17" s="1"/>
  <c r="N109" i="17"/>
  <c r="O109" i="17" s="1"/>
  <c r="N110" i="17"/>
  <c r="O110" i="17" s="1"/>
  <c r="N111" i="17"/>
  <c r="O111" i="17" s="1"/>
  <c r="N112" i="17"/>
  <c r="O112" i="17" s="1"/>
  <c r="N113" i="17"/>
  <c r="O113" i="17" s="1"/>
  <c r="N114" i="17"/>
  <c r="O114" i="17" s="1"/>
  <c r="N115" i="17"/>
  <c r="O115" i="17" s="1"/>
  <c r="N116" i="17"/>
  <c r="O116" i="17" s="1"/>
  <c r="N117" i="17"/>
  <c r="O117" i="17" s="1"/>
  <c r="N118" i="17"/>
  <c r="O118" i="17" s="1"/>
  <c r="N119" i="17"/>
  <c r="O119" i="17" s="1"/>
  <c r="N120" i="17"/>
  <c r="O120" i="17" s="1"/>
  <c r="N121" i="17"/>
  <c r="O121" i="17" s="1"/>
  <c r="N122" i="17"/>
  <c r="O122" i="17" s="1"/>
  <c r="N123" i="17"/>
  <c r="O123" i="17" s="1"/>
  <c r="N124" i="17"/>
  <c r="O124" i="17" s="1"/>
  <c r="N125" i="17"/>
  <c r="O125" i="17" s="1"/>
  <c r="N126" i="17"/>
  <c r="O126" i="17" s="1"/>
  <c r="N127" i="17"/>
  <c r="O127" i="17" s="1"/>
  <c r="N128" i="17"/>
  <c r="O128" i="17" s="1"/>
  <c r="N129" i="17"/>
  <c r="O129" i="17" s="1"/>
  <c r="N130" i="17"/>
  <c r="O130" i="17" s="1"/>
  <c r="N131" i="17"/>
  <c r="O131" i="17" s="1"/>
  <c r="N132" i="17"/>
  <c r="O132" i="17" s="1"/>
  <c r="N133" i="17"/>
  <c r="O133" i="17" s="1"/>
  <c r="N134" i="17"/>
  <c r="O134" i="17" s="1"/>
  <c r="N135" i="17"/>
  <c r="O135" i="17" s="1"/>
  <c r="N136" i="17"/>
  <c r="O136" i="17" s="1"/>
  <c r="N137" i="17"/>
  <c r="O137" i="17" s="1"/>
  <c r="N138" i="17"/>
  <c r="O138" i="17" s="1"/>
  <c r="N139" i="17"/>
  <c r="O139" i="17" s="1"/>
  <c r="N140" i="17"/>
  <c r="O140" i="17" s="1"/>
  <c r="N141" i="17"/>
  <c r="O141" i="17" s="1"/>
  <c r="N142" i="17"/>
  <c r="O142" i="17" s="1"/>
  <c r="N143" i="17"/>
  <c r="O143" i="17" s="1"/>
  <c r="N144" i="17"/>
  <c r="O144" i="17" s="1"/>
  <c r="N145" i="17"/>
  <c r="O145" i="17" s="1"/>
  <c r="N146" i="17"/>
  <c r="O146" i="17" s="1"/>
  <c r="N147" i="17"/>
  <c r="O147" i="17" s="1"/>
  <c r="N148" i="17"/>
  <c r="O148" i="17" s="1"/>
  <c r="N149" i="17"/>
  <c r="O149" i="17" s="1"/>
  <c r="N150" i="17"/>
  <c r="O150" i="17" s="1"/>
  <c r="N151" i="17"/>
  <c r="O151" i="17" s="1"/>
  <c r="N152" i="17"/>
  <c r="O152" i="17" s="1"/>
  <c r="N153" i="17"/>
  <c r="O153" i="17" s="1"/>
  <c r="N154" i="17"/>
  <c r="O154" i="17" s="1"/>
  <c r="N155" i="17"/>
  <c r="O155" i="17" s="1"/>
  <c r="N156" i="17"/>
  <c r="O156" i="17" s="1"/>
  <c r="N157" i="17"/>
  <c r="O157" i="17" s="1"/>
  <c r="N158" i="17"/>
  <c r="O158" i="17" s="1"/>
  <c r="N159" i="17"/>
  <c r="O159" i="17" s="1"/>
  <c r="N160" i="17"/>
  <c r="O160" i="17" s="1"/>
  <c r="N161" i="17"/>
  <c r="O161" i="17" s="1"/>
  <c r="N162" i="17"/>
  <c r="O162" i="17" s="1"/>
  <c r="N163" i="17"/>
  <c r="O163" i="17" s="1"/>
  <c r="N164" i="17"/>
  <c r="O164" i="17" s="1"/>
  <c r="N165" i="17"/>
  <c r="O165" i="17" s="1"/>
  <c r="N166" i="17"/>
  <c r="O166" i="17" s="1"/>
  <c r="N167" i="17"/>
  <c r="O167" i="17" s="1"/>
  <c r="N168" i="17"/>
  <c r="O168" i="17" s="1"/>
  <c r="N169" i="17"/>
  <c r="O169" i="17" s="1"/>
  <c r="N170" i="17"/>
  <c r="O170" i="17" s="1"/>
  <c r="N171" i="17"/>
  <c r="O171" i="17" s="1"/>
  <c r="N172" i="17"/>
  <c r="O172" i="17" s="1"/>
  <c r="N173" i="17"/>
  <c r="O173" i="17" s="1"/>
  <c r="N174" i="17"/>
  <c r="O174" i="17" s="1"/>
  <c r="N175" i="17"/>
  <c r="O175" i="17" s="1"/>
  <c r="N176" i="17"/>
  <c r="O176" i="17" s="1"/>
  <c r="N177" i="17"/>
  <c r="O177" i="17" s="1"/>
  <c r="N178" i="17"/>
  <c r="O178" i="17" s="1"/>
  <c r="N179" i="17"/>
  <c r="O179" i="17" s="1"/>
  <c r="N180" i="17"/>
  <c r="O180" i="17" s="1"/>
  <c r="N181" i="17"/>
  <c r="O181" i="17" s="1"/>
  <c r="N182" i="17"/>
  <c r="O182" i="17" s="1"/>
  <c r="N183" i="17"/>
  <c r="O183" i="17" s="1"/>
  <c r="N184" i="17"/>
  <c r="O184" i="17" s="1"/>
  <c r="N185" i="17"/>
  <c r="O185" i="17" s="1"/>
  <c r="N186" i="17"/>
  <c r="O186" i="17" s="1"/>
  <c r="N187" i="17"/>
  <c r="O187" i="17" s="1"/>
  <c r="N188" i="17"/>
  <c r="O188" i="17" s="1"/>
  <c r="N189" i="17"/>
  <c r="O189" i="17" s="1"/>
  <c r="N190" i="17"/>
  <c r="O190" i="17" s="1"/>
  <c r="N191" i="17"/>
  <c r="O191" i="17" s="1"/>
  <c r="N192" i="17"/>
  <c r="O192" i="17" s="1"/>
  <c r="N193" i="17"/>
  <c r="O193" i="17" s="1"/>
  <c r="N194" i="17"/>
  <c r="O194" i="17" s="1"/>
  <c r="N195" i="17"/>
  <c r="O195" i="17" s="1"/>
  <c r="N196" i="17"/>
  <c r="O196" i="17" s="1"/>
  <c r="N197" i="17"/>
  <c r="O197" i="17" s="1"/>
  <c r="N198" i="17"/>
  <c r="O198" i="17" s="1"/>
  <c r="N199" i="17"/>
  <c r="O199" i="17" s="1"/>
  <c r="N200" i="17"/>
  <c r="O200" i="17" s="1"/>
  <c r="N201" i="17"/>
  <c r="O201" i="17" s="1"/>
  <c r="N202" i="17"/>
  <c r="O202" i="17" s="1"/>
  <c r="N203" i="17"/>
  <c r="O203" i="17" s="1"/>
  <c r="N204" i="17"/>
  <c r="O204" i="17" s="1"/>
  <c r="N205" i="17"/>
  <c r="O205" i="17" s="1"/>
  <c r="N206" i="17"/>
  <c r="O206" i="17" s="1"/>
  <c r="N207" i="17"/>
  <c r="O207" i="17" s="1"/>
  <c r="N208" i="17"/>
  <c r="O208" i="17" s="1"/>
  <c r="N209" i="17"/>
  <c r="O209" i="17" s="1"/>
  <c r="N210" i="17"/>
  <c r="O210" i="17" s="1"/>
  <c r="N211" i="17"/>
  <c r="O211" i="17" s="1"/>
  <c r="N212" i="17"/>
  <c r="O212" i="17" s="1"/>
  <c r="N213" i="17"/>
  <c r="O213" i="17" s="1"/>
  <c r="N214" i="17"/>
  <c r="O214" i="17" s="1"/>
  <c r="N215" i="17"/>
  <c r="O215" i="17" s="1"/>
  <c r="N216" i="17"/>
  <c r="O216" i="17" s="1"/>
  <c r="N217" i="17"/>
  <c r="O217" i="17" s="1"/>
  <c r="N218" i="17"/>
  <c r="O218" i="17" s="1"/>
  <c r="N219" i="17"/>
  <c r="O219" i="17" s="1"/>
  <c r="N220" i="17"/>
  <c r="O220" i="17" s="1"/>
  <c r="N221" i="17"/>
  <c r="O221" i="17" s="1"/>
  <c r="N222" i="17"/>
  <c r="O222" i="17" s="1"/>
  <c r="N223" i="17"/>
  <c r="O223" i="17" s="1"/>
  <c r="N224" i="17"/>
  <c r="O224" i="17" s="1"/>
  <c r="N225" i="17"/>
  <c r="O225" i="17" s="1"/>
  <c r="N226" i="17"/>
  <c r="O226" i="17" s="1"/>
  <c r="N227" i="17"/>
  <c r="O227" i="17" s="1"/>
  <c r="N228" i="17"/>
  <c r="O228" i="17" s="1"/>
  <c r="N229" i="17"/>
  <c r="O229" i="17" s="1"/>
  <c r="N230" i="17"/>
  <c r="O230" i="17" s="1"/>
  <c r="N231" i="17"/>
  <c r="O231" i="17" s="1"/>
  <c r="N232" i="17"/>
  <c r="O232" i="17" s="1"/>
  <c r="N233" i="17"/>
  <c r="O233" i="17" s="1"/>
  <c r="N234" i="17"/>
  <c r="O234" i="17" s="1"/>
  <c r="N235" i="17"/>
  <c r="O235" i="17" s="1"/>
  <c r="N236" i="17"/>
  <c r="O236" i="17" s="1"/>
  <c r="N237" i="17"/>
  <c r="O237" i="17" s="1"/>
  <c r="N238" i="17"/>
  <c r="O238" i="17" s="1"/>
  <c r="N239" i="17"/>
  <c r="O239" i="17" s="1"/>
  <c r="N240" i="17"/>
  <c r="O240" i="17" s="1"/>
  <c r="N241" i="17"/>
  <c r="O241" i="17" s="1"/>
  <c r="N242" i="17"/>
  <c r="O242" i="17" s="1"/>
  <c r="N243" i="17"/>
  <c r="O243" i="17" s="1"/>
  <c r="N244" i="17"/>
  <c r="O244" i="17" s="1"/>
  <c r="N245" i="17"/>
  <c r="O245" i="17" s="1"/>
  <c r="N246" i="17"/>
  <c r="O246" i="17" s="1"/>
  <c r="N247" i="17"/>
  <c r="O247" i="17" s="1"/>
  <c r="N248" i="17"/>
  <c r="O248" i="17" s="1"/>
  <c r="N249" i="17"/>
  <c r="O249" i="17" s="1"/>
  <c r="N250" i="17"/>
  <c r="O250" i="17" s="1"/>
  <c r="N251" i="17"/>
  <c r="O251" i="17" s="1"/>
  <c r="N252" i="17"/>
  <c r="O252" i="17" s="1"/>
  <c r="N253" i="17"/>
  <c r="O253" i="17" s="1"/>
  <c r="N254" i="17"/>
  <c r="O254" i="17" s="1"/>
  <c r="N255" i="17"/>
  <c r="O255" i="17" s="1"/>
  <c r="N256" i="17"/>
  <c r="O256" i="17" s="1"/>
  <c r="N257" i="17"/>
  <c r="O257" i="17" s="1"/>
  <c r="N258" i="17"/>
  <c r="O258" i="17" s="1"/>
  <c r="N259" i="17"/>
  <c r="O259" i="17" s="1"/>
  <c r="N260" i="17"/>
  <c r="O260" i="17" s="1"/>
  <c r="N261" i="17"/>
  <c r="O261" i="17" s="1"/>
  <c r="N262" i="17"/>
  <c r="O262" i="17" s="1"/>
  <c r="N263" i="17"/>
  <c r="O263" i="17" s="1"/>
  <c r="N264" i="17"/>
  <c r="O264" i="17" s="1"/>
  <c r="N265" i="17"/>
  <c r="O265" i="17" s="1"/>
  <c r="N266" i="17"/>
  <c r="O266" i="17" s="1"/>
  <c r="N267" i="17"/>
  <c r="O267" i="17" s="1"/>
  <c r="N268" i="17"/>
  <c r="O268" i="17" s="1"/>
  <c r="N269" i="17"/>
  <c r="O269" i="17" s="1"/>
  <c r="N270" i="17"/>
  <c r="O270" i="17" s="1"/>
  <c r="N271" i="17"/>
  <c r="O271" i="17" s="1"/>
  <c r="N272" i="17"/>
  <c r="O272" i="17" s="1"/>
  <c r="N273" i="17"/>
  <c r="O273" i="17" s="1"/>
  <c r="N274" i="17"/>
  <c r="O274" i="17" s="1"/>
  <c r="N275" i="17"/>
  <c r="O275" i="17" s="1"/>
  <c r="N276" i="17"/>
  <c r="O276" i="17" s="1"/>
  <c r="N277" i="17"/>
  <c r="O277" i="17" s="1"/>
  <c r="N278" i="17"/>
  <c r="O278" i="17" s="1"/>
  <c r="N279" i="17"/>
  <c r="O279" i="17" s="1"/>
  <c r="N280" i="17"/>
  <c r="O280" i="17" s="1"/>
  <c r="N281" i="17"/>
  <c r="O281" i="17" s="1"/>
  <c r="N282" i="17"/>
  <c r="O282" i="17" s="1"/>
  <c r="N283" i="17"/>
  <c r="O283" i="17" s="1"/>
  <c r="N284" i="17"/>
  <c r="O284" i="17" s="1"/>
  <c r="N285" i="17"/>
  <c r="O285" i="17" s="1"/>
  <c r="N286" i="17"/>
  <c r="O286" i="17" s="1"/>
  <c r="N287" i="17"/>
  <c r="O287" i="17" s="1"/>
  <c r="N288" i="17"/>
  <c r="O288" i="17" s="1"/>
  <c r="N289" i="17"/>
  <c r="O289" i="17" s="1"/>
  <c r="N290" i="17"/>
  <c r="O290" i="17" s="1"/>
  <c r="N291" i="17"/>
  <c r="O291" i="17" s="1"/>
  <c r="N292" i="17"/>
  <c r="O292" i="17" s="1"/>
  <c r="N293" i="17"/>
  <c r="O293" i="17" s="1"/>
  <c r="N294" i="17"/>
  <c r="O294" i="17" s="1"/>
  <c r="N295" i="17"/>
  <c r="O295" i="17" s="1"/>
  <c r="N296" i="17"/>
  <c r="O296" i="17" s="1"/>
  <c r="N297" i="17"/>
  <c r="O297" i="17" s="1"/>
  <c r="N298" i="17"/>
  <c r="O298" i="17" s="1"/>
  <c r="N299" i="17"/>
  <c r="O299" i="17" s="1"/>
  <c r="N300" i="17"/>
  <c r="O300" i="17" s="1"/>
  <c r="N301" i="17"/>
  <c r="O301" i="17" s="1"/>
  <c r="N302" i="17"/>
  <c r="O302" i="17" s="1"/>
  <c r="N303" i="17"/>
  <c r="O303" i="17" s="1"/>
  <c r="N304" i="17"/>
  <c r="O304" i="17" s="1"/>
  <c r="N305" i="17"/>
  <c r="O305" i="17" s="1"/>
  <c r="N306" i="17"/>
  <c r="O306" i="17" s="1"/>
  <c r="N307" i="17"/>
  <c r="O307" i="17" s="1"/>
  <c r="N308" i="17"/>
  <c r="O308" i="17" s="1"/>
  <c r="N309" i="17"/>
  <c r="O309" i="17" s="1"/>
  <c r="N310" i="17"/>
  <c r="O310" i="17" s="1"/>
  <c r="N311" i="17"/>
  <c r="O311" i="17" s="1"/>
  <c r="N312" i="17"/>
  <c r="O312" i="17" s="1"/>
  <c r="N313" i="17"/>
  <c r="O313" i="17" s="1"/>
  <c r="N314" i="17"/>
  <c r="O314" i="17" s="1"/>
  <c r="N315" i="17"/>
  <c r="O315" i="17" s="1"/>
  <c r="N316" i="17"/>
  <c r="O316" i="17" s="1"/>
  <c r="N317" i="17"/>
  <c r="O317" i="17" s="1"/>
  <c r="N318" i="17"/>
  <c r="O318" i="17" s="1"/>
  <c r="N319" i="17"/>
  <c r="O319" i="17" s="1"/>
  <c r="N320" i="17"/>
  <c r="O320" i="17" s="1"/>
  <c r="N321" i="17"/>
  <c r="O321" i="17" s="1"/>
  <c r="N322" i="17"/>
  <c r="O322" i="17" s="1"/>
  <c r="N323" i="17"/>
  <c r="O323" i="17" s="1"/>
  <c r="N324" i="17"/>
  <c r="O324" i="17" s="1"/>
  <c r="N325" i="17"/>
  <c r="O325" i="17" s="1"/>
  <c r="N326" i="17"/>
  <c r="O326" i="17" s="1"/>
  <c r="N327" i="17"/>
  <c r="O327" i="17" s="1"/>
  <c r="N328" i="17"/>
  <c r="O328" i="17" s="1"/>
  <c r="N329" i="17"/>
  <c r="O329" i="17" s="1"/>
  <c r="N330" i="17"/>
  <c r="O330" i="17" s="1"/>
  <c r="N331" i="17"/>
  <c r="O331" i="17" s="1"/>
  <c r="N332" i="17"/>
  <c r="O332" i="17" s="1"/>
  <c r="N333" i="17"/>
  <c r="O333" i="17" s="1"/>
  <c r="N334" i="17"/>
  <c r="O334" i="17" s="1"/>
  <c r="N335" i="17"/>
  <c r="O335" i="17" s="1"/>
  <c r="N336" i="17"/>
  <c r="O336" i="17" s="1"/>
  <c r="N337" i="17"/>
  <c r="O337" i="17" s="1"/>
  <c r="N338" i="17"/>
  <c r="O338" i="17" s="1"/>
  <c r="N339" i="17"/>
  <c r="O339" i="17" s="1"/>
  <c r="N340" i="17"/>
  <c r="O340" i="17" s="1"/>
  <c r="N341" i="17"/>
  <c r="O341" i="17" s="1"/>
  <c r="N342" i="17"/>
  <c r="O342" i="17" s="1"/>
  <c r="N343" i="17"/>
  <c r="O343" i="17" s="1"/>
  <c r="N344" i="17"/>
  <c r="O344" i="17" s="1"/>
  <c r="N345" i="17"/>
  <c r="O345" i="17" s="1"/>
  <c r="N346" i="17"/>
  <c r="O346" i="17" s="1"/>
  <c r="N347" i="17"/>
  <c r="O347" i="17" s="1"/>
  <c r="N348" i="17"/>
  <c r="O348" i="17" s="1"/>
  <c r="N349" i="17"/>
  <c r="O349" i="17" s="1"/>
  <c r="N350" i="17"/>
  <c r="O350" i="17" s="1"/>
  <c r="N351" i="17"/>
  <c r="O351" i="17" s="1"/>
  <c r="N352" i="17"/>
  <c r="O352" i="17" s="1"/>
  <c r="N353" i="17"/>
  <c r="O353" i="17" s="1"/>
  <c r="N354" i="17"/>
  <c r="O354" i="17" s="1"/>
  <c r="N355" i="17"/>
  <c r="O355" i="17" s="1"/>
  <c r="N356" i="17"/>
  <c r="O356" i="17" s="1"/>
  <c r="N357" i="17"/>
  <c r="O357" i="17" s="1"/>
  <c r="N358" i="17"/>
  <c r="O358" i="17" s="1"/>
  <c r="N359" i="17"/>
  <c r="O359" i="17" s="1"/>
  <c r="N360" i="17"/>
  <c r="O360" i="17" s="1"/>
  <c r="N361" i="17"/>
  <c r="O361" i="17" s="1"/>
  <c r="N362" i="17"/>
  <c r="O362" i="17" s="1"/>
  <c r="N363" i="17"/>
  <c r="O363" i="17" s="1"/>
  <c r="N364" i="17"/>
  <c r="O364" i="17" s="1"/>
  <c r="N365" i="17"/>
  <c r="O365" i="17" s="1"/>
  <c r="N366" i="17"/>
  <c r="O366" i="17" s="1"/>
  <c r="N367" i="17"/>
  <c r="O367" i="17" s="1"/>
  <c r="N368" i="17"/>
  <c r="O368" i="17" s="1"/>
  <c r="N369" i="17"/>
  <c r="O369" i="17" s="1"/>
  <c r="N370" i="17"/>
  <c r="O370" i="17" s="1"/>
  <c r="N371" i="17"/>
  <c r="O371" i="17" s="1"/>
  <c r="N372" i="17"/>
  <c r="O372" i="17" s="1"/>
  <c r="N373" i="17"/>
  <c r="O373" i="17" s="1"/>
  <c r="N374" i="17"/>
  <c r="O374" i="17" s="1"/>
  <c r="N375" i="17"/>
  <c r="O375" i="17" s="1"/>
  <c r="N376" i="17"/>
  <c r="O376" i="17" s="1"/>
  <c r="N377" i="17"/>
  <c r="O377" i="17" s="1"/>
  <c r="N378" i="17"/>
  <c r="O378" i="17" s="1"/>
  <c r="N379" i="17"/>
  <c r="O379" i="17" s="1"/>
  <c r="N380" i="17"/>
  <c r="O380" i="17" s="1"/>
  <c r="N381" i="17"/>
  <c r="O381" i="17" s="1"/>
  <c r="N382" i="17"/>
  <c r="O382" i="17" s="1"/>
  <c r="N383" i="17"/>
  <c r="O383" i="17" s="1"/>
  <c r="N384" i="17"/>
  <c r="O384" i="17" s="1"/>
  <c r="N385" i="17"/>
  <c r="O385" i="17" s="1"/>
  <c r="N386" i="17"/>
  <c r="O386" i="17" s="1"/>
  <c r="N387" i="17"/>
  <c r="O387" i="17" s="1"/>
  <c r="N388" i="17"/>
  <c r="O388" i="17" s="1"/>
  <c r="N389" i="17"/>
  <c r="O389" i="17" s="1"/>
  <c r="N390" i="17"/>
  <c r="O390" i="17" s="1"/>
  <c r="N391" i="17"/>
  <c r="O391" i="17" s="1"/>
  <c r="N392" i="17"/>
  <c r="O392" i="17" s="1"/>
  <c r="N393" i="17"/>
  <c r="O393" i="17" s="1"/>
  <c r="N394" i="17"/>
  <c r="O394" i="17" s="1"/>
  <c r="N395" i="17"/>
  <c r="O395" i="17" s="1"/>
  <c r="N396" i="17"/>
  <c r="O396" i="17" s="1"/>
  <c r="N397" i="17"/>
  <c r="O397" i="17" s="1"/>
  <c r="N398" i="17"/>
  <c r="O398" i="17" s="1"/>
  <c r="N399" i="17"/>
  <c r="O399" i="17" s="1"/>
  <c r="N400" i="17"/>
  <c r="O400" i="17" s="1"/>
  <c r="N401" i="17"/>
  <c r="O401" i="17" s="1"/>
  <c r="N402" i="17"/>
  <c r="O402" i="17" s="1"/>
  <c r="N403" i="17"/>
  <c r="O403" i="17" s="1"/>
  <c r="N404" i="17"/>
  <c r="O404" i="17" s="1"/>
  <c r="N405" i="17"/>
  <c r="O405" i="17" s="1"/>
  <c r="N406" i="17"/>
  <c r="O406" i="17" s="1"/>
  <c r="N407" i="17"/>
  <c r="O407" i="17" s="1"/>
  <c r="N408" i="17"/>
  <c r="O408" i="17" s="1"/>
  <c r="N409" i="17"/>
  <c r="O409" i="17" s="1"/>
  <c r="N410" i="17"/>
  <c r="O410" i="17" s="1"/>
  <c r="N411" i="17"/>
  <c r="O411" i="17" s="1"/>
  <c r="N412" i="17"/>
  <c r="O412" i="17" s="1"/>
  <c r="N413" i="17"/>
  <c r="O413" i="17" s="1"/>
  <c r="N414" i="17"/>
  <c r="O414" i="17" s="1"/>
  <c r="N415" i="17"/>
  <c r="O415" i="17" s="1"/>
  <c r="N416" i="17"/>
  <c r="O416" i="17" s="1"/>
  <c r="N417" i="17"/>
  <c r="O417" i="17" s="1"/>
  <c r="N418" i="17"/>
  <c r="O418" i="17" s="1"/>
  <c r="N419" i="17"/>
  <c r="O419" i="17" s="1"/>
  <c r="N420" i="17"/>
  <c r="O420" i="17" s="1"/>
  <c r="N421" i="17"/>
  <c r="O421" i="17" s="1"/>
  <c r="N422" i="17"/>
  <c r="O422" i="17" s="1"/>
  <c r="N423" i="17"/>
  <c r="O423" i="17" s="1"/>
  <c r="N424" i="17"/>
  <c r="O424" i="17" s="1"/>
  <c r="N425" i="17"/>
  <c r="O425" i="17" s="1"/>
  <c r="N426" i="17"/>
  <c r="O426" i="17" s="1"/>
  <c r="N427" i="17"/>
  <c r="O427" i="17" s="1"/>
  <c r="N428" i="17"/>
  <c r="O428" i="17" s="1"/>
  <c r="N429" i="17"/>
  <c r="O429" i="17" s="1"/>
  <c r="N430" i="17"/>
  <c r="O430" i="17" s="1"/>
  <c r="N431" i="17"/>
  <c r="O431" i="17" s="1"/>
  <c r="N432" i="17"/>
  <c r="O432" i="17" s="1"/>
  <c r="N433" i="17"/>
  <c r="O433" i="17" s="1"/>
  <c r="N434" i="17"/>
  <c r="O434" i="17" s="1"/>
  <c r="N435" i="17"/>
  <c r="O435" i="17" s="1"/>
  <c r="N436" i="17"/>
  <c r="O436" i="17" s="1"/>
  <c r="N437" i="17"/>
  <c r="O437" i="17" s="1"/>
  <c r="N438" i="17"/>
  <c r="O438" i="17" s="1"/>
  <c r="N439" i="17"/>
  <c r="O439" i="17" s="1"/>
  <c r="N440" i="17"/>
  <c r="O440" i="17" s="1"/>
  <c r="N441" i="17"/>
  <c r="O441" i="17" s="1"/>
  <c r="N442" i="17"/>
  <c r="O442" i="17" s="1"/>
  <c r="N443" i="17"/>
  <c r="O443" i="17" s="1"/>
  <c r="N444" i="17"/>
  <c r="O444" i="17" s="1"/>
  <c r="N445" i="17"/>
  <c r="O445" i="17" s="1"/>
  <c r="N446" i="17"/>
  <c r="O446" i="17" s="1"/>
  <c r="N447" i="17"/>
  <c r="O447" i="17" s="1"/>
  <c r="N448" i="17"/>
  <c r="O448" i="17" s="1"/>
  <c r="N449" i="17"/>
  <c r="O449" i="17" s="1"/>
  <c r="N450" i="17"/>
  <c r="O450" i="17" s="1"/>
  <c r="N451" i="17"/>
  <c r="O451" i="17" s="1"/>
  <c r="N452" i="17"/>
  <c r="O452" i="17" s="1"/>
  <c r="N453" i="17"/>
  <c r="O453" i="17" s="1"/>
  <c r="N454" i="17"/>
  <c r="O454" i="17" s="1"/>
  <c r="N455" i="17"/>
  <c r="O455" i="17" s="1"/>
  <c r="N456" i="17"/>
  <c r="O456" i="17" s="1"/>
  <c r="N457" i="17"/>
  <c r="O457" i="17" s="1"/>
  <c r="N458" i="17"/>
  <c r="O458" i="17" s="1"/>
  <c r="N459" i="17"/>
  <c r="O459" i="17" s="1"/>
  <c r="N460" i="17"/>
  <c r="O460" i="17" s="1"/>
  <c r="N461" i="17"/>
  <c r="O461" i="17" s="1"/>
  <c r="N462" i="17"/>
  <c r="O462" i="17" s="1"/>
  <c r="N463" i="17"/>
  <c r="O463" i="17" s="1"/>
  <c r="N464" i="17"/>
  <c r="O464" i="17" s="1"/>
  <c r="N465" i="17"/>
  <c r="O465" i="17" s="1"/>
  <c r="N466" i="17"/>
  <c r="O466" i="17" s="1"/>
  <c r="N467" i="17"/>
  <c r="O467" i="17" s="1"/>
  <c r="N468" i="17"/>
  <c r="O468" i="17" s="1"/>
  <c r="N469" i="17"/>
  <c r="O469" i="17" s="1"/>
  <c r="N470" i="17"/>
  <c r="O470" i="17" s="1"/>
  <c r="N471" i="17"/>
  <c r="O471" i="17" s="1"/>
  <c r="N472" i="17"/>
  <c r="O472" i="17" s="1"/>
  <c r="N473" i="17"/>
  <c r="O473" i="17" s="1"/>
  <c r="N474" i="17"/>
  <c r="O474" i="17" s="1"/>
  <c r="N475" i="17"/>
  <c r="O475" i="17" s="1"/>
  <c r="N476" i="17"/>
  <c r="O476" i="17" s="1"/>
  <c r="N477" i="17"/>
  <c r="O477" i="17" s="1"/>
  <c r="N478" i="17"/>
  <c r="O478" i="17" s="1"/>
  <c r="N479" i="17"/>
  <c r="O479" i="17" s="1"/>
  <c r="N480" i="17"/>
  <c r="O480" i="17" s="1"/>
  <c r="N481" i="17"/>
  <c r="O481" i="17" s="1"/>
  <c r="N482" i="17"/>
  <c r="O482" i="17" s="1"/>
  <c r="N483" i="17"/>
  <c r="O483" i="17" s="1"/>
  <c r="N484" i="17"/>
  <c r="O484" i="17" s="1"/>
  <c r="N485" i="17"/>
  <c r="O485" i="17" s="1"/>
  <c r="N486" i="17"/>
  <c r="O486" i="17" s="1"/>
  <c r="N487" i="17"/>
  <c r="O487" i="17" s="1"/>
  <c r="N488" i="17"/>
  <c r="O488" i="17" s="1"/>
  <c r="N489" i="17"/>
  <c r="O489" i="17" s="1"/>
  <c r="N490" i="17"/>
  <c r="O490" i="17" s="1"/>
  <c r="N491" i="17"/>
  <c r="O491" i="17" s="1"/>
  <c r="N492" i="17"/>
  <c r="O492" i="17" s="1"/>
  <c r="N493" i="17"/>
  <c r="O493" i="17" s="1"/>
  <c r="N494" i="17"/>
  <c r="O494" i="17" s="1"/>
  <c r="N495" i="17"/>
  <c r="O495" i="17" s="1"/>
  <c r="N496" i="17"/>
  <c r="O496" i="17" s="1"/>
  <c r="N497" i="17"/>
  <c r="O497" i="17" s="1"/>
  <c r="N498" i="17"/>
  <c r="O498" i="17" s="1"/>
  <c r="N499" i="17"/>
  <c r="O499" i="17" s="1"/>
  <c r="N500" i="17"/>
  <c r="O500" i="17" s="1"/>
  <c r="N501" i="17"/>
  <c r="O501" i="17" s="1"/>
  <c r="N502" i="17"/>
  <c r="O502" i="17" s="1"/>
  <c r="N503" i="17"/>
  <c r="O503" i="17" s="1"/>
  <c r="N504" i="17"/>
  <c r="O504" i="17" s="1"/>
  <c r="N505" i="17"/>
  <c r="O505" i="17" s="1"/>
  <c r="N506" i="17"/>
  <c r="O506" i="17" s="1"/>
  <c r="N507" i="17"/>
  <c r="O507" i="17" s="1"/>
  <c r="N508" i="17"/>
  <c r="O508" i="17" s="1"/>
  <c r="N509" i="17"/>
  <c r="O509" i="17" s="1"/>
  <c r="N510" i="17"/>
  <c r="O510" i="17" s="1"/>
  <c r="N511" i="17"/>
  <c r="O511" i="17" s="1"/>
  <c r="N512" i="17"/>
  <c r="O512" i="17" s="1"/>
  <c r="N513" i="17"/>
  <c r="O513" i="17" s="1"/>
  <c r="N514" i="17"/>
  <c r="O514" i="17" s="1"/>
  <c r="N515" i="17"/>
  <c r="O515" i="17" s="1"/>
  <c r="N516" i="17"/>
  <c r="O516" i="17" s="1"/>
  <c r="N517" i="17"/>
  <c r="O517" i="17" s="1"/>
  <c r="N518" i="17"/>
  <c r="O518" i="17" s="1"/>
  <c r="N519" i="17"/>
  <c r="O519" i="17" s="1"/>
  <c r="N520" i="17"/>
  <c r="O520" i="17" s="1"/>
  <c r="N521" i="17"/>
  <c r="O521" i="17" s="1"/>
  <c r="N522" i="17"/>
  <c r="O522" i="17" s="1"/>
  <c r="N523" i="17"/>
  <c r="O523" i="17" s="1"/>
  <c r="N524" i="17"/>
  <c r="O524" i="17" s="1"/>
  <c r="N525" i="17"/>
  <c r="O525" i="17" s="1"/>
  <c r="N526" i="17"/>
  <c r="O526" i="17" s="1"/>
  <c r="N527" i="17"/>
  <c r="O527" i="17" s="1"/>
  <c r="N528" i="17"/>
  <c r="O528" i="17" s="1"/>
  <c r="N529" i="17"/>
  <c r="O529" i="17" s="1"/>
  <c r="N530" i="17"/>
  <c r="O530" i="17" s="1"/>
  <c r="N531" i="17"/>
  <c r="O531" i="17" s="1"/>
  <c r="N532" i="17"/>
  <c r="O532" i="17" s="1"/>
  <c r="N533" i="17"/>
  <c r="O533" i="17" s="1"/>
  <c r="N534" i="17"/>
  <c r="O534" i="17" s="1"/>
  <c r="N535" i="17"/>
  <c r="O535" i="17" s="1"/>
  <c r="N536" i="17"/>
  <c r="O536" i="17" s="1"/>
  <c r="N537" i="17"/>
  <c r="O537" i="17" s="1"/>
  <c r="N538" i="17"/>
  <c r="O538" i="17" s="1"/>
  <c r="N539" i="17"/>
  <c r="O539" i="17" s="1"/>
  <c r="N540" i="17"/>
  <c r="O540" i="17" s="1"/>
  <c r="N541" i="17"/>
  <c r="O541" i="17" s="1"/>
  <c r="N542" i="17"/>
  <c r="O542" i="17" s="1"/>
  <c r="N543" i="17"/>
  <c r="O543" i="17" s="1"/>
  <c r="N544" i="17"/>
  <c r="O544" i="17" s="1"/>
  <c r="N545" i="17"/>
  <c r="O545" i="17" s="1"/>
  <c r="N546" i="17"/>
  <c r="O546" i="17" s="1"/>
  <c r="N547" i="17"/>
  <c r="O547" i="17" s="1"/>
  <c r="N548" i="17"/>
  <c r="O548" i="17" s="1"/>
  <c r="N549" i="17"/>
  <c r="O549" i="17" s="1"/>
  <c r="N550" i="17"/>
  <c r="O550" i="17" s="1"/>
  <c r="N551" i="17"/>
  <c r="O551" i="17" s="1"/>
  <c r="N552" i="17"/>
  <c r="O552" i="17" s="1"/>
  <c r="N553" i="17"/>
  <c r="O553" i="17" s="1"/>
  <c r="N554" i="17"/>
  <c r="O554" i="17" s="1"/>
  <c r="N555" i="17"/>
  <c r="O555" i="17" s="1"/>
  <c r="N556" i="17"/>
  <c r="O556" i="17" s="1"/>
  <c r="N557" i="17"/>
  <c r="O557" i="17" s="1"/>
  <c r="N558" i="17"/>
  <c r="O558" i="17" s="1"/>
  <c r="N559" i="17"/>
  <c r="O559" i="17" s="1"/>
  <c r="N560" i="17"/>
  <c r="O560" i="17" s="1"/>
  <c r="N561" i="17"/>
  <c r="O561" i="17" s="1"/>
  <c r="N562" i="17"/>
  <c r="O562" i="17" s="1"/>
  <c r="N563" i="17"/>
  <c r="O563" i="17" s="1"/>
  <c r="N564" i="17"/>
  <c r="O564" i="17" s="1"/>
  <c r="N565" i="17"/>
  <c r="O565" i="17" s="1"/>
  <c r="N566" i="17"/>
  <c r="O566" i="17" s="1"/>
  <c r="N567" i="17"/>
  <c r="O567" i="17" s="1"/>
  <c r="N568" i="17"/>
  <c r="O568" i="17" s="1"/>
  <c r="N569" i="17"/>
  <c r="O569" i="17" s="1"/>
  <c r="N570" i="17"/>
  <c r="O570" i="17" s="1"/>
  <c r="N571" i="17"/>
  <c r="O571" i="17" s="1"/>
  <c r="N572" i="17"/>
  <c r="O572" i="17" s="1"/>
  <c r="N573" i="17"/>
  <c r="O573" i="17" s="1"/>
  <c r="N574" i="17"/>
  <c r="O574" i="17" s="1"/>
  <c r="N575" i="17"/>
  <c r="O575" i="17" s="1"/>
  <c r="N576" i="17"/>
  <c r="O576" i="17" s="1"/>
  <c r="N577" i="17"/>
  <c r="O577" i="17" s="1"/>
  <c r="N578" i="17"/>
  <c r="O578" i="17" s="1"/>
  <c r="N579" i="17"/>
  <c r="O579" i="17" s="1"/>
  <c r="N580" i="17"/>
  <c r="O580" i="17" s="1"/>
  <c r="N581" i="17"/>
  <c r="O581" i="17" s="1"/>
  <c r="N582" i="17"/>
  <c r="O582" i="17" s="1"/>
  <c r="N583" i="17"/>
  <c r="O583" i="17" s="1"/>
  <c r="N584" i="17"/>
  <c r="O584" i="17" s="1"/>
  <c r="N585" i="17"/>
  <c r="O585" i="17" s="1"/>
  <c r="N586" i="17"/>
  <c r="O586" i="17" s="1"/>
  <c r="N587" i="17"/>
  <c r="O587" i="17" s="1"/>
  <c r="N588" i="17"/>
  <c r="O588" i="17" s="1"/>
  <c r="N589" i="17"/>
  <c r="O589" i="17" s="1"/>
  <c r="N590" i="17"/>
  <c r="O590" i="17" s="1"/>
  <c r="N591" i="17"/>
  <c r="O591" i="17" s="1"/>
  <c r="N592" i="17"/>
  <c r="O592" i="17" s="1"/>
  <c r="N593" i="17"/>
  <c r="O593" i="17" s="1"/>
  <c r="N594" i="17"/>
  <c r="O594" i="17" s="1"/>
  <c r="N595" i="17"/>
  <c r="O595" i="17" s="1"/>
  <c r="N596" i="17"/>
  <c r="O596" i="17" s="1"/>
  <c r="N597" i="17"/>
  <c r="O597" i="17" s="1"/>
  <c r="N598" i="17"/>
  <c r="O598" i="17" s="1"/>
  <c r="N599" i="17"/>
  <c r="O599" i="17" s="1"/>
  <c r="N600" i="17"/>
  <c r="O600" i="17" s="1"/>
  <c r="N601" i="17"/>
  <c r="O601" i="17" s="1"/>
  <c r="N602" i="17"/>
  <c r="O602" i="17" s="1"/>
  <c r="N603" i="17"/>
  <c r="O603" i="17" s="1"/>
  <c r="N604" i="17"/>
  <c r="O604" i="17" s="1"/>
  <c r="N605" i="17"/>
  <c r="O605" i="17" s="1"/>
  <c r="N606" i="17"/>
  <c r="O606" i="17" s="1"/>
  <c r="N607" i="17"/>
  <c r="O607" i="17" s="1"/>
  <c r="N608" i="17"/>
  <c r="O608" i="17" s="1"/>
  <c r="N609" i="17"/>
  <c r="O609" i="17" s="1"/>
  <c r="N610" i="17"/>
  <c r="O610" i="17" s="1"/>
  <c r="N611" i="17"/>
  <c r="O611" i="17" s="1"/>
  <c r="N612" i="17"/>
  <c r="O612" i="17" s="1"/>
  <c r="N613" i="17"/>
  <c r="O613" i="17" s="1"/>
  <c r="N614" i="17"/>
  <c r="O614" i="17" s="1"/>
  <c r="N615" i="17"/>
  <c r="O615" i="17" s="1"/>
  <c r="N616" i="17"/>
  <c r="O616" i="17" s="1"/>
  <c r="N617" i="17"/>
  <c r="O617" i="17" s="1"/>
  <c r="N618" i="17"/>
  <c r="O618" i="17" s="1"/>
  <c r="N619" i="17"/>
  <c r="O619" i="17" s="1"/>
  <c r="N620" i="17"/>
  <c r="O620" i="17" s="1"/>
  <c r="N621" i="17"/>
  <c r="O621" i="17" s="1"/>
  <c r="N622" i="17"/>
  <c r="O622" i="17" s="1"/>
  <c r="N623" i="17"/>
  <c r="O623" i="17" s="1"/>
  <c r="N624" i="17"/>
  <c r="O624" i="17" s="1"/>
  <c r="N625" i="17"/>
  <c r="O625" i="17" s="1"/>
  <c r="N626" i="17"/>
  <c r="O626" i="17" s="1"/>
  <c r="N627" i="17"/>
  <c r="O627" i="17" s="1"/>
  <c r="N628" i="17"/>
  <c r="O628" i="17" s="1"/>
  <c r="N629" i="17"/>
  <c r="O629" i="17" s="1"/>
  <c r="N630" i="17"/>
  <c r="O630" i="17" s="1"/>
  <c r="N631" i="17"/>
  <c r="O631" i="17" s="1"/>
  <c r="N632" i="17"/>
  <c r="O632" i="17" s="1"/>
  <c r="N633" i="17"/>
  <c r="O633" i="17" s="1"/>
  <c r="N634" i="17"/>
  <c r="O634" i="17" s="1"/>
  <c r="N635" i="17"/>
  <c r="O635" i="17" s="1"/>
  <c r="N636" i="17"/>
  <c r="O636" i="17" s="1"/>
  <c r="N637" i="17"/>
  <c r="O637" i="17" s="1"/>
  <c r="N638" i="17"/>
  <c r="O638" i="17" s="1"/>
  <c r="N639" i="17"/>
  <c r="O639" i="17" s="1"/>
  <c r="N640" i="17"/>
  <c r="O640" i="17" s="1"/>
  <c r="N641" i="17"/>
  <c r="O641" i="17" s="1"/>
  <c r="N642" i="17"/>
  <c r="O642" i="17" s="1"/>
  <c r="N643" i="17"/>
  <c r="O643" i="17" s="1"/>
  <c r="N644" i="17"/>
  <c r="O644" i="17" s="1"/>
  <c r="N645" i="17"/>
  <c r="O645" i="17" s="1"/>
  <c r="N646" i="17"/>
  <c r="O646" i="17" s="1"/>
  <c r="N647" i="17"/>
  <c r="O647" i="17" s="1"/>
  <c r="N648" i="17"/>
  <c r="O648" i="17" s="1"/>
  <c r="N649" i="17"/>
  <c r="O649" i="17" s="1"/>
  <c r="N650" i="17"/>
  <c r="O650" i="17" s="1"/>
  <c r="N651" i="17"/>
  <c r="O651" i="17" s="1"/>
  <c r="N652" i="17"/>
  <c r="O652" i="17" s="1"/>
  <c r="N653" i="17"/>
  <c r="O653" i="17" s="1"/>
  <c r="N654" i="17"/>
  <c r="O654" i="17" s="1"/>
  <c r="N655" i="17"/>
  <c r="O655" i="17" s="1"/>
  <c r="N656" i="17"/>
  <c r="O656" i="17" s="1"/>
  <c r="N657" i="17"/>
  <c r="O657" i="17" s="1"/>
  <c r="N658" i="17"/>
  <c r="O658" i="17" s="1"/>
  <c r="N659" i="17"/>
  <c r="O659" i="17" s="1"/>
  <c r="N660" i="17"/>
  <c r="O660" i="17" s="1"/>
  <c r="N661" i="17"/>
  <c r="O661" i="17" s="1"/>
  <c r="N662" i="17"/>
  <c r="O662" i="17" s="1"/>
  <c r="N663" i="17"/>
  <c r="O663" i="17" s="1"/>
  <c r="N664" i="17"/>
  <c r="O664" i="17" s="1"/>
  <c r="N665" i="17"/>
  <c r="O665" i="17" s="1"/>
  <c r="N666" i="17"/>
  <c r="O666" i="17" s="1"/>
  <c r="N667" i="17"/>
  <c r="O667" i="17" s="1"/>
  <c r="N668" i="17"/>
  <c r="O668" i="17" s="1"/>
  <c r="N669" i="17"/>
  <c r="O669" i="17" s="1"/>
  <c r="N670" i="17"/>
  <c r="O670" i="17" s="1"/>
  <c r="N671" i="17"/>
  <c r="O671" i="17" s="1"/>
  <c r="N672" i="17"/>
  <c r="O672" i="17" s="1"/>
  <c r="N673" i="17"/>
  <c r="O673" i="17" s="1"/>
  <c r="N674" i="17"/>
  <c r="O674" i="17" s="1"/>
  <c r="N675" i="17"/>
  <c r="O675" i="17" s="1"/>
  <c r="N676" i="17"/>
  <c r="O676" i="17" s="1"/>
  <c r="N677" i="17"/>
  <c r="O677" i="17" s="1"/>
  <c r="N678" i="17"/>
  <c r="O678" i="17" s="1"/>
  <c r="N679" i="17"/>
  <c r="O679" i="17" s="1"/>
  <c r="N680" i="17"/>
  <c r="O680" i="17" s="1"/>
  <c r="N681" i="17"/>
  <c r="O681" i="17" s="1"/>
  <c r="N682" i="17"/>
  <c r="O682" i="17" s="1"/>
  <c r="N683" i="17"/>
  <c r="O683" i="17" s="1"/>
  <c r="N684" i="17"/>
  <c r="O684" i="17" s="1"/>
  <c r="N685" i="17"/>
  <c r="O685" i="17" s="1"/>
  <c r="N686" i="17"/>
  <c r="O686" i="17" s="1"/>
  <c r="N687" i="17"/>
  <c r="O687" i="17" s="1"/>
  <c r="N688" i="17"/>
  <c r="O688" i="17" s="1"/>
  <c r="N689" i="17"/>
  <c r="O689" i="17" s="1"/>
  <c r="N690" i="17"/>
  <c r="O690" i="17" s="1"/>
  <c r="N691" i="17"/>
  <c r="O691" i="17" s="1"/>
  <c r="N692" i="17"/>
  <c r="O692" i="17" s="1"/>
  <c r="N693" i="17"/>
  <c r="O693" i="17" s="1"/>
  <c r="N694" i="17"/>
  <c r="O694" i="17" s="1"/>
  <c r="N695" i="17"/>
  <c r="O695" i="17" s="1"/>
  <c r="N696" i="17"/>
  <c r="O696" i="17" s="1"/>
  <c r="N697" i="17"/>
  <c r="O697" i="17" s="1"/>
  <c r="N698" i="17"/>
  <c r="O698" i="17" s="1"/>
  <c r="N699" i="17"/>
  <c r="O699" i="17" s="1"/>
  <c r="N700" i="17"/>
  <c r="O700" i="17" s="1"/>
  <c r="N701" i="17"/>
  <c r="O701" i="17" s="1"/>
  <c r="N702" i="17"/>
  <c r="O702" i="17" s="1"/>
  <c r="N703" i="17"/>
  <c r="O703" i="17" s="1"/>
  <c r="N704" i="17"/>
  <c r="O704" i="17" s="1"/>
  <c r="N705" i="17"/>
  <c r="O705" i="17" s="1"/>
  <c r="N706" i="17"/>
  <c r="O706" i="17" s="1"/>
  <c r="N707" i="17"/>
  <c r="O707" i="17" s="1"/>
  <c r="N708" i="17"/>
  <c r="O708" i="17" s="1"/>
  <c r="N709" i="17"/>
  <c r="O709" i="17" s="1"/>
  <c r="N710" i="17"/>
  <c r="O710" i="17" s="1"/>
  <c r="N711" i="17"/>
  <c r="O711" i="17" s="1"/>
  <c r="N712" i="17"/>
  <c r="O712" i="17" s="1"/>
  <c r="N713" i="17"/>
  <c r="O713" i="17" s="1"/>
  <c r="N714" i="17"/>
  <c r="O714" i="17" s="1"/>
  <c r="N715" i="17"/>
  <c r="O715" i="17" s="1"/>
  <c r="N716" i="17"/>
  <c r="O716" i="17" s="1"/>
  <c r="N717" i="17"/>
  <c r="O717" i="17" s="1"/>
  <c r="N718" i="17"/>
  <c r="O718" i="17" s="1"/>
  <c r="N719" i="17"/>
  <c r="O719" i="17" s="1"/>
  <c r="N720" i="17"/>
  <c r="O720" i="17" s="1"/>
  <c r="N721" i="17"/>
  <c r="O721" i="17" s="1"/>
  <c r="N722" i="17"/>
  <c r="O722" i="17" s="1"/>
  <c r="N723" i="17"/>
  <c r="O723" i="17" s="1"/>
  <c r="N724" i="17"/>
  <c r="O724" i="17" s="1"/>
  <c r="N725" i="17"/>
  <c r="O725" i="17" s="1"/>
  <c r="N726" i="17"/>
  <c r="O726" i="17" s="1"/>
  <c r="N727" i="17"/>
  <c r="O727" i="17" s="1"/>
  <c r="N728" i="17"/>
  <c r="O728" i="17" s="1"/>
  <c r="N729" i="17"/>
  <c r="O729" i="17" s="1"/>
  <c r="N730" i="17"/>
  <c r="O730" i="17" s="1"/>
  <c r="N731" i="17"/>
  <c r="O731" i="17" s="1"/>
  <c r="N732" i="17"/>
  <c r="O732" i="17" s="1"/>
  <c r="N733" i="17"/>
  <c r="O733" i="17" s="1"/>
  <c r="N734" i="17"/>
  <c r="O734" i="17" s="1"/>
  <c r="N735" i="17"/>
  <c r="O735" i="17" s="1"/>
  <c r="N736" i="17"/>
  <c r="O736" i="17" s="1"/>
  <c r="N737" i="17"/>
  <c r="O737" i="17" s="1"/>
  <c r="N738" i="17"/>
  <c r="O738" i="17" s="1"/>
  <c r="N739" i="17"/>
  <c r="O739" i="17" s="1"/>
  <c r="N740" i="17"/>
  <c r="O740" i="17" s="1"/>
  <c r="N741" i="17"/>
  <c r="O741" i="17" s="1"/>
  <c r="N742" i="17"/>
  <c r="O742" i="17" s="1"/>
  <c r="N743" i="17"/>
  <c r="O743" i="17" s="1"/>
  <c r="N744" i="17"/>
  <c r="O744" i="17" s="1"/>
  <c r="N745" i="17"/>
  <c r="O745" i="17" s="1"/>
  <c r="N746" i="17"/>
  <c r="O746" i="17" s="1"/>
  <c r="N747" i="17"/>
  <c r="O747" i="17" s="1"/>
  <c r="N748" i="17"/>
  <c r="O748" i="17" s="1"/>
  <c r="N749" i="17"/>
  <c r="O749" i="17" s="1"/>
  <c r="N750" i="17"/>
  <c r="O750" i="17" s="1"/>
  <c r="N751" i="17"/>
  <c r="O751" i="17" s="1"/>
  <c r="N752" i="17"/>
  <c r="O752" i="17" s="1"/>
  <c r="N753" i="17"/>
  <c r="O753" i="17" s="1"/>
  <c r="N754" i="17"/>
  <c r="O754" i="17" s="1"/>
  <c r="N755" i="17"/>
  <c r="O755" i="17" s="1"/>
  <c r="N756" i="17"/>
  <c r="O756" i="17" s="1"/>
  <c r="N757" i="17"/>
  <c r="O757" i="17" s="1"/>
  <c r="N758" i="17"/>
  <c r="O758" i="17" s="1"/>
  <c r="N759" i="17"/>
  <c r="O759" i="17" s="1"/>
  <c r="N760" i="17"/>
  <c r="O760" i="17" s="1"/>
  <c r="N761" i="17"/>
  <c r="O761" i="17" s="1"/>
  <c r="N762" i="17"/>
  <c r="O762" i="17" s="1"/>
  <c r="N763" i="17"/>
  <c r="O763" i="17" s="1"/>
  <c r="N764" i="17"/>
  <c r="O764" i="17" s="1"/>
  <c r="N765" i="17"/>
  <c r="O765" i="17" s="1"/>
  <c r="N766" i="17"/>
  <c r="O766" i="17" s="1"/>
  <c r="N767" i="17"/>
  <c r="O767" i="17" s="1"/>
  <c r="N768" i="17"/>
  <c r="O768" i="17" s="1"/>
  <c r="N769" i="17"/>
  <c r="O769" i="17" s="1"/>
  <c r="N770" i="17"/>
  <c r="O770" i="17" s="1"/>
  <c r="N771" i="17"/>
  <c r="O771" i="17" s="1"/>
  <c r="N772" i="17"/>
  <c r="O772" i="17" s="1"/>
  <c r="N773" i="17"/>
  <c r="O773" i="17" s="1"/>
  <c r="N774" i="17"/>
  <c r="O774" i="17" s="1"/>
  <c r="N775" i="17"/>
  <c r="O775" i="17" s="1"/>
  <c r="N776" i="17"/>
  <c r="O776" i="17" s="1"/>
  <c r="N777" i="17"/>
  <c r="O777" i="17" s="1"/>
  <c r="N778" i="17"/>
  <c r="O778" i="17" s="1"/>
  <c r="N779" i="17"/>
  <c r="O779" i="17" s="1"/>
  <c r="N780" i="17"/>
  <c r="O780" i="17" s="1"/>
  <c r="N781" i="17"/>
  <c r="O781" i="17" s="1"/>
  <c r="N782" i="17"/>
  <c r="O782" i="17" s="1"/>
  <c r="N783" i="17"/>
  <c r="O783" i="17" s="1"/>
  <c r="N784" i="17"/>
  <c r="O784" i="17" s="1"/>
  <c r="N785" i="17"/>
  <c r="O785" i="17" s="1"/>
  <c r="N786" i="17"/>
  <c r="O786" i="17" s="1"/>
  <c r="N787" i="17"/>
  <c r="O787" i="17" s="1"/>
  <c r="N788" i="17"/>
  <c r="O788" i="17" s="1"/>
  <c r="N789" i="17"/>
  <c r="O789" i="17" s="1"/>
  <c r="N790" i="17"/>
  <c r="O790" i="17" s="1"/>
  <c r="N791" i="17"/>
  <c r="O791" i="17" s="1"/>
  <c r="N792" i="17"/>
  <c r="O792" i="17" s="1"/>
  <c r="N793" i="17"/>
  <c r="O793" i="17" s="1"/>
  <c r="N794" i="17"/>
  <c r="O794" i="17" s="1"/>
  <c r="N795" i="17"/>
  <c r="O795" i="17" s="1"/>
  <c r="N796" i="17"/>
  <c r="O796" i="17" s="1"/>
  <c r="N797" i="17"/>
  <c r="O797" i="17" s="1"/>
  <c r="N798" i="17"/>
  <c r="O798" i="17" s="1"/>
  <c r="N799" i="17"/>
  <c r="O799" i="17" s="1"/>
  <c r="N800" i="17"/>
  <c r="O800" i="17" s="1"/>
  <c r="N801" i="17"/>
  <c r="O801" i="17" s="1"/>
  <c r="N802" i="17"/>
  <c r="O802" i="17" s="1"/>
  <c r="N803" i="17"/>
  <c r="O803" i="17" s="1"/>
  <c r="N804" i="17"/>
  <c r="O804" i="17" s="1"/>
  <c r="N805" i="17"/>
  <c r="O805" i="17" s="1"/>
  <c r="N806" i="17"/>
  <c r="O806" i="17" s="1"/>
  <c r="N807" i="17"/>
  <c r="O807" i="17" s="1"/>
  <c r="N808" i="17"/>
  <c r="O808" i="17" s="1"/>
  <c r="N809" i="17"/>
  <c r="O809" i="17" s="1"/>
  <c r="N810" i="17"/>
  <c r="O810" i="17" s="1"/>
  <c r="N811" i="17"/>
  <c r="O811" i="17" s="1"/>
  <c r="N812" i="17"/>
  <c r="O812" i="17" s="1"/>
  <c r="N813" i="17"/>
  <c r="O813" i="17" s="1"/>
  <c r="N814" i="17"/>
  <c r="O814" i="17" s="1"/>
  <c r="N815" i="17"/>
  <c r="O815" i="17" s="1"/>
  <c r="N816" i="17"/>
  <c r="O816" i="17" s="1"/>
  <c r="N817" i="17"/>
  <c r="O817" i="17" s="1"/>
  <c r="N818" i="17"/>
  <c r="O818" i="17" s="1"/>
  <c r="N819" i="17"/>
  <c r="O819" i="17" s="1"/>
  <c r="N820" i="17"/>
  <c r="O820" i="17" s="1"/>
  <c r="N821" i="17"/>
  <c r="O821" i="17" s="1"/>
  <c r="N822" i="17"/>
  <c r="O822" i="17" s="1"/>
  <c r="N823" i="17"/>
  <c r="O823" i="17" s="1"/>
  <c r="N824" i="17"/>
  <c r="O824" i="17" s="1"/>
  <c r="N825" i="17"/>
  <c r="O825" i="17" s="1"/>
  <c r="N826" i="17"/>
  <c r="O826" i="17" s="1"/>
  <c r="N827" i="17"/>
  <c r="O827" i="17" s="1"/>
  <c r="N828" i="17"/>
  <c r="O828" i="17" s="1"/>
  <c r="N829" i="17"/>
  <c r="O829" i="17" s="1"/>
  <c r="N830" i="17"/>
  <c r="O830" i="17" s="1"/>
  <c r="N831" i="17"/>
  <c r="O831" i="17" s="1"/>
  <c r="N832" i="17"/>
  <c r="O832" i="17" s="1"/>
  <c r="N833" i="17"/>
  <c r="O833" i="17" s="1"/>
  <c r="N834" i="17"/>
  <c r="O834" i="17" s="1"/>
  <c r="N835" i="17"/>
  <c r="O835" i="17" s="1"/>
  <c r="N836" i="17"/>
  <c r="O836" i="17" s="1"/>
  <c r="N837" i="17"/>
  <c r="O837" i="17" s="1"/>
  <c r="N838" i="17"/>
  <c r="O838" i="17" s="1"/>
  <c r="N839" i="17"/>
  <c r="O839" i="17" s="1"/>
  <c r="N840" i="17"/>
  <c r="O840" i="17" s="1"/>
  <c r="N841" i="17"/>
  <c r="O841" i="17" s="1"/>
  <c r="N842" i="17"/>
  <c r="O842" i="17" s="1"/>
  <c r="N843" i="17"/>
  <c r="O843" i="17" s="1"/>
  <c r="N844" i="17"/>
  <c r="O844" i="17" s="1"/>
  <c r="N845" i="17"/>
  <c r="O845" i="17" s="1"/>
  <c r="N846" i="17"/>
  <c r="O846" i="17" s="1"/>
  <c r="N847" i="17"/>
  <c r="O847" i="17" s="1"/>
  <c r="N848" i="17"/>
  <c r="O848" i="17" s="1"/>
  <c r="N849" i="17"/>
  <c r="O849" i="17" s="1"/>
  <c r="N850" i="17"/>
  <c r="O850" i="17" s="1"/>
  <c r="N851" i="17"/>
  <c r="O851" i="17" s="1"/>
  <c r="N852" i="17"/>
  <c r="O852" i="17" s="1"/>
  <c r="N853" i="17"/>
  <c r="O853" i="17" s="1"/>
  <c r="N854" i="17"/>
  <c r="O854" i="17" s="1"/>
  <c r="N855" i="17"/>
  <c r="O855" i="17" s="1"/>
  <c r="N856" i="17"/>
  <c r="O856" i="17" s="1"/>
  <c r="N857" i="17"/>
  <c r="O857" i="17" s="1"/>
  <c r="N858" i="17"/>
  <c r="O858" i="17" s="1"/>
  <c r="N859" i="17"/>
  <c r="O859" i="17" s="1"/>
  <c r="N860" i="17"/>
  <c r="O860" i="17" s="1"/>
  <c r="N861" i="17"/>
  <c r="O861" i="17" s="1"/>
  <c r="N862" i="17"/>
  <c r="O862" i="17" s="1"/>
  <c r="N863" i="17"/>
  <c r="O863" i="17" s="1"/>
  <c r="N864" i="17"/>
  <c r="O864" i="17" s="1"/>
  <c r="N865" i="17"/>
  <c r="O865" i="17" s="1"/>
  <c r="N866" i="17"/>
  <c r="O866" i="17" s="1"/>
  <c r="N867" i="17"/>
  <c r="O867" i="17" s="1"/>
  <c r="N868" i="17"/>
  <c r="O868" i="17" s="1"/>
  <c r="N869" i="17"/>
  <c r="O869" i="17" s="1"/>
  <c r="N870" i="17"/>
  <c r="O870" i="17" s="1"/>
  <c r="N871" i="17"/>
  <c r="O871" i="17" s="1"/>
  <c r="N872" i="17"/>
  <c r="O872" i="17" s="1"/>
  <c r="N873" i="17"/>
  <c r="O873" i="17" s="1"/>
  <c r="N874" i="17"/>
  <c r="O874" i="17" s="1"/>
  <c r="N875" i="17"/>
  <c r="O875" i="17" s="1"/>
  <c r="N876" i="17"/>
  <c r="O876" i="17" s="1"/>
  <c r="N877" i="17"/>
  <c r="O877" i="17" s="1"/>
  <c r="N878" i="17"/>
  <c r="O878" i="17" s="1"/>
  <c r="N879" i="17"/>
  <c r="O879" i="17" s="1"/>
  <c r="N880" i="17"/>
  <c r="O880" i="17" s="1"/>
  <c r="N881" i="17"/>
  <c r="O881" i="17" s="1"/>
  <c r="N882" i="17"/>
  <c r="O882" i="17" s="1"/>
  <c r="N883" i="17"/>
  <c r="O883" i="17" s="1"/>
  <c r="N884" i="17"/>
  <c r="O884" i="17" s="1"/>
  <c r="N885" i="17"/>
  <c r="O885" i="17" s="1"/>
  <c r="N886" i="17"/>
  <c r="O886" i="17" s="1"/>
  <c r="N887" i="17"/>
  <c r="O887" i="17" s="1"/>
  <c r="N888" i="17"/>
  <c r="O888" i="17" s="1"/>
  <c r="N889" i="17"/>
  <c r="O889" i="17" s="1"/>
  <c r="N890" i="17"/>
  <c r="O890" i="17" s="1"/>
  <c r="N891" i="17"/>
  <c r="O891" i="17" s="1"/>
  <c r="N892" i="17"/>
  <c r="O892" i="17" s="1"/>
  <c r="N893" i="17"/>
  <c r="O893" i="17" s="1"/>
  <c r="N894" i="17"/>
  <c r="O894" i="17" s="1"/>
  <c r="N895" i="17"/>
  <c r="O895" i="17" s="1"/>
  <c r="N896" i="17"/>
  <c r="O896" i="17" s="1"/>
  <c r="N897" i="17"/>
  <c r="O897" i="17" s="1"/>
  <c r="N898" i="17"/>
  <c r="O898" i="17" s="1"/>
  <c r="N899" i="17"/>
  <c r="O899" i="17" s="1"/>
  <c r="N900" i="17"/>
  <c r="O900" i="17" s="1"/>
  <c r="N901" i="17"/>
  <c r="O901" i="17" s="1"/>
  <c r="N902" i="17"/>
  <c r="O902" i="17" s="1"/>
  <c r="N903" i="17"/>
  <c r="O903" i="17" s="1"/>
  <c r="N904" i="17"/>
  <c r="O904" i="17" s="1"/>
  <c r="N905" i="17"/>
  <c r="O905" i="17" s="1"/>
  <c r="N906" i="17"/>
  <c r="O906" i="17" s="1"/>
  <c r="N907" i="17"/>
  <c r="O907" i="17" s="1"/>
  <c r="N908" i="17"/>
  <c r="O908" i="17" s="1"/>
  <c r="N909" i="17"/>
  <c r="O909" i="17" s="1"/>
  <c r="N910" i="17"/>
  <c r="O910" i="17" s="1"/>
  <c r="N911" i="17"/>
  <c r="O911" i="17" s="1"/>
  <c r="N912" i="17"/>
  <c r="O912" i="17" s="1"/>
  <c r="N913" i="17"/>
  <c r="O913" i="17" s="1"/>
  <c r="N914" i="17"/>
  <c r="O914" i="17" s="1"/>
  <c r="N915" i="17"/>
  <c r="O915" i="17" s="1"/>
  <c r="N916" i="17"/>
  <c r="O916" i="17" s="1"/>
  <c r="N917" i="17"/>
  <c r="O917" i="17" s="1"/>
  <c r="N918" i="17"/>
  <c r="O918" i="17" s="1"/>
  <c r="N919" i="17"/>
  <c r="O919" i="17" s="1"/>
  <c r="N920" i="17"/>
  <c r="O920" i="17" s="1"/>
  <c r="N921" i="17"/>
  <c r="O921" i="17" s="1"/>
  <c r="N922" i="17"/>
  <c r="O922" i="17" s="1"/>
  <c r="N923" i="17"/>
  <c r="O923" i="17" s="1"/>
  <c r="N924" i="17"/>
  <c r="O924" i="17" s="1"/>
  <c r="N925" i="17"/>
  <c r="O925" i="17" s="1"/>
  <c r="N926" i="17"/>
  <c r="O926" i="17" s="1"/>
  <c r="N927" i="17"/>
  <c r="O927" i="17" s="1"/>
  <c r="N928" i="17"/>
  <c r="O928" i="17" s="1"/>
  <c r="N929" i="17"/>
  <c r="O929" i="17" s="1"/>
  <c r="N930" i="17"/>
  <c r="O930" i="17" s="1"/>
  <c r="N931" i="17"/>
  <c r="O931" i="17" s="1"/>
  <c r="N932" i="17"/>
  <c r="O932" i="17" s="1"/>
  <c r="N933" i="17"/>
  <c r="O933" i="17" s="1"/>
  <c r="N934" i="17"/>
  <c r="O934" i="17" s="1"/>
  <c r="N935" i="17"/>
  <c r="O935" i="17" s="1"/>
  <c r="N936" i="17"/>
  <c r="O936" i="17" s="1"/>
  <c r="N937" i="17"/>
  <c r="O937" i="17" s="1"/>
  <c r="N938" i="17"/>
  <c r="O938" i="17" s="1"/>
  <c r="N939" i="17"/>
  <c r="O939" i="17" s="1"/>
  <c r="N940" i="17"/>
  <c r="O940" i="17" s="1"/>
  <c r="N941" i="17"/>
  <c r="O941" i="17" s="1"/>
  <c r="N942" i="17"/>
  <c r="O942" i="17" s="1"/>
  <c r="N943" i="17"/>
  <c r="O943" i="17" s="1"/>
  <c r="N944" i="17"/>
  <c r="O944" i="17" s="1"/>
  <c r="N945" i="17"/>
  <c r="O945" i="17" s="1"/>
  <c r="N946" i="17"/>
  <c r="O946" i="17" s="1"/>
  <c r="N947" i="17"/>
  <c r="O947" i="17" s="1"/>
  <c r="N948" i="17"/>
  <c r="O948" i="17" s="1"/>
  <c r="N949" i="17"/>
  <c r="O949" i="17" s="1"/>
  <c r="N950" i="17"/>
  <c r="O950" i="17" s="1"/>
  <c r="N951" i="17"/>
  <c r="O951" i="17" s="1"/>
  <c r="N952" i="17"/>
  <c r="O952" i="17" s="1"/>
  <c r="N953" i="17"/>
  <c r="O953" i="17" s="1"/>
  <c r="N954" i="17"/>
  <c r="O954" i="17" s="1"/>
  <c r="N955" i="17"/>
  <c r="O955" i="17" s="1"/>
  <c r="N956" i="17"/>
  <c r="O956" i="17" s="1"/>
  <c r="N957" i="17"/>
  <c r="O957" i="17" s="1"/>
  <c r="N958" i="17"/>
  <c r="O958" i="17" s="1"/>
  <c r="N959" i="17"/>
  <c r="O959" i="17" s="1"/>
  <c r="N960" i="17"/>
  <c r="O960" i="17" s="1"/>
  <c r="N961" i="17"/>
  <c r="O961" i="17" s="1"/>
  <c r="N962" i="17"/>
  <c r="O962" i="17" s="1"/>
  <c r="N963" i="17"/>
  <c r="O963" i="17" s="1"/>
  <c r="N964" i="17"/>
  <c r="O964" i="17" s="1"/>
  <c r="N965" i="17"/>
  <c r="O965" i="17" s="1"/>
  <c r="N966" i="17"/>
  <c r="O966" i="17" s="1"/>
  <c r="N967" i="17"/>
  <c r="O967" i="17" s="1"/>
  <c r="N968" i="17"/>
  <c r="O968" i="17" s="1"/>
  <c r="N969" i="17"/>
  <c r="O969" i="17" s="1"/>
  <c r="N970" i="17"/>
  <c r="O970" i="17" s="1"/>
  <c r="N971" i="17"/>
  <c r="O971" i="17" s="1"/>
  <c r="N972" i="17"/>
  <c r="O972" i="17" s="1"/>
  <c r="N973" i="17"/>
  <c r="O973" i="17" s="1"/>
  <c r="N974" i="17"/>
  <c r="O974" i="17" s="1"/>
  <c r="N975" i="17"/>
  <c r="O975" i="17" s="1"/>
  <c r="N976" i="17"/>
  <c r="O976" i="17" s="1"/>
  <c r="N977" i="17"/>
  <c r="O977" i="17" s="1"/>
  <c r="N978" i="17"/>
  <c r="O978" i="17" s="1"/>
  <c r="N979" i="17"/>
  <c r="O979" i="17" s="1"/>
  <c r="N980" i="17"/>
  <c r="O980" i="17" s="1"/>
  <c r="N981" i="17"/>
  <c r="O981" i="17" s="1"/>
  <c r="N982" i="17"/>
  <c r="O982" i="17" s="1"/>
  <c r="N983" i="17"/>
  <c r="O983" i="17" s="1"/>
  <c r="N984" i="17"/>
  <c r="O984" i="17" s="1"/>
  <c r="N985" i="17"/>
  <c r="O985" i="17" s="1"/>
  <c r="N986" i="17"/>
  <c r="O986" i="17" s="1"/>
  <c r="N987" i="17"/>
  <c r="O987" i="17" s="1"/>
  <c r="N988" i="17"/>
  <c r="O988" i="17" s="1"/>
  <c r="N989" i="17"/>
  <c r="O989" i="17" s="1"/>
  <c r="N990" i="17"/>
  <c r="O990" i="17" s="1"/>
  <c r="N991" i="17"/>
  <c r="O991" i="17" s="1"/>
  <c r="N992" i="17"/>
  <c r="O992" i="17" s="1"/>
  <c r="N993" i="17"/>
  <c r="O993" i="17" s="1"/>
  <c r="N994" i="17"/>
  <c r="O994" i="17" s="1"/>
  <c r="N995" i="17"/>
  <c r="O995" i="17" s="1"/>
  <c r="N996" i="17"/>
  <c r="O996" i="17" s="1"/>
  <c r="N997" i="17"/>
  <c r="O997" i="17" s="1"/>
  <c r="N998" i="17"/>
  <c r="O998" i="17" s="1"/>
  <c r="N999" i="17"/>
  <c r="O999" i="17" s="1"/>
  <c r="N1000" i="17"/>
  <c r="O1000" i="17" s="1"/>
  <c r="N1001" i="17"/>
  <c r="O1001" i="17" s="1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K3" i="17"/>
  <c r="L3" i="17" s="1" a="1"/>
  <c r="L3" i="17" s="1"/>
  <c r="K4" i="17"/>
  <c r="L4" i="17" s="1" a="1"/>
  <c r="L4" i="17" s="1"/>
  <c r="K5" i="17"/>
  <c r="L5" i="17" s="1" a="1"/>
  <c r="L5" i="17" s="1"/>
  <c r="K6" i="17"/>
  <c r="L6" i="17" s="1" a="1"/>
  <c r="L6" i="17" s="1"/>
  <c r="K7" i="17"/>
  <c r="L7" i="17" s="1" a="1"/>
  <c r="L7" i="17" s="1"/>
  <c r="K8" i="17"/>
  <c r="L8" i="17" s="1" a="1"/>
  <c r="L8" i="17" s="1"/>
  <c r="K9" i="17"/>
  <c r="L9" i="17" s="1" a="1"/>
  <c r="L9" i="17" s="1"/>
  <c r="K10" i="17"/>
  <c r="L10" i="17" s="1" a="1"/>
  <c r="L10" i="17" s="1"/>
  <c r="K11" i="17"/>
  <c r="L11" i="17" s="1" a="1"/>
  <c r="L11" i="17" s="1"/>
  <c r="K12" i="17"/>
  <c r="L12" i="17" s="1" a="1"/>
  <c r="L12" i="17" s="1"/>
  <c r="K13" i="17"/>
  <c r="L13" i="17" s="1" a="1"/>
  <c r="L13" i="17" s="1"/>
  <c r="K14" i="17"/>
  <c r="L14" i="17" s="1" a="1"/>
  <c r="L14" i="17" s="1"/>
  <c r="K15" i="17"/>
  <c r="L15" i="17" s="1" a="1"/>
  <c r="L15" i="17" s="1"/>
  <c r="K16" i="17"/>
  <c r="L16" i="17" s="1" a="1"/>
  <c r="L16" i="17" s="1"/>
  <c r="K17" i="17"/>
  <c r="L17" i="17" s="1" a="1"/>
  <c r="L17" i="17" s="1"/>
  <c r="K18" i="17"/>
  <c r="L18" i="17" s="1" a="1"/>
  <c r="L18" i="17" s="1"/>
  <c r="K19" i="17"/>
  <c r="L19" i="17" s="1" a="1"/>
  <c r="L19" i="17" s="1"/>
  <c r="K20" i="17"/>
  <c r="L20" i="17" s="1" a="1"/>
  <c r="L20" i="17" s="1"/>
  <c r="K21" i="17"/>
  <c r="L21" i="17" s="1" a="1"/>
  <c r="L21" i="17" s="1"/>
  <c r="K22" i="17"/>
  <c r="L22" i="17" s="1" a="1"/>
  <c r="L22" i="17" s="1"/>
  <c r="K23" i="17"/>
  <c r="L23" i="17" s="1" a="1"/>
  <c r="L23" i="17" s="1"/>
  <c r="K24" i="17"/>
  <c r="L24" i="17" s="1" a="1"/>
  <c r="L24" i="17" s="1"/>
  <c r="K25" i="17"/>
  <c r="L25" i="17" s="1" a="1"/>
  <c r="L25" i="17" s="1"/>
  <c r="K26" i="17"/>
  <c r="L26" i="17" s="1" a="1"/>
  <c r="L26" i="17" s="1"/>
  <c r="K27" i="17"/>
  <c r="L27" i="17" s="1" a="1"/>
  <c r="L27" i="17" s="1"/>
  <c r="K28" i="17"/>
  <c r="L28" i="17" s="1" a="1"/>
  <c r="L28" i="17" s="1"/>
  <c r="K29" i="17"/>
  <c r="L29" i="17" s="1" a="1"/>
  <c r="L29" i="17" s="1"/>
  <c r="K30" i="17"/>
  <c r="L30" i="17" s="1" a="1"/>
  <c r="L30" i="17" s="1"/>
  <c r="K31" i="17"/>
  <c r="L31" i="17" s="1" a="1"/>
  <c r="L31" i="17" s="1"/>
  <c r="K32" i="17"/>
  <c r="L32" i="17" s="1" a="1"/>
  <c r="L32" i="17" s="1"/>
  <c r="K33" i="17"/>
  <c r="L33" i="17" s="1" a="1"/>
  <c r="L33" i="17" s="1"/>
  <c r="K34" i="17"/>
  <c r="L34" i="17" s="1" a="1"/>
  <c r="L34" i="17" s="1"/>
  <c r="K35" i="17"/>
  <c r="L35" i="17" s="1" a="1"/>
  <c r="L35" i="17" s="1"/>
  <c r="K36" i="17"/>
  <c r="L36" i="17" s="1" a="1"/>
  <c r="L36" i="17" s="1"/>
  <c r="K37" i="17"/>
  <c r="L37" i="17" s="1" a="1"/>
  <c r="L37" i="17" s="1"/>
  <c r="K38" i="17"/>
  <c r="L38" i="17" s="1" a="1"/>
  <c r="L38" i="17" s="1"/>
  <c r="K39" i="17"/>
  <c r="L39" i="17" s="1" a="1"/>
  <c r="L39" i="17" s="1"/>
  <c r="K40" i="17"/>
  <c r="L40" i="17" s="1" a="1"/>
  <c r="L40" i="17" s="1"/>
  <c r="K41" i="17"/>
  <c r="L41" i="17" s="1" a="1"/>
  <c r="L41" i="17" s="1"/>
  <c r="K42" i="17"/>
  <c r="L42" i="17" s="1" a="1"/>
  <c r="L42" i="17" s="1"/>
  <c r="K43" i="17"/>
  <c r="L43" i="17" s="1" a="1"/>
  <c r="L43" i="17" s="1"/>
  <c r="K44" i="17"/>
  <c r="L44" i="17" s="1" a="1"/>
  <c r="L44" i="17" s="1"/>
  <c r="K45" i="17"/>
  <c r="L45" i="17" s="1" a="1"/>
  <c r="L45" i="17" s="1"/>
  <c r="K46" i="17"/>
  <c r="L46" i="17" s="1" a="1"/>
  <c r="L46" i="17" s="1"/>
  <c r="K47" i="17"/>
  <c r="L47" i="17" s="1" a="1"/>
  <c r="L47" i="17" s="1"/>
  <c r="K48" i="17"/>
  <c r="L48" i="17" s="1" a="1"/>
  <c r="L48" i="17" s="1"/>
  <c r="K49" i="17"/>
  <c r="L49" i="17" s="1" a="1"/>
  <c r="L49" i="17" s="1"/>
  <c r="K50" i="17"/>
  <c r="L50" i="17" s="1" a="1"/>
  <c r="L50" i="17" s="1"/>
  <c r="K51" i="17"/>
  <c r="L51" i="17" s="1" a="1"/>
  <c r="L51" i="17" s="1"/>
  <c r="K52" i="17"/>
  <c r="L52" i="17" s="1" a="1"/>
  <c r="L52" i="17" s="1"/>
  <c r="K53" i="17"/>
  <c r="L53" i="17" s="1" a="1"/>
  <c r="L53" i="17" s="1"/>
  <c r="K54" i="17"/>
  <c r="L54" i="17" s="1" a="1"/>
  <c r="L54" i="17" s="1"/>
  <c r="K55" i="17"/>
  <c r="L55" i="17" s="1" a="1"/>
  <c r="L55" i="17" s="1"/>
  <c r="K56" i="17"/>
  <c r="L56" i="17" s="1" a="1"/>
  <c r="L56" i="17" s="1"/>
  <c r="K57" i="17"/>
  <c r="L57" i="17" s="1" a="1"/>
  <c r="L57" i="17" s="1"/>
  <c r="K58" i="17"/>
  <c r="L58" i="17" s="1" a="1"/>
  <c r="L58" i="17" s="1"/>
  <c r="K59" i="17"/>
  <c r="L59" i="17" s="1" a="1"/>
  <c r="L59" i="17" s="1"/>
  <c r="K60" i="17"/>
  <c r="L60" i="17" s="1" a="1"/>
  <c r="L60" i="17" s="1"/>
  <c r="K61" i="17"/>
  <c r="L61" i="17" s="1" a="1"/>
  <c r="L61" i="17" s="1"/>
  <c r="K62" i="17"/>
  <c r="L62" i="17" s="1" a="1"/>
  <c r="L62" i="17" s="1"/>
  <c r="K63" i="17"/>
  <c r="L63" i="17" s="1" a="1"/>
  <c r="L63" i="17" s="1"/>
  <c r="K64" i="17"/>
  <c r="L64" i="17" s="1" a="1"/>
  <c r="L64" i="17" s="1"/>
  <c r="K65" i="17"/>
  <c r="L65" i="17" s="1" a="1"/>
  <c r="L65" i="17" s="1"/>
  <c r="K66" i="17"/>
  <c r="L66" i="17" s="1" a="1"/>
  <c r="L66" i="17" s="1"/>
  <c r="K67" i="17"/>
  <c r="L67" i="17" s="1" a="1"/>
  <c r="L67" i="17" s="1"/>
  <c r="K68" i="17"/>
  <c r="L68" i="17" s="1" a="1"/>
  <c r="L68" i="17" s="1"/>
  <c r="K69" i="17"/>
  <c r="L69" i="17" s="1" a="1"/>
  <c r="L69" i="17" s="1"/>
  <c r="K70" i="17"/>
  <c r="L70" i="17" s="1" a="1"/>
  <c r="L70" i="17" s="1"/>
  <c r="K71" i="17"/>
  <c r="L71" i="17" s="1" a="1"/>
  <c r="L71" i="17" s="1"/>
  <c r="K72" i="17"/>
  <c r="L72" i="17" s="1" a="1"/>
  <c r="L72" i="17" s="1"/>
  <c r="K73" i="17"/>
  <c r="L73" i="17" s="1" a="1"/>
  <c r="L73" i="17" s="1"/>
  <c r="K74" i="17"/>
  <c r="L74" i="17" s="1" a="1"/>
  <c r="L74" i="17" s="1"/>
  <c r="K75" i="17"/>
  <c r="L75" i="17" s="1" a="1"/>
  <c r="L75" i="17" s="1"/>
  <c r="K76" i="17"/>
  <c r="L76" i="17" s="1" a="1"/>
  <c r="L76" i="17" s="1"/>
  <c r="K77" i="17"/>
  <c r="L77" i="17" s="1" a="1"/>
  <c r="L77" i="17" s="1"/>
  <c r="K78" i="17"/>
  <c r="L78" i="17" s="1" a="1"/>
  <c r="L78" i="17" s="1"/>
  <c r="K79" i="17"/>
  <c r="L79" i="17" s="1" a="1"/>
  <c r="L79" i="17" s="1"/>
  <c r="K80" i="17"/>
  <c r="L80" i="17" s="1" a="1"/>
  <c r="L80" i="17" s="1"/>
  <c r="K81" i="17"/>
  <c r="L81" i="17" s="1" a="1"/>
  <c r="L81" i="17" s="1"/>
  <c r="K82" i="17"/>
  <c r="L82" i="17" s="1" a="1"/>
  <c r="L82" i="17" s="1"/>
  <c r="K83" i="17"/>
  <c r="L83" i="17" s="1" a="1"/>
  <c r="L83" i="17" s="1"/>
  <c r="K84" i="17"/>
  <c r="L84" i="17" s="1" a="1"/>
  <c r="L84" i="17" s="1"/>
  <c r="K85" i="17"/>
  <c r="L85" i="17" s="1" a="1"/>
  <c r="L85" i="17" s="1"/>
  <c r="K86" i="17"/>
  <c r="L86" i="17" s="1" a="1"/>
  <c r="L86" i="17" s="1"/>
  <c r="K87" i="17"/>
  <c r="L87" i="17" s="1" a="1"/>
  <c r="L87" i="17" s="1"/>
  <c r="K88" i="17"/>
  <c r="L88" i="17" s="1" a="1"/>
  <c r="L88" i="17" s="1"/>
  <c r="K89" i="17"/>
  <c r="L89" i="17" s="1" a="1"/>
  <c r="L89" i="17" s="1"/>
  <c r="K90" i="17"/>
  <c r="L90" i="17" s="1" a="1"/>
  <c r="L90" i="17" s="1"/>
  <c r="K91" i="17"/>
  <c r="L91" i="17" s="1" a="1"/>
  <c r="L91" i="17" s="1"/>
  <c r="K92" i="17"/>
  <c r="L92" i="17" s="1" a="1"/>
  <c r="L92" i="17" s="1"/>
  <c r="K93" i="17"/>
  <c r="L93" i="17" s="1" a="1"/>
  <c r="L93" i="17" s="1"/>
  <c r="K94" i="17"/>
  <c r="L94" i="17" s="1" a="1"/>
  <c r="L94" i="17" s="1"/>
  <c r="K95" i="17"/>
  <c r="L95" i="17" s="1" a="1"/>
  <c r="L95" i="17" s="1"/>
  <c r="K96" i="17"/>
  <c r="L96" i="17" s="1" a="1"/>
  <c r="L96" i="17" s="1"/>
  <c r="K97" i="17"/>
  <c r="L97" i="17" s="1" a="1"/>
  <c r="L97" i="17" s="1"/>
  <c r="K98" i="17"/>
  <c r="L98" i="17" s="1" a="1"/>
  <c r="L98" i="17" s="1"/>
  <c r="K99" i="17"/>
  <c r="L99" i="17" s="1" a="1"/>
  <c r="L99" i="17" s="1"/>
  <c r="K100" i="17"/>
  <c r="L100" i="17" s="1" a="1"/>
  <c r="L100" i="17" s="1"/>
  <c r="K101" i="17"/>
  <c r="L101" i="17" s="1" a="1"/>
  <c r="L101" i="17" s="1"/>
  <c r="K102" i="17"/>
  <c r="L102" i="17" s="1" a="1"/>
  <c r="L102" i="17" s="1"/>
  <c r="K103" i="17"/>
  <c r="L103" i="17" s="1" a="1"/>
  <c r="L103" i="17" s="1"/>
  <c r="K104" i="17"/>
  <c r="L104" i="17" s="1" a="1"/>
  <c r="L104" i="17" s="1"/>
  <c r="K105" i="17"/>
  <c r="L105" i="17" s="1" a="1"/>
  <c r="L105" i="17" s="1"/>
  <c r="K106" i="17"/>
  <c r="L106" i="17" s="1" a="1"/>
  <c r="L106" i="17" s="1"/>
  <c r="K107" i="17"/>
  <c r="L107" i="17" s="1" a="1"/>
  <c r="L107" i="17" s="1"/>
  <c r="K108" i="17"/>
  <c r="L108" i="17" s="1" a="1"/>
  <c r="L108" i="17" s="1"/>
  <c r="K109" i="17"/>
  <c r="L109" i="17" s="1" a="1"/>
  <c r="L109" i="17" s="1"/>
  <c r="K110" i="17"/>
  <c r="L110" i="17" s="1" a="1"/>
  <c r="L110" i="17" s="1"/>
  <c r="K111" i="17"/>
  <c r="L111" i="17" s="1" a="1"/>
  <c r="L111" i="17" s="1"/>
  <c r="K112" i="17"/>
  <c r="L112" i="17" s="1" a="1"/>
  <c r="L112" i="17" s="1"/>
  <c r="K113" i="17"/>
  <c r="K114" i="17"/>
  <c r="L114" i="17" s="1" a="1"/>
  <c r="L114" i="17" s="1"/>
  <c r="K115" i="17"/>
  <c r="L115" i="17" s="1" a="1"/>
  <c r="L115" i="17" s="1"/>
  <c r="K116" i="17"/>
  <c r="L116" i="17" s="1" a="1"/>
  <c r="L116" i="17" s="1"/>
  <c r="K117" i="17"/>
  <c r="L117" i="17" s="1" a="1"/>
  <c r="L117" i="17" s="1"/>
  <c r="K118" i="17"/>
  <c r="L118" i="17" s="1" a="1"/>
  <c r="L118" i="17" s="1"/>
  <c r="K119" i="17"/>
  <c r="L119" i="17" s="1" a="1"/>
  <c r="L119" i="17" s="1"/>
  <c r="K120" i="17"/>
  <c r="L120" i="17" s="1" a="1"/>
  <c r="L120" i="17" s="1"/>
  <c r="K121" i="17"/>
  <c r="L121" i="17" s="1" a="1"/>
  <c r="L121" i="17" s="1"/>
  <c r="K122" i="17"/>
  <c r="L122" i="17" s="1" a="1"/>
  <c r="L122" i="17" s="1"/>
  <c r="K123" i="17"/>
  <c r="L123" i="17" s="1" a="1"/>
  <c r="L123" i="17" s="1"/>
  <c r="K124" i="17"/>
  <c r="L124" i="17" s="1" a="1"/>
  <c r="L124" i="17" s="1"/>
  <c r="K125" i="17"/>
  <c r="L125" i="17" s="1" a="1"/>
  <c r="L125" i="17" s="1"/>
  <c r="K126" i="17"/>
  <c r="L126" i="17" s="1" a="1"/>
  <c r="L126" i="17" s="1"/>
  <c r="K127" i="17"/>
  <c r="L127" i="17" s="1" a="1"/>
  <c r="L127" i="17" s="1"/>
  <c r="K128" i="17"/>
  <c r="L128" i="17" s="1" a="1"/>
  <c r="L128" i="17" s="1"/>
  <c r="K129" i="17"/>
  <c r="L129" i="17" s="1" a="1"/>
  <c r="L129" i="17" s="1"/>
  <c r="K130" i="17"/>
  <c r="L130" i="17" s="1" a="1"/>
  <c r="L130" i="17" s="1"/>
  <c r="K131" i="17"/>
  <c r="L131" i="17" s="1" a="1"/>
  <c r="L131" i="17" s="1"/>
  <c r="K132" i="17"/>
  <c r="L132" i="17" s="1" a="1"/>
  <c r="L132" i="17" s="1"/>
  <c r="K133" i="17"/>
  <c r="L133" i="17" s="1" a="1"/>
  <c r="L133" i="17" s="1"/>
  <c r="K134" i="17"/>
  <c r="L134" i="17" s="1" a="1"/>
  <c r="L134" i="17" s="1"/>
  <c r="K135" i="17"/>
  <c r="L135" i="17" s="1" a="1"/>
  <c r="L135" i="17" s="1"/>
  <c r="K136" i="17"/>
  <c r="L136" i="17" s="1" a="1"/>
  <c r="L136" i="17" s="1"/>
  <c r="K137" i="17"/>
  <c r="L137" i="17" s="1" a="1"/>
  <c r="L137" i="17" s="1"/>
  <c r="K138" i="17"/>
  <c r="L138" i="17" s="1" a="1"/>
  <c r="L138" i="17" s="1"/>
  <c r="K139" i="17"/>
  <c r="L139" i="17" s="1" a="1"/>
  <c r="L139" i="17" s="1"/>
  <c r="K140" i="17"/>
  <c r="L140" i="17" s="1" a="1"/>
  <c r="L140" i="17" s="1"/>
  <c r="K141" i="17"/>
  <c r="L141" i="17" s="1" a="1"/>
  <c r="L141" i="17" s="1"/>
  <c r="K142" i="17"/>
  <c r="L142" i="17" s="1" a="1"/>
  <c r="L142" i="17" s="1"/>
  <c r="K143" i="17"/>
  <c r="L143" i="17" s="1" a="1"/>
  <c r="L143" i="17" s="1"/>
  <c r="K144" i="17"/>
  <c r="L144" i="17" s="1" a="1"/>
  <c r="L144" i="17" s="1"/>
  <c r="K145" i="17"/>
  <c r="L145" i="17" s="1" a="1"/>
  <c r="L145" i="17" s="1"/>
  <c r="K146" i="17"/>
  <c r="L146" i="17" s="1" a="1"/>
  <c r="L146" i="17" s="1"/>
  <c r="K147" i="17"/>
  <c r="L147" i="17" s="1" a="1"/>
  <c r="L147" i="17" s="1"/>
  <c r="K148" i="17"/>
  <c r="L148" i="17" s="1" a="1"/>
  <c r="L148" i="17" s="1"/>
  <c r="K149" i="17"/>
  <c r="L149" i="17" s="1" a="1"/>
  <c r="L149" i="17" s="1"/>
  <c r="K150" i="17"/>
  <c r="L150" i="17" s="1" a="1"/>
  <c r="L150" i="17" s="1"/>
  <c r="K151" i="17"/>
  <c r="L151" i="17" s="1" a="1"/>
  <c r="L151" i="17" s="1"/>
  <c r="K152" i="17"/>
  <c r="L152" i="17" s="1" a="1"/>
  <c r="L152" i="17" s="1"/>
  <c r="K153" i="17"/>
  <c r="L153" i="17" s="1" a="1"/>
  <c r="L153" i="17" s="1"/>
  <c r="K154" i="17"/>
  <c r="L154" i="17" s="1" a="1"/>
  <c r="L154" i="17" s="1"/>
  <c r="K155" i="17"/>
  <c r="L155" i="17" s="1" a="1"/>
  <c r="L155" i="17" s="1"/>
  <c r="K156" i="17"/>
  <c r="L156" i="17" s="1" a="1"/>
  <c r="L156" i="17" s="1"/>
  <c r="K157" i="17"/>
  <c r="L157" i="17" s="1" a="1"/>
  <c r="L157" i="17" s="1"/>
  <c r="K158" i="17"/>
  <c r="L158" i="17" s="1" a="1"/>
  <c r="L158" i="17" s="1"/>
  <c r="K159" i="17"/>
  <c r="L159" i="17" s="1" a="1"/>
  <c r="L159" i="17" s="1"/>
  <c r="K160" i="17"/>
  <c r="L160" i="17" s="1" a="1"/>
  <c r="L160" i="17" s="1"/>
  <c r="K161" i="17"/>
  <c r="L161" i="17" s="1" a="1"/>
  <c r="L161" i="17" s="1"/>
  <c r="K162" i="17"/>
  <c r="L162" i="17" s="1" a="1"/>
  <c r="L162" i="17" s="1"/>
  <c r="K163" i="17"/>
  <c r="L163" i="17" s="1" a="1"/>
  <c r="L163" i="17" s="1"/>
  <c r="K164" i="17"/>
  <c r="L164" i="17" s="1" a="1"/>
  <c r="L164" i="17" s="1"/>
  <c r="K165" i="17"/>
  <c r="L165" i="17" s="1" a="1"/>
  <c r="L165" i="17" s="1"/>
  <c r="K166" i="17"/>
  <c r="L166" i="17" s="1" a="1"/>
  <c r="L166" i="17" s="1"/>
  <c r="K167" i="17"/>
  <c r="L167" i="17" s="1" a="1"/>
  <c r="L167" i="17" s="1"/>
  <c r="K168" i="17"/>
  <c r="L168" i="17" s="1" a="1"/>
  <c r="L168" i="17" s="1"/>
  <c r="K169" i="17"/>
  <c r="L169" i="17" s="1" a="1"/>
  <c r="L169" i="17" s="1"/>
  <c r="K170" i="17"/>
  <c r="L170" i="17" s="1" a="1"/>
  <c r="L170" i="17" s="1"/>
  <c r="K171" i="17"/>
  <c r="L171" i="17" s="1" a="1"/>
  <c r="L171" i="17" s="1"/>
  <c r="K172" i="17"/>
  <c r="L172" i="17" s="1" a="1"/>
  <c r="L172" i="17" s="1"/>
  <c r="K173" i="17"/>
  <c r="L173" i="17" s="1" a="1"/>
  <c r="L173" i="17" s="1"/>
  <c r="K174" i="17"/>
  <c r="L174" i="17" s="1" a="1"/>
  <c r="L174" i="17" s="1"/>
  <c r="K175" i="17"/>
  <c r="L175" i="17" s="1" a="1"/>
  <c r="L175" i="17" s="1"/>
  <c r="K176" i="17"/>
  <c r="L176" i="17" s="1" a="1"/>
  <c r="L176" i="17" s="1"/>
  <c r="K177" i="17"/>
  <c r="L177" i="17" s="1" a="1"/>
  <c r="L177" i="17" s="1"/>
  <c r="K178" i="17"/>
  <c r="L178" i="17" s="1" a="1"/>
  <c r="L178" i="17" s="1"/>
  <c r="K179" i="17"/>
  <c r="L179" i="17" s="1" a="1"/>
  <c r="L179" i="17" s="1"/>
  <c r="K180" i="17"/>
  <c r="L180" i="17" s="1" a="1"/>
  <c r="L180" i="17" s="1"/>
  <c r="K181" i="17"/>
  <c r="L181" i="17" s="1" a="1"/>
  <c r="L181" i="17" s="1"/>
  <c r="K182" i="17"/>
  <c r="L182" i="17" s="1" a="1"/>
  <c r="L182" i="17" s="1"/>
  <c r="K183" i="17"/>
  <c r="L183" i="17" s="1" a="1"/>
  <c r="L183" i="17" s="1"/>
  <c r="K184" i="17"/>
  <c r="L184" i="17" s="1" a="1"/>
  <c r="L184" i="17" s="1"/>
  <c r="K185" i="17"/>
  <c r="L185" i="17" s="1" a="1"/>
  <c r="L185" i="17" s="1"/>
  <c r="K186" i="17"/>
  <c r="L186" i="17" s="1" a="1"/>
  <c r="L186" i="17" s="1"/>
  <c r="K187" i="17"/>
  <c r="L187" i="17" s="1" a="1"/>
  <c r="L187" i="17" s="1"/>
  <c r="K188" i="17"/>
  <c r="L188" i="17" s="1" a="1"/>
  <c r="L188" i="17" s="1"/>
  <c r="K189" i="17"/>
  <c r="L189" i="17" s="1" a="1"/>
  <c r="L189" i="17" s="1"/>
  <c r="K190" i="17"/>
  <c r="L190" i="17" s="1" a="1"/>
  <c r="L190" i="17" s="1"/>
  <c r="K191" i="17"/>
  <c r="L191" i="17" s="1" a="1"/>
  <c r="L191" i="17" s="1"/>
  <c r="K192" i="17"/>
  <c r="L192" i="17" s="1" a="1"/>
  <c r="L192" i="17" s="1"/>
  <c r="K193" i="17"/>
  <c r="L193" i="17" s="1" a="1"/>
  <c r="L193" i="17" s="1"/>
  <c r="K194" i="17"/>
  <c r="L194" i="17" s="1" a="1"/>
  <c r="L194" i="17" s="1"/>
  <c r="K195" i="17"/>
  <c r="L195" i="17" s="1" a="1"/>
  <c r="L195" i="17" s="1"/>
  <c r="K196" i="17"/>
  <c r="L196" i="17" s="1" a="1"/>
  <c r="L196" i="17" s="1"/>
  <c r="K197" i="17"/>
  <c r="L197" i="17" s="1" a="1"/>
  <c r="L197" i="17" s="1"/>
  <c r="K198" i="17"/>
  <c r="L198" i="17" s="1" a="1"/>
  <c r="L198" i="17" s="1"/>
  <c r="K199" i="17"/>
  <c r="L199" i="17" s="1" a="1"/>
  <c r="L199" i="17" s="1"/>
  <c r="K200" i="17"/>
  <c r="L200" i="17" s="1" a="1"/>
  <c r="L200" i="17" s="1"/>
  <c r="K201" i="17"/>
  <c r="L201" i="17" s="1" a="1"/>
  <c r="L201" i="17" s="1"/>
  <c r="K202" i="17"/>
  <c r="L202" i="17" s="1" a="1"/>
  <c r="L202" i="17" s="1"/>
  <c r="K203" i="17"/>
  <c r="L203" i="17" s="1" a="1"/>
  <c r="L203" i="17" s="1"/>
  <c r="K204" i="17"/>
  <c r="L204" i="17" s="1" a="1"/>
  <c r="L204" i="17" s="1"/>
  <c r="K205" i="17"/>
  <c r="L205" i="17" s="1" a="1"/>
  <c r="L205" i="17" s="1"/>
  <c r="K206" i="17"/>
  <c r="L206" i="17" s="1" a="1"/>
  <c r="L206" i="17" s="1"/>
  <c r="K207" i="17"/>
  <c r="L207" i="17" s="1" a="1"/>
  <c r="L207" i="17" s="1"/>
  <c r="K208" i="17"/>
  <c r="L208" i="17" s="1" a="1"/>
  <c r="L208" i="17" s="1"/>
  <c r="K209" i="17"/>
  <c r="L209" i="17" s="1" a="1"/>
  <c r="L209" i="17" s="1"/>
  <c r="K210" i="17"/>
  <c r="L210" i="17" s="1" a="1"/>
  <c r="L210" i="17" s="1"/>
  <c r="K211" i="17"/>
  <c r="L211" i="17" s="1" a="1"/>
  <c r="L211" i="17" s="1"/>
  <c r="K212" i="17"/>
  <c r="L212" i="17" s="1" a="1"/>
  <c r="L212" i="17" s="1"/>
  <c r="K213" i="17"/>
  <c r="L213" i="17" s="1" a="1"/>
  <c r="L213" i="17" s="1"/>
  <c r="K214" i="17"/>
  <c r="L214" i="17" s="1" a="1"/>
  <c r="L214" i="17" s="1"/>
  <c r="K215" i="17"/>
  <c r="K216" i="17"/>
  <c r="L216" i="17" s="1" a="1"/>
  <c r="L216" i="17" s="1"/>
  <c r="K217" i="17"/>
  <c r="L217" i="17" s="1" a="1"/>
  <c r="L217" i="17" s="1"/>
  <c r="K218" i="17"/>
  <c r="L218" i="17" s="1" a="1"/>
  <c r="L218" i="17" s="1"/>
  <c r="K219" i="17"/>
  <c r="L219" i="17" s="1" a="1"/>
  <c r="L219" i="17" s="1"/>
  <c r="K220" i="17"/>
  <c r="L220" i="17" s="1" a="1"/>
  <c r="L220" i="17" s="1"/>
  <c r="K221" i="17"/>
  <c r="L221" i="17" s="1" a="1"/>
  <c r="L221" i="17" s="1"/>
  <c r="K222" i="17"/>
  <c r="L222" i="17" s="1" a="1"/>
  <c r="L222" i="17" s="1"/>
  <c r="K223" i="17"/>
  <c r="L223" i="17" s="1" a="1"/>
  <c r="L223" i="17" s="1"/>
  <c r="K224" i="17"/>
  <c r="L224" i="17" s="1" a="1"/>
  <c r="L224" i="17" s="1"/>
  <c r="K225" i="17"/>
  <c r="L225" i="17" s="1" a="1"/>
  <c r="L225" i="17" s="1"/>
  <c r="K226" i="17"/>
  <c r="L226" i="17" s="1" a="1"/>
  <c r="L226" i="17" s="1"/>
  <c r="K227" i="17"/>
  <c r="L227" i="17" s="1" a="1"/>
  <c r="L227" i="17" s="1"/>
  <c r="K228" i="17"/>
  <c r="L228" i="17" s="1" a="1"/>
  <c r="L228" i="17" s="1"/>
  <c r="K229" i="17"/>
  <c r="L229" i="17" s="1" a="1"/>
  <c r="L229" i="17" s="1"/>
  <c r="K230" i="17"/>
  <c r="L230" i="17" s="1" a="1"/>
  <c r="L230" i="17" s="1"/>
  <c r="K231" i="17"/>
  <c r="L231" i="17" s="1" a="1"/>
  <c r="L231" i="17" s="1"/>
  <c r="K232" i="17"/>
  <c r="L232" i="17" s="1" a="1"/>
  <c r="L232" i="17" s="1"/>
  <c r="K233" i="17"/>
  <c r="L233" i="17" s="1" a="1"/>
  <c r="L233" i="17" s="1"/>
  <c r="K234" i="17"/>
  <c r="L234" i="17" s="1" a="1"/>
  <c r="L234" i="17" s="1"/>
  <c r="K235" i="17"/>
  <c r="L235" i="17" s="1" a="1"/>
  <c r="L235" i="17" s="1"/>
  <c r="K236" i="17"/>
  <c r="L236" i="17" s="1" a="1"/>
  <c r="L236" i="17" s="1"/>
  <c r="K237" i="17"/>
  <c r="L237" i="17" s="1" a="1"/>
  <c r="L237" i="17" s="1"/>
  <c r="K238" i="17"/>
  <c r="L238" i="17" s="1" a="1"/>
  <c r="L238" i="17" s="1"/>
  <c r="K239" i="17"/>
  <c r="L239" i="17" s="1" a="1"/>
  <c r="L239" i="17" s="1"/>
  <c r="K240" i="17"/>
  <c r="L240" i="17" s="1" a="1"/>
  <c r="L240" i="17" s="1"/>
  <c r="K241" i="17"/>
  <c r="L241" i="17" s="1" a="1"/>
  <c r="L241" i="17" s="1"/>
  <c r="K242" i="17"/>
  <c r="L242" i="17" s="1" a="1"/>
  <c r="L242" i="17" s="1"/>
  <c r="K243" i="17"/>
  <c r="L243" i="17" s="1" a="1"/>
  <c r="L243" i="17" s="1"/>
  <c r="K244" i="17"/>
  <c r="L244" i="17" s="1" a="1"/>
  <c r="L244" i="17" s="1"/>
  <c r="K245" i="17"/>
  <c r="L245" i="17" s="1" a="1"/>
  <c r="L245" i="17" s="1"/>
  <c r="K246" i="17"/>
  <c r="L246" i="17" s="1" a="1"/>
  <c r="L246" i="17" s="1"/>
  <c r="K247" i="17"/>
  <c r="L247" i="17" s="1" a="1"/>
  <c r="L247" i="17" s="1"/>
  <c r="K248" i="17"/>
  <c r="L248" i="17" s="1" a="1"/>
  <c r="L248" i="17" s="1"/>
  <c r="K249" i="17"/>
  <c r="L249" i="17" s="1" a="1"/>
  <c r="L249" i="17" s="1"/>
  <c r="K250" i="17"/>
  <c r="L250" i="17" s="1" a="1"/>
  <c r="L250" i="17" s="1"/>
  <c r="K251" i="17"/>
  <c r="L251" i="17" s="1" a="1"/>
  <c r="L251" i="17" s="1"/>
  <c r="K252" i="17"/>
  <c r="L252" i="17" s="1" a="1"/>
  <c r="L252" i="17" s="1"/>
  <c r="K253" i="17"/>
  <c r="L253" i="17" s="1" a="1"/>
  <c r="L253" i="17" s="1"/>
  <c r="K254" i="17"/>
  <c r="L254" i="17" s="1" a="1"/>
  <c r="L254" i="17" s="1"/>
  <c r="K255" i="17"/>
  <c r="L255" i="17" s="1" a="1"/>
  <c r="L255" i="17" s="1"/>
  <c r="K256" i="17"/>
  <c r="L256" i="17" s="1" a="1"/>
  <c r="L256" i="17" s="1"/>
  <c r="K257" i="17"/>
  <c r="L257" i="17" s="1" a="1"/>
  <c r="L257" i="17" s="1"/>
  <c r="K258" i="17"/>
  <c r="L258" i="17" s="1" a="1"/>
  <c r="L258" i="17" s="1"/>
  <c r="K259" i="17"/>
  <c r="L259" i="17" s="1" a="1"/>
  <c r="L259" i="17" s="1"/>
  <c r="K260" i="17"/>
  <c r="L260" i="17" s="1" a="1"/>
  <c r="L260" i="17" s="1"/>
  <c r="K261" i="17"/>
  <c r="L261" i="17" s="1" a="1"/>
  <c r="L261" i="17" s="1"/>
  <c r="K262" i="17"/>
  <c r="L262" i="17" s="1" a="1"/>
  <c r="L262" i="17" s="1"/>
  <c r="K263" i="17"/>
  <c r="L263" i="17" s="1" a="1"/>
  <c r="L263" i="17" s="1"/>
  <c r="K264" i="17"/>
  <c r="L264" i="17" s="1" a="1"/>
  <c r="L264" i="17" s="1"/>
  <c r="K265" i="17"/>
  <c r="L265" i="17" s="1" a="1"/>
  <c r="L265" i="17" s="1"/>
  <c r="K266" i="17"/>
  <c r="L266" i="17" s="1" a="1"/>
  <c r="L266" i="17" s="1"/>
  <c r="K267" i="17"/>
  <c r="L267" i="17" s="1" a="1"/>
  <c r="L267" i="17" s="1"/>
  <c r="K268" i="17"/>
  <c r="L268" i="17" s="1" a="1"/>
  <c r="L268" i="17" s="1"/>
  <c r="K269" i="17"/>
  <c r="L269" i="17" s="1" a="1"/>
  <c r="L269" i="17" s="1"/>
  <c r="K270" i="17"/>
  <c r="L270" i="17" s="1" a="1"/>
  <c r="L270" i="17" s="1"/>
  <c r="K271" i="17"/>
  <c r="L271" i="17" s="1" a="1"/>
  <c r="L271" i="17" s="1"/>
  <c r="K272" i="17"/>
  <c r="L272" i="17" s="1" a="1"/>
  <c r="L272" i="17" s="1"/>
  <c r="K273" i="17"/>
  <c r="L273" i="17" s="1" a="1"/>
  <c r="L273" i="17" s="1"/>
  <c r="K274" i="17"/>
  <c r="L274" i="17" s="1" a="1"/>
  <c r="L274" i="17" s="1"/>
  <c r="K275" i="17"/>
  <c r="L275" i="17" s="1" a="1"/>
  <c r="L275" i="17" s="1"/>
  <c r="K276" i="17"/>
  <c r="L276" i="17" s="1" a="1"/>
  <c r="L276" i="17" s="1"/>
  <c r="K277" i="17"/>
  <c r="L277" i="17" s="1" a="1"/>
  <c r="L277" i="17" s="1"/>
  <c r="K278" i="17"/>
  <c r="L278" i="17" s="1" a="1"/>
  <c r="L278" i="17" s="1"/>
  <c r="K279" i="17"/>
  <c r="L279" i="17" s="1" a="1"/>
  <c r="L279" i="17" s="1"/>
  <c r="K280" i="17"/>
  <c r="L280" i="17" s="1" a="1"/>
  <c r="L280" i="17" s="1"/>
  <c r="K281" i="17"/>
  <c r="L281" i="17" s="1" a="1"/>
  <c r="L281" i="17" s="1"/>
  <c r="K282" i="17"/>
  <c r="L282" i="17" s="1" a="1"/>
  <c r="L282" i="17" s="1"/>
  <c r="K283" i="17"/>
  <c r="L283" i="17" s="1" a="1"/>
  <c r="L283" i="17" s="1"/>
  <c r="K284" i="17"/>
  <c r="L284" i="17" s="1" a="1"/>
  <c r="L284" i="17" s="1"/>
  <c r="K285" i="17"/>
  <c r="L285" i="17" s="1" a="1"/>
  <c r="L285" i="17" s="1"/>
  <c r="K286" i="17"/>
  <c r="L286" i="17" s="1" a="1"/>
  <c r="L286" i="17" s="1"/>
  <c r="K287" i="17"/>
  <c r="L287" i="17" s="1" a="1"/>
  <c r="L287" i="17" s="1"/>
  <c r="K288" i="17"/>
  <c r="L288" i="17" s="1" a="1"/>
  <c r="L288" i="17" s="1"/>
  <c r="K289" i="17"/>
  <c r="L289" i="17" s="1" a="1"/>
  <c r="L289" i="17" s="1"/>
  <c r="K290" i="17"/>
  <c r="L290" i="17" s="1" a="1"/>
  <c r="L290" i="17" s="1"/>
  <c r="K291" i="17"/>
  <c r="L291" i="17" s="1" a="1"/>
  <c r="L291" i="17" s="1"/>
  <c r="K292" i="17"/>
  <c r="L292" i="17" s="1" a="1"/>
  <c r="L292" i="17" s="1"/>
  <c r="K293" i="17"/>
  <c r="L293" i="17" s="1" a="1"/>
  <c r="L293" i="17" s="1"/>
  <c r="K294" i="17"/>
  <c r="L294" i="17" s="1" a="1"/>
  <c r="L294" i="17" s="1"/>
  <c r="K295" i="17"/>
  <c r="L295" i="17" s="1" a="1"/>
  <c r="L295" i="17" s="1"/>
  <c r="K296" i="17"/>
  <c r="L296" i="17" s="1" a="1"/>
  <c r="L296" i="17" s="1"/>
  <c r="K297" i="17"/>
  <c r="L297" i="17" s="1" a="1"/>
  <c r="L297" i="17" s="1"/>
  <c r="K298" i="17"/>
  <c r="L298" i="17" s="1" a="1"/>
  <c r="L298" i="17" s="1"/>
  <c r="K299" i="17"/>
  <c r="L299" i="17" s="1" a="1"/>
  <c r="L299" i="17" s="1"/>
  <c r="K300" i="17"/>
  <c r="L300" i="17" s="1" a="1"/>
  <c r="L300" i="17" s="1"/>
  <c r="K301" i="17"/>
  <c r="L301" i="17" s="1" a="1"/>
  <c r="L301" i="17" s="1"/>
  <c r="K302" i="17"/>
  <c r="L302" i="17" s="1" a="1"/>
  <c r="L302" i="17" s="1"/>
  <c r="K303" i="17"/>
  <c r="L303" i="17" s="1" a="1"/>
  <c r="L303" i="17" s="1"/>
  <c r="K304" i="17"/>
  <c r="L304" i="17" s="1" a="1"/>
  <c r="K305" i="17"/>
  <c r="L305" i="17" s="1" a="1"/>
  <c r="L305" i="17" s="1"/>
  <c r="K306" i="17"/>
  <c r="L306" i="17" s="1" a="1"/>
  <c r="L306" i="17" s="1"/>
  <c r="K307" i="17"/>
  <c r="L307" i="17" s="1" a="1"/>
  <c r="L307" i="17" s="1"/>
  <c r="K308" i="17"/>
  <c r="L308" i="17" s="1" a="1"/>
  <c r="L308" i="17" s="1"/>
  <c r="K309" i="17"/>
  <c r="L309" i="17" s="1" a="1"/>
  <c r="L309" i="17" s="1"/>
  <c r="K310" i="17"/>
  <c r="L310" i="17" s="1" a="1"/>
  <c r="L310" i="17" s="1"/>
  <c r="K311" i="17"/>
  <c r="L311" i="17" s="1" a="1"/>
  <c r="L311" i="17" s="1"/>
  <c r="K312" i="17"/>
  <c r="L312" i="17" s="1" a="1"/>
  <c r="L312" i="17" s="1"/>
  <c r="K313" i="17"/>
  <c r="L313" i="17" s="1" a="1"/>
  <c r="L313" i="17" s="1"/>
  <c r="K314" i="17"/>
  <c r="L314" i="17" s="1" a="1"/>
  <c r="L314" i="17" s="1"/>
  <c r="K315" i="17"/>
  <c r="L315" i="17" s="1" a="1"/>
  <c r="L315" i="17" s="1"/>
  <c r="K316" i="17"/>
  <c r="L316" i="17" s="1" a="1"/>
  <c r="L316" i="17" s="1"/>
  <c r="K317" i="17"/>
  <c r="L317" i="17" s="1" a="1"/>
  <c r="L317" i="17" s="1"/>
  <c r="K318" i="17"/>
  <c r="L318" i="17" s="1" a="1"/>
  <c r="L318" i="17" s="1"/>
  <c r="K319" i="17"/>
  <c r="L319" i="17" s="1" a="1"/>
  <c r="L319" i="17" s="1"/>
  <c r="K320" i="17"/>
  <c r="L320" i="17" s="1" a="1"/>
  <c r="L320" i="17" s="1"/>
  <c r="K321" i="17"/>
  <c r="L321" i="17" s="1" a="1"/>
  <c r="L321" i="17" s="1"/>
  <c r="K322" i="17"/>
  <c r="L322" i="17" s="1" a="1"/>
  <c r="L322" i="17" s="1"/>
  <c r="K323" i="17"/>
  <c r="L323" i="17" s="1" a="1"/>
  <c r="L323" i="17" s="1"/>
  <c r="K324" i="17"/>
  <c r="L324" i="17" s="1" a="1"/>
  <c r="L324" i="17" s="1"/>
  <c r="K325" i="17"/>
  <c r="L325" i="17" s="1" a="1"/>
  <c r="L325" i="17" s="1"/>
  <c r="K326" i="17"/>
  <c r="L326" i="17" s="1" a="1"/>
  <c r="L326" i="17" s="1"/>
  <c r="K327" i="17"/>
  <c r="L327" i="17" s="1" a="1"/>
  <c r="L327" i="17" s="1"/>
  <c r="K328" i="17"/>
  <c r="L328" i="17" s="1" a="1"/>
  <c r="L328" i="17" s="1"/>
  <c r="K329" i="17"/>
  <c r="L329" i="17" s="1" a="1"/>
  <c r="L329" i="17" s="1"/>
  <c r="K330" i="17"/>
  <c r="L330" i="17" s="1" a="1"/>
  <c r="L330" i="17" s="1"/>
  <c r="K331" i="17"/>
  <c r="L331" i="17" s="1" a="1"/>
  <c r="L331" i="17" s="1"/>
  <c r="K332" i="17"/>
  <c r="L332" i="17" s="1" a="1"/>
  <c r="L332" i="17" s="1"/>
  <c r="K333" i="17"/>
  <c r="L333" i="17" s="1" a="1"/>
  <c r="L333" i="17" s="1"/>
  <c r="K334" i="17"/>
  <c r="L334" i="17" s="1" a="1"/>
  <c r="L334" i="17" s="1"/>
  <c r="K335" i="17"/>
  <c r="L335" i="17" s="1" a="1"/>
  <c r="L335" i="17" s="1"/>
  <c r="K336" i="17"/>
  <c r="L336" i="17" s="1" a="1"/>
  <c r="L336" i="17" s="1"/>
  <c r="K337" i="17"/>
  <c r="L337" i="17" s="1" a="1"/>
  <c r="L337" i="17" s="1"/>
  <c r="K338" i="17"/>
  <c r="L338" i="17" s="1" a="1"/>
  <c r="L338" i="17" s="1"/>
  <c r="K339" i="17"/>
  <c r="L339" i="17" s="1" a="1"/>
  <c r="L339" i="17" s="1"/>
  <c r="K340" i="17"/>
  <c r="L340" i="17" s="1" a="1"/>
  <c r="L340" i="17" s="1"/>
  <c r="K341" i="17"/>
  <c r="L341" i="17" s="1" a="1"/>
  <c r="L341" i="17" s="1"/>
  <c r="K342" i="17"/>
  <c r="L342" i="17" s="1" a="1"/>
  <c r="L342" i="17" s="1"/>
  <c r="K343" i="17"/>
  <c r="L343" i="17" s="1" a="1"/>
  <c r="L343" i="17" s="1"/>
  <c r="K344" i="17"/>
  <c r="L344" i="17" s="1" a="1"/>
  <c r="L344" i="17" s="1"/>
  <c r="K345" i="17"/>
  <c r="L345" i="17" s="1" a="1"/>
  <c r="L345" i="17" s="1"/>
  <c r="K346" i="17"/>
  <c r="L346" i="17" s="1" a="1"/>
  <c r="L346" i="17" s="1"/>
  <c r="K347" i="17"/>
  <c r="L347" i="17" s="1" a="1"/>
  <c r="L347" i="17" s="1"/>
  <c r="K348" i="17"/>
  <c r="L348" i="17" s="1" a="1"/>
  <c r="L348" i="17" s="1"/>
  <c r="K349" i="17"/>
  <c r="L349" i="17" s="1" a="1"/>
  <c r="L349" i="17" s="1"/>
  <c r="K350" i="17"/>
  <c r="L350" i="17" s="1" a="1"/>
  <c r="L350" i="17" s="1"/>
  <c r="K351" i="17"/>
  <c r="L351" i="17" s="1" a="1"/>
  <c r="L351" i="17" s="1"/>
  <c r="K352" i="17"/>
  <c r="L352" i="17" s="1" a="1"/>
  <c r="L352" i="17" s="1"/>
  <c r="K353" i="17"/>
  <c r="L353" i="17" s="1" a="1"/>
  <c r="L353" i="17" s="1"/>
  <c r="K354" i="17"/>
  <c r="L354" i="17" s="1" a="1"/>
  <c r="L354" i="17" s="1"/>
  <c r="K355" i="17"/>
  <c r="L355" i="17" s="1" a="1"/>
  <c r="L355" i="17" s="1"/>
  <c r="K356" i="17"/>
  <c r="L356" i="17" s="1" a="1"/>
  <c r="L356" i="17" s="1"/>
  <c r="K357" i="17"/>
  <c r="L357" i="17" s="1" a="1"/>
  <c r="L357" i="17" s="1"/>
  <c r="K358" i="17"/>
  <c r="L358" i="17" s="1" a="1"/>
  <c r="L358" i="17" s="1"/>
  <c r="K359" i="17"/>
  <c r="L359" i="17" s="1" a="1"/>
  <c r="L359" i="17" s="1"/>
  <c r="K360" i="17"/>
  <c r="L360" i="17" s="1" a="1"/>
  <c r="L360" i="17" s="1"/>
  <c r="K361" i="17"/>
  <c r="L361" i="17" s="1" a="1"/>
  <c r="L361" i="17" s="1"/>
  <c r="K362" i="17"/>
  <c r="L362" i="17" s="1" a="1"/>
  <c r="L362" i="17" s="1"/>
  <c r="K363" i="17"/>
  <c r="L363" i="17" s="1" a="1"/>
  <c r="L363" i="17" s="1"/>
  <c r="K364" i="17"/>
  <c r="L364" i="17" s="1" a="1"/>
  <c r="L364" i="17" s="1"/>
  <c r="K365" i="17"/>
  <c r="L365" i="17" s="1" a="1"/>
  <c r="L365" i="17" s="1"/>
  <c r="K366" i="17"/>
  <c r="L366" i="17" s="1" a="1"/>
  <c r="L366" i="17" s="1"/>
  <c r="K367" i="17"/>
  <c r="K368" i="17"/>
  <c r="L368" i="17" s="1" a="1"/>
  <c r="L368" i="17" s="1"/>
  <c r="K369" i="17"/>
  <c r="L369" i="17" s="1" a="1"/>
  <c r="L369" i="17" s="1"/>
  <c r="K370" i="17"/>
  <c r="L370" i="17" s="1" a="1"/>
  <c r="L370" i="17" s="1"/>
  <c r="K371" i="17"/>
  <c r="L371" i="17" s="1" a="1"/>
  <c r="L371" i="17" s="1"/>
  <c r="K372" i="17"/>
  <c r="L372" i="17" s="1" a="1"/>
  <c r="L372" i="17" s="1"/>
  <c r="K373" i="17"/>
  <c r="L373" i="17" s="1" a="1"/>
  <c r="L373" i="17" s="1"/>
  <c r="K374" i="17"/>
  <c r="L374" i="17" s="1" a="1"/>
  <c r="L374" i="17" s="1"/>
  <c r="K375" i="17"/>
  <c r="L375" i="17" s="1" a="1"/>
  <c r="L375" i="17" s="1"/>
  <c r="K376" i="17"/>
  <c r="L376" i="17" s="1" a="1"/>
  <c r="L376" i="17" s="1"/>
  <c r="K377" i="17"/>
  <c r="L377" i="17" s="1" a="1"/>
  <c r="L377" i="17" s="1"/>
  <c r="K378" i="17"/>
  <c r="L378" i="17" s="1" a="1"/>
  <c r="L378" i="17" s="1"/>
  <c r="K379" i="17"/>
  <c r="L379" i="17" s="1" a="1"/>
  <c r="L379" i="17" s="1"/>
  <c r="K380" i="17"/>
  <c r="L380" i="17" s="1" a="1"/>
  <c r="L380" i="17" s="1"/>
  <c r="K381" i="17"/>
  <c r="L381" i="17" s="1" a="1"/>
  <c r="L381" i="17" s="1"/>
  <c r="K382" i="17"/>
  <c r="L382" i="17" s="1" a="1"/>
  <c r="L382" i="17" s="1"/>
  <c r="K383" i="17"/>
  <c r="L383" i="17" s="1" a="1"/>
  <c r="L383" i="17" s="1"/>
  <c r="K384" i="17"/>
  <c r="L384" i="17" s="1" a="1"/>
  <c r="L384" i="17" s="1"/>
  <c r="K385" i="17"/>
  <c r="L385" i="17" s="1" a="1"/>
  <c r="L385" i="17" s="1"/>
  <c r="K386" i="17"/>
  <c r="L386" i="17" s="1" a="1"/>
  <c r="L386" i="17" s="1"/>
  <c r="K387" i="17"/>
  <c r="L387" i="17" s="1" a="1"/>
  <c r="L387" i="17" s="1"/>
  <c r="K388" i="17"/>
  <c r="L388" i="17" s="1" a="1"/>
  <c r="L388" i="17" s="1"/>
  <c r="K389" i="17"/>
  <c r="L389" i="17" s="1" a="1"/>
  <c r="L389" i="17" s="1"/>
  <c r="K390" i="17"/>
  <c r="L390" i="17" s="1" a="1"/>
  <c r="L390" i="17" s="1"/>
  <c r="K391" i="17"/>
  <c r="L391" i="17" s="1" a="1"/>
  <c r="L391" i="17" s="1"/>
  <c r="K392" i="17"/>
  <c r="L392" i="17" s="1" a="1"/>
  <c r="L392" i="17" s="1"/>
  <c r="K393" i="17"/>
  <c r="L393" i="17" s="1" a="1"/>
  <c r="L393" i="17" s="1"/>
  <c r="K394" i="17"/>
  <c r="L394" i="17" s="1" a="1"/>
  <c r="L394" i="17" s="1"/>
  <c r="K395" i="17"/>
  <c r="L395" i="17" s="1" a="1"/>
  <c r="L395" i="17" s="1"/>
  <c r="K396" i="17"/>
  <c r="L396" i="17" s="1" a="1"/>
  <c r="L396" i="17" s="1"/>
  <c r="K397" i="17"/>
  <c r="L397" i="17" s="1" a="1"/>
  <c r="L397" i="17" s="1"/>
  <c r="K398" i="17"/>
  <c r="L398" i="17" s="1" a="1"/>
  <c r="L398" i="17" s="1"/>
  <c r="K399" i="17"/>
  <c r="L399" i="17" s="1" a="1"/>
  <c r="L399" i="17" s="1"/>
  <c r="K400" i="17"/>
  <c r="L400" i="17" s="1" a="1"/>
  <c r="L400" i="17" s="1"/>
  <c r="K401" i="17"/>
  <c r="L401" i="17" s="1" a="1"/>
  <c r="L401" i="17" s="1"/>
  <c r="K402" i="17"/>
  <c r="L402" i="17" s="1" a="1"/>
  <c r="L402" i="17" s="1"/>
  <c r="K403" i="17"/>
  <c r="L403" i="17" s="1" a="1"/>
  <c r="L403" i="17" s="1"/>
  <c r="K404" i="17"/>
  <c r="L404" i="17" s="1" a="1"/>
  <c r="L404" i="17" s="1"/>
  <c r="K405" i="17"/>
  <c r="L405" i="17" s="1" a="1"/>
  <c r="L405" i="17" s="1"/>
  <c r="K406" i="17"/>
  <c r="L406" i="17" s="1" a="1"/>
  <c r="L406" i="17" s="1"/>
  <c r="K407" i="17"/>
  <c r="L407" i="17" s="1" a="1"/>
  <c r="L407" i="17" s="1"/>
  <c r="K408" i="17"/>
  <c r="L408" i="17" s="1" a="1"/>
  <c r="L408" i="17" s="1"/>
  <c r="K409" i="17"/>
  <c r="L409" i="17" s="1" a="1"/>
  <c r="L409" i="17" s="1"/>
  <c r="K410" i="17"/>
  <c r="L410" i="17" s="1" a="1"/>
  <c r="L410" i="17" s="1"/>
  <c r="K411" i="17"/>
  <c r="L411" i="17" s="1" a="1"/>
  <c r="L411" i="17" s="1"/>
  <c r="K412" i="17"/>
  <c r="L412" i="17" s="1" a="1"/>
  <c r="L412" i="17" s="1"/>
  <c r="K413" i="17"/>
  <c r="L413" i="17" s="1" a="1"/>
  <c r="L413" i="17" s="1"/>
  <c r="K414" i="17"/>
  <c r="L414" i="17" s="1" a="1"/>
  <c r="L414" i="17" s="1"/>
  <c r="K415" i="17"/>
  <c r="L415" i="17" s="1" a="1"/>
  <c r="L415" i="17" s="1"/>
  <c r="K416" i="17"/>
  <c r="L416" i="17" s="1" a="1"/>
  <c r="L416" i="17" s="1"/>
  <c r="K417" i="17"/>
  <c r="L417" i="17" s="1" a="1"/>
  <c r="L417" i="17" s="1"/>
  <c r="K418" i="17"/>
  <c r="L418" i="17" s="1" a="1"/>
  <c r="L418" i="17" s="1"/>
  <c r="K419" i="17"/>
  <c r="L419" i="17" s="1" a="1"/>
  <c r="L419" i="17" s="1"/>
  <c r="K420" i="17"/>
  <c r="L420" i="17" s="1" a="1"/>
  <c r="L420" i="17" s="1"/>
  <c r="K421" i="17"/>
  <c r="L421" i="17" s="1" a="1"/>
  <c r="L421" i="17" s="1"/>
  <c r="K422" i="17"/>
  <c r="L422" i="17" s="1" a="1"/>
  <c r="L422" i="17" s="1"/>
  <c r="K423" i="17"/>
  <c r="L423" i="17" s="1" a="1"/>
  <c r="L423" i="17" s="1"/>
  <c r="K424" i="17"/>
  <c r="L424" i="17" s="1" a="1"/>
  <c r="L424" i="17" s="1"/>
  <c r="K425" i="17"/>
  <c r="L425" i="17" s="1" a="1"/>
  <c r="L425" i="17" s="1"/>
  <c r="K426" i="17"/>
  <c r="L426" i="17" s="1" a="1"/>
  <c r="L426" i="17" s="1"/>
  <c r="K427" i="17"/>
  <c r="L427" i="17" s="1" a="1"/>
  <c r="L427" i="17" s="1"/>
  <c r="K428" i="17"/>
  <c r="L428" i="17" s="1" a="1"/>
  <c r="L428" i="17" s="1"/>
  <c r="K429" i="17"/>
  <c r="L429" i="17" s="1" a="1"/>
  <c r="L429" i="17" s="1"/>
  <c r="K430" i="17"/>
  <c r="L430" i="17" s="1" a="1"/>
  <c r="L430" i="17" s="1"/>
  <c r="K431" i="17"/>
  <c r="K432" i="17"/>
  <c r="L432" i="17" s="1" a="1"/>
  <c r="L432" i="17" s="1"/>
  <c r="K433" i="17"/>
  <c r="L433" i="17" s="1" a="1"/>
  <c r="L433" i="17" s="1"/>
  <c r="K434" i="17"/>
  <c r="L434" i="17" s="1" a="1"/>
  <c r="L434" i="17" s="1"/>
  <c r="K435" i="17"/>
  <c r="L435" i="17" s="1" a="1"/>
  <c r="L435" i="17" s="1"/>
  <c r="K436" i="17"/>
  <c r="L436" i="17" s="1" a="1"/>
  <c r="L436" i="17" s="1"/>
  <c r="K437" i="17"/>
  <c r="L437" i="17" s="1" a="1"/>
  <c r="L437" i="17" s="1"/>
  <c r="K438" i="17"/>
  <c r="L438" i="17" s="1" a="1"/>
  <c r="L438" i="17" s="1"/>
  <c r="K439" i="17"/>
  <c r="L439" i="17" s="1" a="1"/>
  <c r="L439" i="17" s="1"/>
  <c r="K440" i="17"/>
  <c r="L440" i="17" s="1" a="1"/>
  <c r="L440" i="17" s="1"/>
  <c r="K441" i="17"/>
  <c r="L441" i="17" s="1" a="1"/>
  <c r="L441" i="17" s="1"/>
  <c r="K442" i="17"/>
  <c r="L442" i="17" s="1" a="1"/>
  <c r="L442" i="17" s="1"/>
  <c r="K443" i="17"/>
  <c r="L443" i="17" s="1" a="1"/>
  <c r="L443" i="17" s="1"/>
  <c r="K444" i="17"/>
  <c r="L444" i="17" s="1" a="1"/>
  <c r="L444" i="17" s="1"/>
  <c r="K445" i="17"/>
  <c r="L445" i="17" s="1" a="1"/>
  <c r="L445" i="17" s="1"/>
  <c r="K446" i="17"/>
  <c r="L446" i="17" s="1" a="1"/>
  <c r="L446" i="17" s="1"/>
  <c r="K447" i="17"/>
  <c r="L447" i="17" s="1" a="1"/>
  <c r="L447" i="17" s="1"/>
  <c r="K448" i="17"/>
  <c r="L448" i="17" s="1" a="1"/>
  <c r="L448" i="17" s="1"/>
  <c r="K449" i="17"/>
  <c r="L449" i="17" s="1" a="1"/>
  <c r="L449" i="17" s="1"/>
  <c r="K450" i="17"/>
  <c r="L450" i="17" s="1" a="1"/>
  <c r="L450" i="17" s="1"/>
  <c r="K451" i="17"/>
  <c r="L451" i="17" s="1" a="1"/>
  <c r="L451" i="17" s="1"/>
  <c r="K452" i="17"/>
  <c r="L452" i="17" s="1" a="1"/>
  <c r="L452" i="17" s="1"/>
  <c r="K453" i="17"/>
  <c r="L453" i="17" s="1" a="1"/>
  <c r="L453" i="17" s="1"/>
  <c r="K454" i="17"/>
  <c r="L454" i="17" s="1" a="1"/>
  <c r="L454" i="17" s="1"/>
  <c r="K455" i="17"/>
  <c r="L455" i="17" s="1" a="1"/>
  <c r="L455" i="17" s="1"/>
  <c r="K456" i="17"/>
  <c r="L456" i="17" s="1" a="1"/>
  <c r="L456" i="17" s="1"/>
  <c r="K457" i="17"/>
  <c r="L457" i="17" s="1" a="1"/>
  <c r="L457" i="17" s="1"/>
  <c r="K458" i="17"/>
  <c r="L458" i="17" s="1" a="1"/>
  <c r="L458" i="17" s="1"/>
  <c r="K459" i="17"/>
  <c r="K460" i="17"/>
  <c r="L460" i="17" s="1" a="1"/>
  <c r="L460" i="17" s="1"/>
  <c r="K461" i="17"/>
  <c r="L461" i="17" s="1" a="1"/>
  <c r="L461" i="17" s="1"/>
  <c r="K462" i="17"/>
  <c r="L462" i="17" s="1" a="1"/>
  <c r="L462" i="17" s="1"/>
  <c r="K463" i="17"/>
  <c r="L463" i="17" s="1" a="1"/>
  <c r="L463" i="17" s="1"/>
  <c r="K464" i="17"/>
  <c r="L464" i="17" s="1" a="1"/>
  <c r="L464" i="17" s="1"/>
  <c r="K465" i="17"/>
  <c r="L465" i="17" s="1" a="1"/>
  <c r="L465" i="17" s="1"/>
  <c r="K466" i="17"/>
  <c r="L466" i="17" s="1" a="1"/>
  <c r="L466" i="17" s="1"/>
  <c r="K467" i="17"/>
  <c r="L467" i="17" s="1" a="1"/>
  <c r="L467" i="17" s="1"/>
  <c r="K468" i="17"/>
  <c r="L468" i="17" s="1" a="1"/>
  <c r="L468" i="17" s="1"/>
  <c r="K469" i="17"/>
  <c r="L469" i="17" s="1" a="1"/>
  <c r="L469" i="17" s="1"/>
  <c r="K470" i="17"/>
  <c r="L470" i="17" s="1" a="1"/>
  <c r="L470" i="17" s="1"/>
  <c r="K471" i="17"/>
  <c r="L471" i="17" s="1" a="1"/>
  <c r="L471" i="17" s="1"/>
  <c r="K472" i="17"/>
  <c r="L472" i="17" s="1" a="1"/>
  <c r="L472" i="17" s="1"/>
  <c r="K473" i="17"/>
  <c r="L473" i="17" s="1" a="1"/>
  <c r="L473" i="17" s="1"/>
  <c r="K474" i="17"/>
  <c r="L474" i="17" s="1" a="1"/>
  <c r="L474" i="17" s="1"/>
  <c r="K475" i="17"/>
  <c r="K476" i="17"/>
  <c r="L476" i="17" s="1" a="1"/>
  <c r="L476" i="17" s="1"/>
  <c r="K477" i="17"/>
  <c r="L477" i="17" s="1" a="1"/>
  <c r="L477" i="17" s="1"/>
  <c r="K478" i="17"/>
  <c r="L478" i="17" s="1" a="1"/>
  <c r="L478" i="17" s="1"/>
  <c r="K479" i="17"/>
  <c r="L479" i="17" s="1" a="1"/>
  <c r="L479" i="17" s="1"/>
  <c r="K480" i="17"/>
  <c r="L480" i="17" s="1" a="1"/>
  <c r="L480" i="17" s="1"/>
  <c r="K481" i="17"/>
  <c r="L481" i="17" s="1" a="1"/>
  <c r="L481" i="17" s="1"/>
  <c r="K482" i="17"/>
  <c r="L482" i="17" s="1" a="1"/>
  <c r="L482" i="17" s="1"/>
  <c r="K483" i="17"/>
  <c r="L483" i="17" s="1" a="1"/>
  <c r="L483" i="17" s="1"/>
  <c r="K484" i="17"/>
  <c r="L484" i="17" s="1" a="1"/>
  <c r="L484" i="17" s="1"/>
  <c r="K485" i="17"/>
  <c r="L485" i="17" s="1" a="1"/>
  <c r="L485" i="17" s="1"/>
  <c r="K486" i="17"/>
  <c r="L486" i="17" s="1" a="1"/>
  <c r="L486" i="17" s="1"/>
  <c r="K487" i="17"/>
  <c r="L487" i="17" s="1" a="1"/>
  <c r="L487" i="17" s="1"/>
  <c r="K488" i="17"/>
  <c r="K489" i="17"/>
  <c r="L489" i="17" s="1" a="1"/>
  <c r="L489" i="17" s="1"/>
  <c r="K490" i="17"/>
  <c r="L490" i="17" s="1" a="1"/>
  <c r="L490" i="17" s="1"/>
  <c r="K491" i="17"/>
  <c r="L491" i="17" s="1" a="1"/>
  <c r="L491" i="17" s="1"/>
  <c r="K492" i="17"/>
  <c r="L492" i="17" s="1" a="1"/>
  <c r="L492" i="17" s="1"/>
  <c r="K493" i="17"/>
  <c r="L493" i="17" s="1" a="1"/>
  <c r="L493" i="17" s="1"/>
  <c r="K494" i="17"/>
  <c r="L494" i="17" s="1" a="1"/>
  <c r="L494" i="17" s="1"/>
  <c r="K495" i="17"/>
  <c r="L495" i="17" s="1" a="1"/>
  <c r="L495" i="17" s="1"/>
  <c r="K496" i="17"/>
  <c r="L496" i="17" s="1" a="1"/>
  <c r="L496" i="17" s="1"/>
  <c r="K497" i="17"/>
  <c r="L497" i="17" s="1" a="1"/>
  <c r="L497" i="17" s="1"/>
  <c r="K498" i="17"/>
  <c r="L498" i="17" s="1" a="1"/>
  <c r="L498" i="17" s="1"/>
  <c r="K499" i="17"/>
  <c r="L499" i="17" s="1" a="1"/>
  <c r="L499" i="17" s="1"/>
  <c r="K500" i="17"/>
  <c r="L500" i="17" s="1" a="1"/>
  <c r="L500" i="17" s="1"/>
  <c r="K501" i="17"/>
  <c r="K502" i="17"/>
  <c r="L502" i="17" s="1" a="1"/>
  <c r="L502" i="17" s="1"/>
  <c r="K503" i="17"/>
  <c r="L503" i="17" s="1" a="1"/>
  <c r="L503" i="17" s="1"/>
  <c r="K504" i="17"/>
  <c r="L504" i="17" s="1" a="1"/>
  <c r="L504" i="17" s="1"/>
  <c r="K505" i="17"/>
  <c r="L505" i="17" s="1" a="1"/>
  <c r="L505" i="17" s="1"/>
  <c r="K506" i="17"/>
  <c r="L506" i="17" s="1" a="1"/>
  <c r="L506" i="17" s="1"/>
  <c r="K507" i="17"/>
  <c r="L507" i="17" s="1" a="1"/>
  <c r="L507" i="17" s="1"/>
  <c r="K508" i="17"/>
  <c r="L508" i="17" s="1" a="1"/>
  <c r="L508" i="17" s="1"/>
  <c r="K509" i="17"/>
  <c r="L509" i="17" s="1" a="1"/>
  <c r="L509" i="17" s="1"/>
  <c r="K510" i="17"/>
  <c r="L510" i="17" s="1" a="1"/>
  <c r="L510" i="17" s="1"/>
  <c r="K511" i="17"/>
  <c r="L511" i="17" s="1" a="1"/>
  <c r="L511" i="17" s="1"/>
  <c r="K512" i="17"/>
  <c r="L512" i="17" s="1" a="1"/>
  <c r="L512" i="17" s="1"/>
  <c r="K513" i="17"/>
  <c r="L513" i="17" s="1" a="1"/>
  <c r="L513" i="17" s="1"/>
  <c r="K514" i="17"/>
  <c r="L514" i="17" s="1" a="1"/>
  <c r="L514" i="17" s="1"/>
  <c r="K515" i="17"/>
  <c r="L515" i="17" s="1" a="1"/>
  <c r="L515" i="17" s="1"/>
  <c r="K516" i="17"/>
  <c r="L516" i="17" s="1" a="1"/>
  <c r="L516" i="17" s="1"/>
  <c r="K517" i="17"/>
  <c r="K518" i="17"/>
  <c r="L518" i="17" s="1" a="1"/>
  <c r="L518" i="17" s="1"/>
  <c r="K519" i="17"/>
  <c r="L519" i="17" s="1" a="1"/>
  <c r="L519" i="17" s="1"/>
  <c r="K520" i="17"/>
  <c r="L520" i="17" s="1" a="1"/>
  <c r="L520" i="17" s="1"/>
  <c r="K521" i="17"/>
  <c r="L521" i="17" s="1" a="1"/>
  <c r="L521" i="17" s="1"/>
  <c r="K522" i="17"/>
  <c r="L522" i="17" s="1" a="1"/>
  <c r="L522" i="17" s="1"/>
  <c r="K523" i="17"/>
  <c r="L523" i="17" s="1" a="1"/>
  <c r="L523" i="17" s="1"/>
  <c r="K524" i="17"/>
  <c r="L524" i="17" s="1" a="1"/>
  <c r="L524" i="17" s="1"/>
  <c r="K525" i="17"/>
  <c r="L525" i="17" s="1" a="1"/>
  <c r="L525" i="17" s="1"/>
  <c r="K526" i="17"/>
  <c r="L526" i="17" s="1" a="1"/>
  <c r="L526" i="17" s="1"/>
  <c r="K527" i="17"/>
  <c r="L527" i="17" s="1" a="1"/>
  <c r="L527" i="17" s="1"/>
  <c r="K528" i="17"/>
  <c r="L528" i="17" s="1" a="1"/>
  <c r="L528" i="17" s="1"/>
  <c r="K529" i="17"/>
  <c r="L529" i="17" s="1" a="1"/>
  <c r="L529" i="17" s="1"/>
  <c r="K530" i="17"/>
  <c r="L530" i="17" s="1" a="1"/>
  <c r="L530" i="17" s="1"/>
  <c r="K531" i="17"/>
  <c r="L531" i="17" s="1" a="1"/>
  <c r="L531" i="17" s="1"/>
  <c r="K532" i="17"/>
  <c r="L532" i="17" s="1" a="1"/>
  <c r="L532" i="17" s="1"/>
  <c r="K533" i="17"/>
  <c r="L533" i="17" s="1" a="1"/>
  <c r="L533" i="17" s="1"/>
  <c r="K534" i="17"/>
  <c r="L534" i="17" s="1" a="1"/>
  <c r="L534" i="17" s="1"/>
  <c r="K535" i="17"/>
  <c r="L535" i="17" s="1" a="1"/>
  <c r="L535" i="17" s="1"/>
  <c r="K536" i="17"/>
  <c r="L536" i="17" s="1" a="1"/>
  <c r="L536" i="17" s="1"/>
  <c r="K537" i="17"/>
  <c r="L537" i="17" s="1" a="1"/>
  <c r="L537" i="17" s="1"/>
  <c r="K538" i="17"/>
  <c r="L538" i="17" s="1" a="1"/>
  <c r="L538" i="17" s="1"/>
  <c r="K539" i="17"/>
  <c r="L539" i="17" s="1" a="1"/>
  <c r="L539" i="17" s="1"/>
  <c r="K540" i="17"/>
  <c r="L540" i="17" s="1" a="1"/>
  <c r="L540" i="17" s="1"/>
  <c r="K541" i="17"/>
  <c r="L541" i="17" s="1" a="1"/>
  <c r="L541" i="17" s="1"/>
  <c r="K542" i="17"/>
  <c r="L542" i="17" s="1" a="1"/>
  <c r="L542" i="17" s="1"/>
  <c r="K543" i="17"/>
  <c r="L543" i="17" s="1" a="1"/>
  <c r="L543" i="17" s="1"/>
  <c r="K544" i="17"/>
  <c r="L544" i="17" s="1" a="1"/>
  <c r="L544" i="17" s="1"/>
  <c r="K545" i="17"/>
  <c r="L545" i="17" s="1" a="1"/>
  <c r="L545" i="17" s="1"/>
  <c r="K546" i="17"/>
  <c r="L546" i="17" s="1" a="1"/>
  <c r="L546" i="17" s="1"/>
  <c r="K547" i="17"/>
  <c r="L547" i="17" s="1" a="1"/>
  <c r="L547" i="17" s="1"/>
  <c r="K548" i="17"/>
  <c r="L548" i="17" s="1" a="1"/>
  <c r="L548" i="17" s="1"/>
  <c r="K549" i="17"/>
  <c r="L549" i="17" s="1" a="1"/>
  <c r="L549" i="17" s="1"/>
  <c r="K550" i="17"/>
  <c r="L550" i="17" s="1" a="1"/>
  <c r="L550" i="17" s="1"/>
  <c r="K551" i="17"/>
  <c r="L551" i="17" s="1" a="1"/>
  <c r="L551" i="17" s="1"/>
  <c r="K552" i="17"/>
  <c r="L552" i="17" s="1" a="1"/>
  <c r="L552" i="17" s="1"/>
  <c r="K553" i="17"/>
  <c r="L553" i="17" s="1" a="1"/>
  <c r="L553" i="17" s="1"/>
  <c r="K554" i="17"/>
  <c r="L554" i="17" s="1" a="1"/>
  <c r="L554" i="17" s="1"/>
  <c r="K555" i="17"/>
  <c r="L555" i="17" s="1" a="1"/>
  <c r="L555" i="17" s="1"/>
  <c r="K556" i="17"/>
  <c r="L556" i="17" s="1" a="1"/>
  <c r="L556" i="17" s="1"/>
  <c r="K557" i="17"/>
  <c r="L557" i="17" s="1" a="1"/>
  <c r="L557" i="17" s="1"/>
  <c r="K558" i="17"/>
  <c r="L558" i="17" s="1" a="1"/>
  <c r="L558" i="17" s="1"/>
  <c r="K559" i="17"/>
  <c r="L559" i="17" s="1" a="1"/>
  <c r="L559" i="17" s="1"/>
  <c r="K560" i="17"/>
  <c r="L560" i="17" s="1" a="1"/>
  <c r="L560" i="17" s="1"/>
  <c r="K561" i="17"/>
  <c r="L561" i="17" s="1" a="1"/>
  <c r="L561" i="17" s="1"/>
  <c r="K562" i="17"/>
  <c r="L562" i="17" s="1" a="1"/>
  <c r="L562" i="17" s="1"/>
  <c r="K563" i="17"/>
  <c r="L563" i="17" s="1" a="1"/>
  <c r="L563" i="17" s="1"/>
  <c r="K564" i="17"/>
  <c r="L564" i="17" s="1" a="1"/>
  <c r="L564" i="17" s="1"/>
  <c r="K565" i="17"/>
  <c r="L565" i="17" s="1" a="1"/>
  <c r="L565" i="17" s="1"/>
  <c r="K566" i="17"/>
  <c r="L566" i="17" s="1" a="1"/>
  <c r="L566" i="17" s="1"/>
  <c r="K567" i="17"/>
  <c r="L567" i="17" s="1" a="1"/>
  <c r="L567" i="17" s="1"/>
  <c r="K568" i="17"/>
  <c r="L568" i="17" s="1" a="1"/>
  <c r="L568" i="17" s="1"/>
  <c r="K569" i="17"/>
  <c r="L569" i="17" s="1" a="1"/>
  <c r="L569" i="17" s="1"/>
  <c r="K570" i="17"/>
  <c r="L570" i="17" s="1" a="1"/>
  <c r="L570" i="17" s="1"/>
  <c r="K571" i="17"/>
  <c r="L571" i="17" s="1" a="1"/>
  <c r="L571" i="17" s="1"/>
  <c r="K572" i="17"/>
  <c r="L572" i="17" s="1" a="1"/>
  <c r="L572" i="17" s="1"/>
  <c r="K573" i="17"/>
  <c r="L573" i="17" s="1" a="1"/>
  <c r="L573" i="17" s="1"/>
  <c r="K574" i="17"/>
  <c r="L574" i="17" s="1" a="1"/>
  <c r="L574" i="17" s="1"/>
  <c r="K575" i="17"/>
  <c r="L575" i="17" s="1" a="1"/>
  <c r="L575" i="17" s="1"/>
  <c r="K576" i="17"/>
  <c r="L576" i="17" s="1" a="1"/>
  <c r="L576" i="17" s="1"/>
  <c r="K577" i="17"/>
  <c r="L577" i="17" s="1" a="1"/>
  <c r="L577" i="17" s="1"/>
  <c r="K578" i="17"/>
  <c r="L578" i="17" s="1" a="1"/>
  <c r="L578" i="17" s="1"/>
  <c r="K579" i="17"/>
  <c r="L579" i="17" s="1" a="1"/>
  <c r="L579" i="17" s="1"/>
  <c r="K580" i="17"/>
  <c r="L580" i="17" s="1" a="1"/>
  <c r="L580" i="17" s="1"/>
  <c r="K581" i="17"/>
  <c r="L581" i="17" s="1" a="1"/>
  <c r="L581" i="17" s="1"/>
  <c r="K582" i="17"/>
  <c r="L582" i="17" s="1" a="1"/>
  <c r="L582" i="17" s="1"/>
  <c r="K583" i="17"/>
  <c r="L583" i="17" s="1" a="1"/>
  <c r="L583" i="17" s="1"/>
  <c r="K584" i="17"/>
  <c r="L584" i="17" s="1" a="1"/>
  <c r="L584" i="17" s="1"/>
  <c r="K585" i="17"/>
  <c r="L585" i="17" s="1" a="1"/>
  <c r="L585" i="17" s="1"/>
  <c r="K586" i="17"/>
  <c r="L586" i="17" s="1" a="1"/>
  <c r="L586" i="17" s="1"/>
  <c r="K587" i="17"/>
  <c r="L587" i="17" s="1" a="1"/>
  <c r="L587" i="17" s="1"/>
  <c r="K588" i="17"/>
  <c r="L588" i="17" s="1" a="1"/>
  <c r="L588" i="17" s="1"/>
  <c r="K589" i="17"/>
  <c r="L589" i="17" s="1" a="1"/>
  <c r="L589" i="17" s="1"/>
  <c r="K590" i="17"/>
  <c r="L590" i="17" s="1" a="1"/>
  <c r="L590" i="17" s="1"/>
  <c r="K591" i="17"/>
  <c r="L591" i="17" s="1" a="1"/>
  <c r="L591" i="17" s="1"/>
  <c r="K592" i="17"/>
  <c r="L592" i="17" s="1" a="1"/>
  <c r="L592" i="17" s="1"/>
  <c r="K593" i="17"/>
  <c r="L593" i="17" s="1" a="1"/>
  <c r="L593" i="17" s="1"/>
  <c r="K594" i="17"/>
  <c r="L594" i="17" s="1" a="1"/>
  <c r="L594" i="17" s="1"/>
  <c r="K595" i="17"/>
  <c r="L595" i="17" s="1" a="1"/>
  <c r="L595" i="17" s="1"/>
  <c r="K596" i="17"/>
  <c r="L596" i="17" s="1" a="1"/>
  <c r="L596" i="17" s="1"/>
  <c r="K597" i="17"/>
  <c r="L597" i="17" s="1" a="1"/>
  <c r="L597" i="17" s="1"/>
  <c r="K598" i="17"/>
  <c r="L598" i="17" s="1" a="1"/>
  <c r="L598" i="17" s="1"/>
  <c r="K599" i="17"/>
  <c r="L599" i="17" s="1" a="1"/>
  <c r="L599" i="17" s="1"/>
  <c r="K600" i="17"/>
  <c r="L600" i="17" s="1" a="1"/>
  <c r="L600" i="17" s="1"/>
  <c r="K601" i="17"/>
  <c r="L601" i="17" s="1" a="1"/>
  <c r="L601" i="17" s="1"/>
  <c r="K602" i="17"/>
  <c r="L602" i="17" s="1" a="1"/>
  <c r="L602" i="17" s="1"/>
  <c r="K603" i="17"/>
  <c r="L603" i="17" s="1" a="1"/>
  <c r="L603" i="17" s="1"/>
  <c r="K604" i="17"/>
  <c r="L604" i="17" s="1" a="1"/>
  <c r="L604" i="17" s="1"/>
  <c r="K605" i="17"/>
  <c r="L605" i="17" s="1" a="1"/>
  <c r="L605" i="17" s="1"/>
  <c r="K606" i="17"/>
  <c r="L606" i="17" s="1" a="1"/>
  <c r="L606" i="17" s="1"/>
  <c r="K607" i="17"/>
  <c r="L607" i="17" s="1" a="1"/>
  <c r="L607" i="17" s="1"/>
  <c r="K608" i="17"/>
  <c r="L608" i="17" s="1" a="1"/>
  <c r="L608" i="17" s="1"/>
  <c r="K609" i="17"/>
  <c r="L609" i="17" s="1" a="1"/>
  <c r="L609" i="17" s="1"/>
  <c r="K610" i="17"/>
  <c r="L610" i="17" s="1" a="1"/>
  <c r="L610" i="17" s="1"/>
  <c r="K611" i="17"/>
  <c r="L611" i="17" s="1" a="1"/>
  <c r="L611" i="17" s="1"/>
  <c r="K612" i="17"/>
  <c r="L612" i="17" s="1" a="1"/>
  <c r="L612" i="17" s="1"/>
  <c r="K613" i="17"/>
  <c r="L613" i="17" s="1" a="1"/>
  <c r="L613" i="17" s="1"/>
  <c r="K614" i="17"/>
  <c r="L614" i="17" s="1" a="1"/>
  <c r="L614" i="17" s="1"/>
  <c r="K615" i="17"/>
  <c r="L615" i="17" s="1" a="1"/>
  <c r="L615" i="17" s="1"/>
  <c r="K616" i="17"/>
  <c r="L616" i="17" s="1" a="1"/>
  <c r="L616" i="17" s="1"/>
  <c r="K617" i="17"/>
  <c r="L617" i="17" s="1" a="1"/>
  <c r="L617" i="17" s="1"/>
  <c r="K618" i="17"/>
  <c r="L618" i="17" s="1" a="1"/>
  <c r="L618" i="17" s="1"/>
  <c r="K619" i="17"/>
  <c r="L619" i="17" s="1" a="1"/>
  <c r="L619" i="17" s="1"/>
  <c r="K620" i="17"/>
  <c r="L620" i="17" s="1" a="1"/>
  <c r="L620" i="17" s="1"/>
  <c r="K621" i="17"/>
  <c r="L621" i="17" s="1" a="1"/>
  <c r="L621" i="17" s="1"/>
  <c r="K622" i="17"/>
  <c r="L622" i="17" s="1" a="1"/>
  <c r="L622" i="17" s="1"/>
  <c r="K623" i="17"/>
  <c r="L623" i="17" s="1" a="1"/>
  <c r="L623" i="17" s="1"/>
  <c r="K624" i="17"/>
  <c r="L624" i="17" s="1" a="1"/>
  <c r="L624" i="17" s="1"/>
  <c r="K625" i="17"/>
  <c r="L625" i="17" s="1" a="1"/>
  <c r="L625" i="17" s="1"/>
  <c r="K626" i="17"/>
  <c r="L626" i="17" s="1" a="1"/>
  <c r="L626" i="17" s="1"/>
  <c r="K627" i="17"/>
  <c r="L627" i="17" s="1" a="1"/>
  <c r="L627" i="17" s="1"/>
  <c r="K628" i="17"/>
  <c r="L628" i="17" s="1" a="1"/>
  <c r="L628" i="17" s="1"/>
  <c r="K629" i="17"/>
  <c r="L629" i="17" s="1" a="1"/>
  <c r="L629" i="17" s="1"/>
  <c r="K630" i="17"/>
  <c r="L630" i="17" s="1" a="1"/>
  <c r="L630" i="17" s="1"/>
  <c r="K631" i="17"/>
  <c r="L631" i="17" s="1" a="1"/>
  <c r="L631" i="17" s="1"/>
  <c r="K632" i="17"/>
  <c r="L632" i="17" s="1" a="1"/>
  <c r="L632" i="17" s="1"/>
  <c r="K633" i="17"/>
  <c r="L633" i="17" s="1" a="1"/>
  <c r="L633" i="17" s="1"/>
  <c r="K634" i="17"/>
  <c r="L634" i="17" s="1" a="1"/>
  <c r="L634" i="17" s="1"/>
  <c r="K635" i="17"/>
  <c r="L635" i="17" s="1" a="1"/>
  <c r="L635" i="17" s="1"/>
  <c r="K636" i="17"/>
  <c r="L636" i="17" s="1" a="1"/>
  <c r="L636" i="17" s="1"/>
  <c r="K637" i="17"/>
  <c r="L637" i="17" s="1" a="1"/>
  <c r="L637" i="17" s="1"/>
  <c r="K638" i="17"/>
  <c r="L638" i="17" s="1" a="1"/>
  <c r="L638" i="17" s="1"/>
  <c r="K639" i="17"/>
  <c r="L639" i="17" s="1" a="1"/>
  <c r="L639" i="17" s="1"/>
  <c r="K640" i="17"/>
  <c r="L640" i="17" s="1" a="1"/>
  <c r="L640" i="17" s="1"/>
  <c r="K641" i="17"/>
  <c r="L641" i="17" s="1" a="1"/>
  <c r="L641" i="17" s="1"/>
  <c r="K642" i="17"/>
  <c r="L642" i="17" s="1" a="1"/>
  <c r="L642" i="17" s="1"/>
  <c r="K643" i="17"/>
  <c r="L643" i="17" s="1" a="1"/>
  <c r="L643" i="17" s="1"/>
  <c r="K644" i="17"/>
  <c r="L644" i="17" s="1" a="1"/>
  <c r="L644" i="17" s="1"/>
  <c r="K645" i="17"/>
  <c r="L645" i="17" s="1" a="1"/>
  <c r="L645" i="17" s="1"/>
  <c r="K646" i="17"/>
  <c r="L646" i="17" s="1" a="1"/>
  <c r="L646" i="17" s="1"/>
  <c r="K647" i="17"/>
  <c r="L647" i="17" s="1" a="1"/>
  <c r="L647" i="17" s="1"/>
  <c r="K648" i="17"/>
  <c r="L648" i="17" s="1" a="1"/>
  <c r="L648" i="17" s="1"/>
  <c r="K649" i="17"/>
  <c r="L649" i="17" s="1" a="1"/>
  <c r="L649" i="17" s="1"/>
  <c r="K650" i="17"/>
  <c r="L650" i="17" s="1" a="1"/>
  <c r="L650" i="17" s="1"/>
  <c r="K651" i="17"/>
  <c r="L651" i="17" s="1" a="1"/>
  <c r="L651" i="17" s="1"/>
  <c r="K652" i="17"/>
  <c r="L652" i="17" s="1" a="1"/>
  <c r="L652" i="17" s="1"/>
  <c r="K653" i="17"/>
  <c r="L653" i="17" s="1" a="1"/>
  <c r="L653" i="17" s="1"/>
  <c r="K654" i="17"/>
  <c r="L654" i="17" s="1" a="1"/>
  <c r="L654" i="17" s="1"/>
  <c r="K655" i="17"/>
  <c r="L655" i="17" s="1" a="1"/>
  <c r="L655" i="17" s="1"/>
  <c r="K656" i="17"/>
  <c r="L656" i="17" s="1" a="1"/>
  <c r="L656" i="17" s="1"/>
  <c r="K657" i="17"/>
  <c r="L657" i="17" s="1" a="1"/>
  <c r="L657" i="17" s="1"/>
  <c r="K658" i="17"/>
  <c r="L658" i="17" s="1" a="1"/>
  <c r="L658" i="17" s="1"/>
  <c r="K659" i="17"/>
  <c r="L659" i="17" s="1" a="1"/>
  <c r="L659" i="17" s="1"/>
  <c r="K660" i="17"/>
  <c r="L660" i="17" s="1" a="1"/>
  <c r="L660" i="17" s="1"/>
  <c r="K661" i="17"/>
  <c r="L661" i="17" s="1" a="1"/>
  <c r="L661" i="17" s="1"/>
  <c r="K662" i="17"/>
  <c r="L662" i="17" s="1" a="1"/>
  <c r="L662" i="17" s="1"/>
  <c r="K663" i="17"/>
  <c r="L663" i="17" s="1" a="1"/>
  <c r="L663" i="17" s="1"/>
  <c r="K664" i="17"/>
  <c r="L664" i="17" s="1" a="1"/>
  <c r="L664" i="17" s="1"/>
  <c r="K665" i="17"/>
  <c r="L665" i="17" s="1" a="1"/>
  <c r="L665" i="17" s="1"/>
  <c r="K666" i="17"/>
  <c r="L666" i="17" s="1" a="1"/>
  <c r="L666" i="17" s="1"/>
  <c r="K667" i="17"/>
  <c r="L667" i="17" s="1" a="1"/>
  <c r="L667" i="17" s="1"/>
  <c r="K668" i="17"/>
  <c r="L668" i="17" s="1" a="1"/>
  <c r="L668" i="17" s="1"/>
  <c r="K669" i="17"/>
  <c r="L669" i="17" s="1" a="1"/>
  <c r="L669" i="17" s="1"/>
  <c r="K670" i="17"/>
  <c r="L670" i="17" s="1" a="1"/>
  <c r="L670" i="17" s="1"/>
  <c r="K671" i="17"/>
  <c r="L671" i="17" s="1" a="1"/>
  <c r="L671" i="17" s="1"/>
  <c r="K672" i="17"/>
  <c r="L672" i="17" s="1" a="1"/>
  <c r="L672" i="17" s="1"/>
  <c r="K673" i="17"/>
  <c r="L673" i="17" s="1" a="1"/>
  <c r="L673" i="17" s="1"/>
  <c r="K674" i="17"/>
  <c r="L674" i="17" s="1" a="1"/>
  <c r="L674" i="17" s="1"/>
  <c r="K675" i="17"/>
  <c r="L675" i="17" s="1" a="1"/>
  <c r="L675" i="17" s="1"/>
  <c r="K676" i="17"/>
  <c r="L676" i="17" s="1" a="1"/>
  <c r="L676" i="17" s="1"/>
  <c r="K677" i="17"/>
  <c r="L677" i="17" s="1" a="1"/>
  <c r="L677" i="17" s="1"/>
  <c r="K678" i="17"/>
  <c r="L678" i="17" s="1" a="1"/>
  <c r="L678" i="17" s="1"/>
  <c r="K679" i="17"/>
  <c r="L679" i="17" s="1" a="1"/>
  <c r="L679" i="17" s="1"/>
  <c r="K680" i="17"/>
  <c r="L680" i="17" s="1" a="1"/>
  <c r="L680" i="17" s="1"/>
  <c r="K681" i="17"/>
  <c r="L681" i="17" s="1" a="1"/>
  <c r="L681" i="17" s="1"/>
  <c r="K682" i="17"/>
  <c r="L682" i="17" s="1" a="1"/>
  <c r="L682" i="17" s="1"/>
  <c r="K683" i="17"/>
  <c r="L683" i="17" s="1" a="1"/>
  <c r="L683" i="17" s="1"/>
  <c r="K684" i="17"/>
  <c r="L684" i="17" s="1" a="1"/>
  <c r="L684" i="17" s="1"/>
  <c r="K685" i="17"/>
  <c r="L685" i="17" s="1" a="1"/>
  <c r="L685" i="17" s="1"/>
  <c r="K686" i="17"/>
  <c r="L686" i="17" s="1" a="1"/>
  <c r="L686" i="17" s="1"/>
  <c r="K687" i="17"/>
  <c r="L687" i="17" s="1" a="1"/>
  <c r="L687" i="17" s="1"/>
  <c r="K688" i="17"/>
  <c r="L688" i="17" s="1" a="1"/>
  <c r="L688" i="17" s="1"/>
  <c r="K689" i="17"/>
  <c r="L689" i="17" s="1" a="1"/>
  <c r="L689" i="17" s="1"/>
  <c r="K690" i="17"/>
  <c r="L690" i="17" s="1" a="1"/>
  <c r="L690" i="17" s="1"/>
  <c r="K691" i="17"/>
  <c r="L691" i="17" s="1" a="1"/>
  <c r="L691" i="17" s="1"/>
  <c r="K692" i="17"/>
  <c r="L692" i="17" s="1" a="1"/>
  <c r="L692" i="17" s="1"/>
  <c r="K693" i="17"/>
  <c r="L693" i="17" s="1" a="1"/>
  <c r="L693" i="17" s="1"/>
  <c r="K694" i="17"/>
  <c r="L694" i="17" s="1" a="1"/>
  <c r="L694" i="17" s="1"/>
  <c r="K695" i="17"/>
  <c r="L695" i="17" s="1" a="1"/>
  <c r="L695" i="17" s="1"/>
  <c r="K696" i="17"/>
  <c r="L696" i="17" s="1" a="1"/>
  <c r="L696" i="17" s="1"/>
  <c r="K697" i="17"/>
  <c r="L697" i="17" s="1" a="1"/>
  <c r="L697" i="17" s="1"/>
  <c r="K698" i="17"/>
  <c r="L698" i="17" s="1" a="1"/>
  <c r="L698" i="17" s="1"/>
  <c r="K699" i="17"/>
  <c r="L699" i="17" s="1" a="1"/>
  <c r="L699" i="17" s="1"/>
  <c r="K700" i="17"/>
  <c r="K701" i="17"/>
  <c r="L701" i="17" s="1" a="1"/>
  <c r="L701" i="17" s="1"/>
  <c r="K702" i="17"/>
  <c r="L702" i="17" s="1" a="1"/>
  <c r="L702" i="17" s="1"/>
  <c r="K703" i="17"/>
  <c r="L703" i="17" s="1" a="1"/>
  <c r="L703" i="17" s="1"/>
  <c r="K704" i="17"/>
  <c r="K705" i="17"/>
  <c r="L705" i="17" s="1" a="1"/>
  <c r="L705" i="17" s="1"/>
  <c r="K706" i="17"/>
  <c r="L706" i="17" s="1" a="1"/>
  <c r="L706" i="17" s="1"/>
  <c r="K707" i="17"/>
  <c r="L707" i="17" s="1" a="1"/>
  <c r="L707" i="17" s="1"/>
  <c r="K708" i="17"/>
  <c r="K709" i="17"/>
  <c r="L709" i="17" s="1" a="1"/>
  <c r="L709" i="17" s="1"/>
  <c r="K710" i="17"/>
  <c r="L710" i="17" s="1" a="1"/>
  <c r="L710" i="17" s="1"/>
  <c r="K711" i="17"/>
  <c r="L711" i="17" s="1" a="1"/>
  <c r="L711" i="17" s="1"/>
  <c r="K712" i="17"/>
  <c r="K713" i="17"/>
  <c r="L713" i="17" s="1" a="1"/>
  <c r="L713" i="17" s="1"/>
  <c r="K714" i="17"/>
  <c r="L714" i="17" s="1" a="1"/>
  <c r="L714" i="17" s="1"/>
  <c r="K715" i="17"/>
  <c r="L715" i="17" s="1" a="1"/>
  <c r="L715" i="17" s="1"/>
  <c r="K716" i="17"/>
  <c r="K717" i="17"/>
  <c r="L717" i="17" s="1" a="1"/>
  <c r="L717" i="17" s="1"/>
  <c r="K718" i="17"/>
  <c r="L718" i="17" s="1" a="1"/>
  <c r="L718" i="17" s="1"/>
  <c r="K719" i="17"/>
  <c r="L719" i="17" s="1" a="1"/>
  <c r="L719" i="17" s="1"/>
  <c r="K720" i="17"/>
  <c r="K721" i="17"/>
  <c r="L721" i="17" s="1" a="1"/>
  <c r="L721" i="17" s="1"/>
  <c r="K722" i="17"/>
  <c r="L722" i="17" s="1" a="1"/>
  <c r="L722" i="17" s="1"/>
  <c r="K723" i="17"/>
  <c r="L723" i="17" s="1" a="1"/>
  <c r="L723" i="17" s="1"/>
  <c r="K724" i="17"/>
  <c r="K725" i="17"/>
  <c r="L725" i="17" s="1" a="1"/>
  <c r="L725" i="17" s="1"/>
  <c r="K726" i="17"/>
  <c r="L726" i="17" s="1" a="1"/>
  <c r="L726" i="17" s="1"/>
  <c r="K727" i="17"/>
  <c r="L727" i="17" s="1" a="1"/>
  <c r="L727" i="17" s="1"/>
  <c r="K728" i="17"/>
  <c r="K729" i="17"/>
  <c r="L729" i="17" s="1" a="1"/>
  <c r="L729" i="17" s="1"/>
  <c r="K730" i="17"/>
  <c r="L730" i="17" s="1" a="1"/>
  <c r="L730" i="17" s="1"/>
  <c r="K731" i="17"/>
  <c r="L731" i="17" s="1" a="1"/>
  <c r="L731" i="17" s="1"/>
  <c r="K732" i="17"/>
  <c r="K733" i="17"/>
  <c r="L733" i="17" s="1" a="1"/>
  <c r="L733" i="17" s="1"/>
  <c r="K734" i="17"/>
  <c r="L734" i="17" s="1" a="1"/>
  <c r="L734" i="17" s="1"/>
  <c r="K735" i="17"/>
  <c r="L735" i="17" s="1" a="1"/>
  <c r="L735" i="17" s="1"/>
  <c r="K736" i="17"/>
  <c r="K737" i="17"/>
  <c r="L737" i="17" s="1" a="1"/>
  <c r="L737" i="17" s="1"/>
  <c r="K738" i="17"/>
  <c r="L738" i="17" s="1" a="1"/>
  <c r="L738" i="17" s="1"/>
  <c r="K739" i="17"/>
  <c r="L739" i="17" s="1" a="1"/>
  <c r="L739" i="17" s="1"/>
  <c r="K740" i="17"/>
  <c r="K741" i="17"/>
  <c r="L741" i="17" s="1" a="1"/>
  <c r="L741" i="17" s="1"/>
  <c r="K742" i="17"/>
  <c r="L742" i="17" s="1" a="1"/>
  <c r="L742" i="17" s="1"/>
  <c r="K743" i="17"/>
  <c r="L743" i="17" s="1" a="1"/>
  <c r="L743" i="17" s="1"/>
  <c r="K744" i="17"/>
  <c r="K745" i="17"/>
  <c r="L745" i="17" s="1" a="1"/>
  <c r="L745" i="17" s="1"/>
  <c r="K746" i="17"/>
  <c r="L746" i="17" s="1" a="1"/>
  <c r="L746" i="17" s="1"/>
  <c r="K747" i="17"/>
  <c r="L747" i="17" s="1" a="1"/>
  <c r="L747" i="17" s="1"/>
  <c r="K748" i="17"/>
  <c r="K749" i="17"/>
  <c r="L749" i="17" s="1" a="1"/>
  <c r="L749" i="17" s="1"/>
  <c r="K750" i="17"/>
  <c r="L750" i="17" s="1" a="1"/>
  <c r="L750" i="17" s="1"/>
  <c r="K751" i="17"/>
  <c r="L751" i="17" s="1" a="1"/>
  <c r="L751" i="17" s="1"/>
  <c r="K752" i="17"/>
  <c r="K753" i="17"/>
  <c r="L753" i="17" s="1" a="1"/>
  <c r="L753" i="17" s="1"/>
  <c r="K754" i="17"/>
  <c r="L754" i="17" s="1" a="1"/>
  <c r="L754" i="17" s="1"/>
  <c r="K755" i="17"/>
  <c r="L755" i="17" s="1" a="1"/>
  <c r="L755" i="17" s="1"/>
  <c r="K756" i="17"/>
  <c r="K757" i="17"/>
  <c r="L757" i="17" s="1" a="1"/>
  <c r="L757" i="17" s="1"/>
  <c r="K758" i="17"/>
  <c r="L758" i="17" s="1" a="1"/>
  <c r="L758" i="17" s="1"/>
  <c r="K759" i="17"/>
  <c r="L759" i="17" s="1" a="1"/>
  <c r="L759" i="17" s="1"/>
  <c r="K760" i="17"/>
  <c r="K761" i="17"/>
  <c r="L761" i="17" s="1" a="1"/>
  <c r="L761" i="17" s="1"/>
  <c r="K762" i="17"/>
  <c r="L762" i="17" s="1" a="1"/>
  <c r="L762" i="17" s="1"/>
  <c r="K763" i="17"/>
  <c r="L763" i="17" s="1" a="1"/>
  <c r="L763" i="17" s="1"/>
  <c r="K764" i="17"/>
  <c r="K765" i="17"/>
  <c r="L765" i="17" s="1" a="1"/>
  <c r="L765" i="17" s="1"/>
  <c r="K766" i="17"/>
  <c r="L766" i="17" s="1" a="1"/>
  <c r="L766" i="17" s="1"/>
  <c r="K767" i="17"/>
  <c r="L767" i="17" s="1" a="1"/>
  <c r="L767" i="17" s="1"/>
  <c r="K768" i="17"/>
  <c r="K769" i="17"/>
  <c r="L769" i="17" s="1" a="1"/>
  <c r="L769" i="17" s="1"/>
  <c r="K770" i="17"/>
  <c r="L770" i="17" s="1" a="1"/>
  <c r="L770" i="17" s="1"/>
  <c r="K771" i="17"/>
  <c r="L771" i="17" s="1" a="1"/>
  <c r="L771" i="17" s="1"/>
  <c r="K772" i="17"/>
  <c r="K773" i="17"/>
  <c r="L773" i="17" s="1" a="1"/>
  <c r="L773" i="17" s="1"/>
  <c r="K774" i="17"/>
  <c r="L774" i="17" s="1" a="1"/>
  <c r="L774" i="17" s="1"/>
  <c r="K775" i="17"/>
  <c r="L775" i="17" s="1" a="1"/>
  <c r="L775" i="17" s="1"/>
  <c r="K776" i="17"/>
  <c r="K777" i="17"/>
  <c r="L777" i="17" s="1" a="1"/>
  <c r="L777" i="17" s="1"/>
  <c r="K778" i="17"/>
  <c r="L778" i="17" s="1" a="1"/>
  <c r="L778" i="17" s="1"/>
  <c r="K779" i="17"/>
  <c r="L779" i="17" s="1" a="1"/>
  <c r="L779" i="17" s="1"/>
  <c r="K780" i="17"/>
  <c r="K781" i="17"/>
  <c r="L781" i="17" s="1" a="1"/>
  <c r="L781" i="17" s="1"/>
  <c r="K782" i="17"/>
  <c r="L782" i="17" s="1" a="1"/>
  <c r="L782" i="17" s="1"/>
  <c r="K783" i="17"/>
  <c r="L783" i="17" s="1" a="1"/>
  <c r="L783" i="17" s="1"/>
  <c r="K784" i="17"/>
  <c r="K785" i="17"/>
  <c r="L785" i="17" s="1" a="1"/>
  <c r="L785" i="17" s="1"/>
  <c r="K786" i="17"/>
  <c r="L786" i="17" s="1" a="1"/>
  <c r="L786" i="17" s="1"/>
  <c r="K787" i="17"/>
  <c r="L787" i="17" s="1" a="1"/>
  <c r="L787" i="17" s="1"/>
  <c r="K788" i="17"/>
  <c r="K789" i="17"/>
  <c r="L789" i="17" s="1" a="1"/>
  <c r="L789" i="17" s="1"/>
  <c r="K790" i="17"/>
  <c r="L790" i="17" s="1" a="1"/>
  <c r="L790" i="17" s="1"/>
  <c r="K791" i="17"/>
  <c r="L791" i="17" s="1" a="1"/>
  <c r="L791" i="17" s="1"/>
  <c r="K792" i="17"/>
  <c r="K793" i="17"/>
  <c r="L793" i="17" s="1" a="1"/>
  <c r="L793" i="17" s="1"/>
  <c r="K794" i="17"/>
  <c r="L794" i="17" s="1" a="1"/>
  <c r="L794" i="17" s="1"/>
  <c r="K795" i="17"/>
  <c r="L795" i="17" s="1" a="1"/>
  <c r="L795" i="17" s="1"/>
  <c r="K796" i="17"/>
  <c r="K797" i="17"/>
  <c r="L797" i="17" s="1" a="1"/>
  <c r="L797" i="17" s="1"/>
  <c r="K798" i="17"/>
  <c r="L798" i="17" s="1" a="1"/>
  <c r="L798" i="17" s="1"/>
  <c r="K799" i="17"/>
  <c r="L799" i="17" s="1" a="1"/>
  <c r="L799" i="17" s="1"/>
  <c r="K800" i="17"/>
  <c r="K801" i="17"/>
  <c r="L801" i="17" s="1" a="1"/>
  <c r="L801" i="17" s="1"/>
  <c r="K802" i="17"/>
  <c r="L802" i="17" s="1" a="1"/>
  <c r="L802" i="17" s="1"/>
  <c r="K803" i="17"/>
  <c r="L803" i="17" s="1" a="1"/>
  <c r="L803" i="17" s="1"/>
  <c r="K804" i="17"/>
  <c r="K805" i="17"/>
  <c r="L805" i="17" s="1" a="1"/>
  <c r="L805" i="17" s="1"/>
  <c r="K806" i="17"/>
  <c r="L806" i="17" s="1" a="1"/>
  <c r="L806" i="17" s="1"/>
  <c r="K807" i="17"/>
  <c r="L807" i="17" s="1" a="1"/>
  <c r="L807" i="17" s="1"/>
  <c r="K808" i="17"/>
  <c r="K809" i="17"/>
  <c r="L809" i="17" s="1" a="1"/>
  <c r="L809" i="17" s="1"/>
  <c r="K810" i="17"/>
  <c r="L810" i="17" s="1" a="1"/>
  <c r="L810" i="17" s="1"/>
  <c r="K811" i="17"/>
  <c r="L811" i="17" s="1" a="1"/>
  <c r="L811" i="17" s="1"/>
  <c r="K812" i="17"/>
  <c r="K813" i="17"/>
  <c r="L813" i="17" s="1" a="1"/>
  <c r="L813" i="17" s="1"/>
  <c r="K814" i="17"/>
  <c r="L814" i="17" s="1" a="1"/>
  <c r="L814" i="17" s="1"/>
  <c r="K815" i="17"/>
  <c r="L815" i="17" s="1" a="1"/>
  <c r="L815" i="17" s="1"/>
  <c r="K816" i="17"/>
  <c r="K817" i="17"/>
  <c r="L817" i="17" s="1" a="1"/>
  <c r="L817" i="17" s="1"/>
  <c r="K818" i="17"/>
  <c r="L818" i="17" s="1" a="1"/>
  <c r="L818" i="17" s="1"/>
  <c r="K819" i="17"/>
  <c r="L819" i="17" s="1" a="1"/>
  <c r="L819" i="17" s="1"/>
  <c r="K820" i="17"/>
  <c r="K821" i="17"/>
  <c r="L821" i="17" s="1" a="1"/>
  <c r="L821" i="17" s="1"/>
  <c r="K822" i="17"/>
  <c r="L822" i="17" s="1" a="1"/>
  <c r="L822" i="17" s="1"/>
  <c r="K823" i="17"/>
  <c r="L823" i="17" s="1" a="1"/>
  <c r="L823" i="17" s="1"/>
  <c r="K824" i="17"/>
  <c r="K825" i="17"/>
  <c r="L825" i="17" s="1" a="1"/>
  <c r="L825" i="17" s="1"/>
  <c r="K826" i="17"/>
  <c r="L826" i="17" s="1" a="1"/>
  <c r="L826" i="17" s="1"/>
  <c r="K827" i="17"/>
  <c r="L827" i="17" s="1" a="1"/>
  <c r="L827" i="17" s="1"/>
  <c r="K828" i="17"/>
  <c r="K829" i="17"/>
  <c r="L829" i="17" s="1" a="1"/>
  <c r="L829" i="17" s="1"/>
  <c r="K830" i="17"/>
  <c r="L830" i="17" s="1" a="1"/>
  <c r="L830" i="17" s="1"/>
  <c r="K831" i="17"/>
  <c r="L831" i="17" s="1" a="1"/>
  <c r="L831" i="17" s="1"/>
  <c r="K832" i="17"/>
  <c r="K833" i="17"/>
  <c r="L833" i="17" s="1" a="1"/>
  <c r="L833" i="17" s="1"/>
  <c r="K834" i="17"/>
  <c r="L834" i="17" s="1" a="1"/>
  <c r="L834" i="17" s="1"/>
  <c r="K835" i="17"/>
  <c r="L835" i="17" s="1" a="1"/>
  <c r="L835" i="17" s="1"/>
  <c r="K836" i="17"/>
  <c r="K837" i="17"/>
  <c r="L837" i="17" s="1" a="1"/>
  <c r="L837" i="17" s="1"/>
  <c r="K838" i="17"/>
  <c r="L838" i="17" s="1" a="1"/>
  <c r="L838" i="17" s="1"/>
  <c r="K839" i="17"/>
  <c r="L839" i="17" s="1" a="1"/>
  <c r="L839" i="17" s="1"/>
  <c r="K840" i="17"/>
  <c r="K841" i="17"/>
  <c r="L841" i="17" s="1" a="1"/>
  <c r="L841" i="17" s="1"/>
  <c r="K842" i="17"/>
  <c r="L842" i="17" s="1" a="1"/>
  <c r="L842" i="17" s="1"/>
  <c r="K843" i="17"/>
  <c r="L843" i="17" s="1" a="1"/>
  <c r="L843" i="17" s="1"/>
  <c r="K844" i="17"/>
  <c r="K845" i="17"/>
  <c r="L845" i="17" s="1" a="1"/>
  <c r="L845" i="17" s="1"/>
  <c r="K846" i="17"/>
  <c r="L846" i="17" s="1" a="1"/>
  <c r="L846" i="17" s="1"/>
  <c r="K847" i="17"/>
  <c r="L847" i="17" s="1" a="1"/>
  <c r="L847" i="17" s="1"/>
  <c r="K848" i="17"/>
  <c r="K849" i="17"/>
  <c r="L849" i="17" s="1" a="1"/>
  <c r="L849" i="17" s="1"/>
  <c r="K850" i="17"/>
  <c r="L850" i="17" s="1" a="1"/>
  <c r="L850" i="17" s="1"/>
  <c r="K851" i="17"/>
  <c r="L851" i="17" s="1" a="1"/>
  <c r="L851" i="17" s="1"/>
  <c r="K852" i="17"/>
  <c r="K853" i="17"/>
  <c r="L853" i="17" s="1" a="1"/>
  <c r="L853" i="17" s="1"/>
  <c r="K854" i="17"/>
  <c r="L854" i="17" s="1" a="1"/>
  <c r="L854" i="17" s="1"/>
  <c r="K855" i="17"/>
  <c r="L855" i="17" s="1" a="1"/>
  <c r="L855" i="17" s="1"/>
  <c r="K856" i="17"/>
  <c r="K857" i="17"/>
  <c r="L857" i="17" s="1" a="1"/>
  <c r="L857" i="17" s="1"/>
  <c r="K858" i="17"/>
  <c r="L858" i="17" s="1" a="1"/>
  <c r="L858" i="17" s="1"/>
  <c r="K859" i="17"/>
  <c r="L859" i="17" s="1" a="1"/>
  <c r="L859" i="17" s="1"/>
  <c r="K860" i="17"/>
  <c r="K861" i="17"/>
  <c r="L861" i="17" s="1" a="1"/>
  <c r="L861" i="17" s="1"/>
  <c r="K862" i="17"/>
  <c r="L862" i="17" s="1" a="1"/>
  <c r="L862" i="17" s="1"/>
  <c r="K863" i="17"/>
  <c r="L863" i="17" s="1" a="1"/>
  <c r="L863" i="17" s="1"/>
  <c r="K864" i="17"/>
  <c r="K865" i="17"/>
  <c r="L865" i="17" s="1" a="1"/>
  <c r="L865" i="17" s="1"/>
  <c r="K866" i="17"/>
  <c r="L866" i="17" s="1" a="1"/>
  <c r="L866" i="17" s="1"/>
  <c r="K867" i="17"/>
  <c r="L867" i="17" s="1" a="1"/>
  <c r="L867" i="17" s="1"/>
  <c r="K868" i="17"/>
  <c r="K869" i="17"/>
  <c r="L869" i="17" s="1" a="1"/>
  <c r="L869" i="17" s="1"/>
  <c r="K870" i="17"/>
  <c r="L870" i="17" s="1" a="1"/>
  <c r="L870" i="17" s="1"/>
  <c r="K871" i="17"/>
  <c r="L871" i="17" s="1" a="1"/>
  <c r="L871" i="17" s="1"/>
  <c r="K872" i="17"/>
  <c r="K873" i="17"/>
  <c r="L873" i="17" s="1" a="1"/>
  <c r="L873" i="17" s="1"/>
  <c r="K874" i="17"/>
  <c r="L874" i="17" s="1" a="1"/>
  <c r="L874" i="17" s="1"/>
  <c r="K875" i="17"/>
  <c r="L875" i="17" s="1" a="1"/>
  <c r="L875" i="17" s="1"/>
  <c r="K876" i="17"/>
  <c r="K877" i="17"/>
  <c r="L877" i="17" s="1" a="1"/>
  <c r="L877" i="17" s="1"/>
  <c r="K878" i="17"/>
  <c r="L878" i="17" s="1" a="1"/>
  <c r="L878" i="17" s="1"/>
  <c r="K879" i="17"/>
  <c r="L879" i="17" s="1" a="1"/>
  <c r="L879" i="17" s="1"/>
  <c r="K880" i="17"/>
  <c r="K881" i="17"/>
  <c r="L881" i="17" s="1" a="1"/>
  <c r="L881" i="17" s="1"/>
  <c r="K882" i="17"/>
  <c r="L882" i="17" s="1" a="1"/>
  <c r="L882" i="17" s="1"/>
  <c r="K883" i="17"/>
  <c r="L883" i="17" s="1" a="1"/>
  <c r="L883" i="17" s="1"/>
  <c r="K884" i="17"/>
  <c r="K885" i="17"/>
  <c r="L885" i="17" s="1" a="1"/>
  <c r="L885" i="17" s="1"/>
  <c r="K886" i="17"/>
  <c r="L886" i="17" s="1" a="1"/>
  <c r="L886" i="17" s="1"/>
  <c r="K887" i="17"/>
  <c r="L887" i="17" s="1" a="1"/>
  <c r="L887" i="17" s="1"/>
  <c r="K888" i="17"/>
  <c r="K889" i="17"/>
  <c r="L889" i="17" s="1" a="1"/>
  <c r="L889" i="17" s="1"/>
  <c r="K890" i="17"/>
  <c r="L890" i="17" s="1" a="1"/>
  <c r="L890" i="17" s="1"/>
  <c r="K891" i="17"/>
  <c r="L891" i="17" s="1" a="1"/>
  <c r="L891" i="17" s="1"/>
  <c r="K892" i="17"/>
  <c r="K893" i="17"/>
  <c r="L893" i="17" s="1" a="1"/>
  <c r="L893" i="17" s="1"/>
  <c r="K894" i="17"/>
  <c r="L894" i="17" s="1" a="1"/>
  <c r="L894" i="17" s="1"/>
  <c r="K895" i="17"/>
  <c r="L895" i="17" s="1" a="1"/>
  <c r="L895" i="17" s="1"/>
  <c r="K896" i="17"/>
  <c r="K897" i="17"/>
  <c r="L897" i="17" s="1" a="1"/>
  <c r="L897" i="17" s="1"/>
  <c r="K898" i="17"/>
  <c r="L898" i="17" s="1" a="1"/>
  <c r="L898" i="17" s="1"/>
  <c r="K899" i="17"/>
  <c r="L899" i="17" s="1" a="1"/>
  <c r="L899" i="17" s="1"/>
  <c r="K900" i="17"/>
  <c r="K901" i="17"/>
  <c r="L901" i="17" s="1" a="1"/>
  <c r="L901" i="17" s="1"/>
  <c r="K902" i="17"/>
  <c r="L902" i="17" s="1" a="1"/>
  <c r="L902" i="17" s="1"/>
  <c r="K903" i="17"/>
  <c r="L903" i="17" s="1" a="1"/>
  <c r="L903" i="17" s="1"/>
  <c r="K904" i="17"/>
  <c r="K905" i="17"/>
  <c r="L905" i="17" s="1" a="1"/>
  <c r="L905" i="17" s="1"/>
  <c r="K906" i="17"/>
  <c r="L906" i="17" s="1" a="1"/>
  <c r="L906" i="17" s="1"/>
  <c r="K907" i="17"/>
  <c r="L907" i="17" s="1" a="1"/>
  <c r="L907" i="17" s="1"/>
  <c r="K908" i="17"/>
  <c r="K909" i="17"/>
  <c r="L909" i="17" s="1" a="1"/>
  <c r="L909" i="17" s="1"/>
  <c r="K910" i="17"/>
  <c r="L910" i="17" s="1" a="1"/>
  <c r="L910" i="17" s="1"/>
  <c r="K911" i="17"/>
  <c r="L911" i="17" s="1" a="1"/>
  <c r="L911" i="17" s="1"/>
  <c r="K912" i="17"/>
  <c r="K913" i="17"/>
  <c r="L913" i="17" s="1" a="1"/>
  <c r="L913" i="17" s="1"/>
  <c r="K914" i="17"/>
  <c r="L914" i="17" s="1" a="1"/>
  <c r="L914" i="17" s="1"/>
  <c r="K915" i="17"/>
  <c r="L915" i="17" s="1" a="1"/>
  <c r="L915" i="17" s="1"/>
  <c r="K916" i="17"/>
  <c r="K917" i="17"/>
  <c r="L917" i="17" s="1" a="1"/>
  <c r="L917" i="17" s="1"/>
  <c r="K918" i="17"/>
  <c r="L918" i="17" s="1" a="1"/>
  <c r="L918" i="17" s="1"/>
  <c r="K919" i="17"/>
  <c r="L919" i="17" s="1" a="1"/>
  <c r="L919" i="17" s="1"/>
  <c r="K920" i="17"/>
  <c r="K921" i="17"/>
  <c r="L921" i="17" s="1" a="1"/>
  <c r="L921" i="17" s="1"/>
  <c r="K922" i="17"/>
  <c r="L922" i="17" s="1" a="1"/>
  <c r="L922" i="17" s="1"/>
  <c r="K923" i="17"/>
  <c r="L923" i="17" s="1" a="1"/>
  <c r="L923" i="17" s="1"/>
  <c r="K924" i="17"/>
  <c r="K925" i="17"/>
  <c r="L925" i="17" s="1" a="1"/>
  <c r="L925" i="17" s="1"/>
  <c r="K926" i="17"/>
  <c r="L926" i="17" s="1" a="1"/>
  <c r="L926" i="17" s="1"/>
  <c r="K927" i="17"/>
  <c r="L927" i="17" s="1" a="1"/>
  <c r="L927" i="17" s="1"/>
  <c r="K928" i="17"/>
  <c r="K929" i="17"/>
  <c r="L929" i="17" s="1" a="1"/>
  <c r="L929" i="17" s="1"/>
  <c r="K930" i="17"/>
  <c r="L930" i="17" s="1" a="1"/>
  <c r="L930" i="17" s="1"/>
  <c r="K931" i="17"/>
  <c r="L931" i="17" s="1" a="1"/>
  <c r="L931" i="17" s="1"/>
  <c r="K932" i="17"/>
  <c r="K933" i="17"/>
  <c r="L933" i="17" s="1" a="1"/>
  <c r="L933" i="17" s="1"/>
  <c r="K934" i="17"/>
  <c r="L934" i="17" s="1" a="1"/>
  <c r="L934" i="17" s="1"/>
  <c r="K935" i="17"/>
  <c r="L935" i="17" s="1" a="1"/>
  <c r="L935" i="17" s="1"/>
  <c r="K936" i="17"/>
  <c r="K937" i="17"/>
  <c r="L937" i="17" s="1" a="1"/>
  <c r="L937" i="17" s="1"/>
  <c r="K938" i="17"/>
  <c r="L938" i="17" s="1" a="1"/>
  <c r="L938" i="17" s="1"/>
  <c r="K939" i="17"/>
  <c r="L939" i="17" s="1" a="1"/>
  <c r="L939" i="17" s="1"/>
  <c r="K940" i="17"/>
  <c r="K941" i="17"/>
  <c r="L941" i="17" s="1" a="1"/>
  <c r="L941" i="17" s="1"/>
  <c r="K942" i="17"/>
  <c r="L942" i="17" s="1" a="1"/>
  <c r="L942" i="17" s="1"/>
  <c r="K943" i="17"/>
  <c r="L943" i="17" s="1" a="1"/>
  <c r="L943" i="17" s="1"/>
  <c r="K944" i="17"/>
  <c r="K945" i="17"/>
  <c r="L945" i="17" s="1" a="1"/>
  <c r="L945" i="17" s="1"/>
  <c r="K946" i="17"/>
  <c r="L946" i="17" s="1" a="1"/>
  <c r="L946" i="17" s="1"/>
  <c r="K947" i="17"/>
  <c r="L947" i="17" s="1" a="1"/>
  <c r="L947" i="17" s="1"/>
  <c r="K948" i="17"/>
  <c r="K949" i="17"/>
  <c r="L949" i="17" s="1" a="1"/>
  <c r="L949" i="17" s="1"/>
  <c r="K950" i="17"/>
  <c r="L950" i="17" s="1" a="1"/>
  <c r="L950" i="17" s="1"/>
  <c r="K951" i="17"/>
  <c r="L951" i="17" s="1" a="1"/>
  <c r="L951" i="17" s="1"/>
  <c r="K952" i="17"/>
  <c r="K953" i="17"/>
  <c r="L953" i="17" s="1" a="1"/>
  <c r="L953" i="17" s="1"/>
  <c r="K954" i="17"/>
  <c r="L954" i="17" s="1" a="1"/>
  <c r="L954" i="17" s="1"/>
  <c r="K955" i="17"/>
  <c r="L955" i="17" s="1" a="1"/>
  <c r="L955" i="17" s="1"/>
  <c r="K956" i="17"/>
  <c r="K957" i="17"/>
  <c r="L957" i="17" s="1" a="1"/>
  <c r="L957" i="17" s="1"/>
  <c r="K958" i="17"/>
  <c r="L958" i="17" s="1" a="1"/>
  <c r="L958" i="17" s="1"/>
  <c r="K959" i="17"/>
  <c r="L959" i="17" s="1" a="1"/>
  <c r="L959" i="17" s="1"/>
  <c r="K960" i="17"/>
  <c r="K961" i="17"/>
  <c r="L961" i="17" s="1" a="1"/>
  <c r="L961" i="17" s="1"/>
  <c r="K962" i="17"/>
  <c r="L962" i="17" s="1" a="1"/>
  <c r="L962" i="17" s="1"/>
  <c r="K963" i="17"/>
  <c r="L963" i="17" s="1" a="1"/>
  <c r="L963" i="17" s="1"/>
  <c r="K964" i="17"/>
  <c r="K965" i="17"/>
  <c r="L965" i="17" s="1" a="1"/>
  <c r="L965" i="17" s="1"/>
  <c r="K966" i="17"/>
  <c r="L966" i="17" s="1" a="1"/>
  <c r="L966" i="17" s="1"/>
  <c r="K967" i="17"/>
  <c r="L967" i="17" s="1" a="1"/>
  <c r="L967" i="17" s="1"/>
  <c r="K968" i="17"/>
  <c r="K969" i="17"/>
  <c r="L969" i="17" s="1" a="1"/>
  <c r="L969" i="17" s="1"/>
  <c r="K970" i="17"/>
  <c r="L970" i="17" s="1" a="1"/>
  <c r="L970" i="17" s="1"/>
  <c r="K971" i="17"/>
  <c r="L971" i="17" s="1" a="1"/>
  <c r="L971" i="17" s="1"/>
  <c r="K972" i="17"/>
  <c r="K973" i="17"/>
  <c r="L973" i="17" s="1" a="1"/>
  <c r="L973" i="17" s="1"/>
  <c r="K974" i="17"/>
  <c r="L974" i="17" s="1" a="1"/>
  <c r="L974" i="17" s="1"/>
  <c r="K975" i="17"/>
  <c r="L975" i="17" s="1" a="1"/>
  <c r="L975" i="17" s="1"/>
  <c r="K976" i="17"/>
  <c r="K977" i="17"/>
  <c r="L977" i="17" s="1" a="1"/>
  <c r="L977" i="17" s="1"/>
  <c r="K978" i="17"/>
  <c r="L978" i="17" s="1" a="1"/>
  <c r="L978" i="17" s="1"/>
  <c r="K979" i="17"/>
  <c r="L979" i="17" s="1" a="1"/>
  <c r="L979" i="17" s="1"/>
  <c r="K980" i="17"/>
  <c r="K981" i="17"/>
  <c r="L981" i="17" s="1" a="1"/>
  <c r="L981" i="17" s="1"/>
  <c r="K982" i="17"/>
  <c r="L982" i="17" s="1" a="1"/>
  <c r="L982" i="17" s="1"/>
  <c r="K983" i="17"/>
  <c r="L983" i="17" s="1" a="1"/>
  <c r="L983" i="17" s="1"/>
  <c r="K984" i="17"/>
  <c r="K985" i="17"/>
  <c r="L985" i="17" s="1" a="1"/>
  <c r="L985" i="17" s="1"/>
  <c r="K986" i="17"/>
  <c r="L986" i="17" s="1" a="1"/>
  <c r="L986" i="17" s="1"/>
  <c r="K987" i="17"/>
  <c r="L987" i="17" s="1" a="1"/>
  <c r="L987" i="17" s="1"/>
  <c r="K988" i="17"/>
  <c r="K989" i="17"/>
  <c r="L989" i="17" s="1" a="1"/>
  <c r="L989" i="17" s="1"/>
  <c r="K990" i="17"/>
  <c r="L990" i="17" s="1" a="1"/>
  <c r="L990" i="17" s="1"/>
  <c r="K991" i="17"/>
  <c r="L991" i="17" s="1" a="1"/>
  <c r="L991" i="17" s="1"/>
  <c r="K992" i="17"/>
  <c r="K993" i="17"/>
  <c r="L993" i="17" s="1" a="1"/>
  <c r="L993" i="17" s="1"/>
  <c r="K994" i="17"/>
  <c r="L994" i="17" s="1" a="1"/>
  <c r="L994" i="17" s="1"/>
  <c r="K995" i="17"/>
  <c r="L995" i="17" s="1" a="1"/>
  <c r="L995" i="17" s="1"/>
  <c r="K996" i="17"/>
  <c r="K997" i="17"/>
  <c r="L997" i="17" s="1" a="1"/>
  <c r="L997" i="17" s="1"/>
  <c r="K998" i="17"/>
  <c r="L998" i="17" s="1" a="1"/>
  <c r="L998" i="17" s="1"/>
  <c r="K999" i="17"/>
  <c r="L999" i="17" s="1" a="1"/>
  <c r="L999" i="17" s="1"/>
  <c r="K1000" i="17"/>
  <c r="K1001" i="17"/>
  <c r="L1001" i="17" s="1" a="1"/>
  <c r="L1001" i="17" s="1"/>
  <c r="K2" i="17"/>
  <c r="L2" i="17" s="1" a="1"/>
  <c r="L2" i="17" s="1"/>
  <c r="M2" i="17"/>
  <c r="N2" i="17"/>
  <c r="O2" i="17" s="1"/>
  <c r="I3" i="17"/>
  <c r="J3" i="17" s="1" a="1"/>
  <c r="J3" i="17" s="1"/>
  <c r="I4" i="17"/>
  <c r="J4" i="17" s="1" a="1"/>
  <c r="J4" i="17" s="1"/>
  <c r="I5" i="17"/>
  <c r="J5" i="17" s="1" a="1"/>
  <c r="J5" i="17" s="1"/>
  <c r="I6" i="17"/>
  <c r="J6" i="17" s="1" a="1"/>
  <c r="J6" i="17" s="1"/>
  <c r="I7" i="17"/>
  <c r="J7" i="17" s="1" a="1"/>
  <c r="J7" i="17" s="1"/>
  <c r="I8" i="17"/>
  <c r="J8" i="17" s="1" a="1"/>
  <c r="J8" i="17" s="1"/>
  <c r="I9" i="17"/>
  <c r="J9" i="17" s="1" a="1"/>
  <c r="J9" i="17" s="1"/>
  <c r="I10" i="17"/>
  <c r="J10" i="17" s="1" a="1"/>
  <c r="J10" i="17" s="1"/>
  <c r="I11" i="17"/>
  <c r="J11" i="17" s="1" a="1"/>
  <c r="J11" i="17" s="1"/>
  <c r="I12" i="17"/>
  <c r="J12" i="17" s="1" a="1"/>
  <c r="J12" i="17" s="1"/>
  <c r="I13" i="17"/>
  <c r="J13" i="17" s="1" a="1"/>
  <c r="J13" i="17" s="1"/>
  <c r="I14" i="17"/>
  <c r="J14" i="17" s="1" a="1"/>
  <c r="J14" i="17" s="1"/>
  <c r="I15" i="17"/>
  <c r="J15" i="17" s="1" a="1"/>
  <c r="J15" i="17" s="1"/>
  <c r="I16" i="17"/>
  <c r="J16" i="17" s="1" a="1"/>
  <c r="J16" i="17" s="1"/>
  <c r="I17" i="17"/>
  <c r="J17" i="17" s="1" a="1"/>
  <c r="J17" i="17" s="1"/>
  <c r="I18" i="17"/>
  <c r="J18" i="17" s="1" a="1"/>
  <c r="J18" i="17" s="1"/>
  <c r="I19" i="17"/>
  <c r="J19" i="17" s="1" a="1"/>
  <c r="J19" i="17" s="1"/>
  <c r="I20" i="17"/>
  <c r="J20" i="17" s="1" a="1"/>
  <c r="J20" i="17" s="1"/>
  <c r="I21" i="17"/>
  <c r="J21" i="17" s="1" a="1"/>
  <c r="J21" i="17" s="1"/>
  <c r="I22" i="17"/>
  <c r="J22" i="17" s="1" a="1"/>
  <c r="J22" i="17" s="1"/>
  <c r="I23" i="17"/>
  <c r="J23" i="17" s="1" a="1"/>
  <c r="J23" i="17" s="1"/>
  <c r="I24" i="17"/>
  <c r="J24" i="17" s="1" a="1"/>
  <c r="J24" i="17" s="1"/>
  <c r="I25" i="17"/>
  <c r="J25" i="17" s="1" a="1"/>
  <c r="J25" i="17" s="1"/>
  <c r="I26" i="17"/>
  <c r="J26" i="17" s="1" a="1"/>
  <c r="J26" i="17" s="1"/>
  <c r="I27" i="17"/>
  <c r="J27" i="17" s="1" a="1"/>
  <c r="J27" i="17" s="1"/>
  <c r="I28" i="17"/>
  <c r="J28" i="17" s="1" a="1"/>
  <c r="J28" i="17" s="1"/>
  <c r="I29" i="17"/>
  <c r="J29" i="17" s="1" a="1"/>
  <c r="J29" i="17" s="1"/>
  <c r="I30" i="17"/>
  <c r="J30" i="17" s="1" a="1"/>
  <c r="J30" i="17" s="1"/>
  <c r="I31" i="17"/>
  <c r="J31" i="17" s="1" a="1"/>
  <c r="J31" i="17" s="1"/>
  <c r="I32" i="17"/>
  <c r="J32" i="17" s="1" a="1"/>
  <c r="J32" i="17" s="1"/>
  <c r="I33" i="17"/>
  <c r="J33" i="17" s="1" a="1"/>
  <c r="J33" i="17" s="1"/>
  <c r="I34" i="17"/>
  <c r="J34" i="17" s="1" a="1"/>
  <c r="J34" i="17" s="1"/>
  <c r="I35" i="17"/>
  <c r="J35" i="17" s="1" a="1"/>
  <c r="J35" i="17" s="1"/>
  <c r="I36" i="17"/>
  <c r="J36" i="17" s="1" a="1"/>
  <c r="J36" i="17" s="1"/>
  <c r="I37" i="17"/>
  <c r="J37" i="17" s="1" a="1"/>
  <c r="J37" i="17" s="1"/>
  <c r="I38" i="17"/>
  <c r="J38" i="17" s="1" a="1"/>
  <c r="J38" i="17" s="1"/>
  <c r="I39" i="17"/>
  <c r="J39" i="17" s="1" a="1"/>
  <c r="J39" i="17" s="1"/>
  <c r="I40" i="17"/>
  <c r="J40" i="17" s="1" a="1"/>
  <c r="J40" i="17" s="1"/>
  <c r="I41" i="17"/>
  <c r="J41" i="17" s="1" a="1"/>
  <c r="J41" i="17" s="1"/>
  <c r="I42" i="17"/>
  <c r="J42" i="17" s="1" a="1"/>
  <c r="J42" i="17" s="1"/>
  <c r="I43" i="17"/>
  <c r="J43" i="17" s="1" a="1"/>
  <c r="J43" i="17" s="1"/>
  <c r="I44" i="17"/>
  <c r="J44" i="17" s="1" a="1"/>
  <c r="J44" i="17" s="1"/>
  <c r="I45" i="17"/>
  <c r="J45" i="17" s="1" a="1"/>
  <c r="J45" i="17" s="1"/>
  <c r="I46" i="17"/>
  <c r="J46" i="17" s="1" a="1"/>
  <c r="J46" i="17" s="1"/>
  <c r="I47" i="17"/>
  <c r="J47" i="17" s="1" a="1"/>
  <c r="J47" i="17" s="1"/>
  <c r="I48" i="17"/>
  <c r="J48" i="17" s="1" a="1"/>
  <c r="J48" i="17" s="1"/>
  <c r="I49" i="17"/>
  <c r="J49" i="17" s="1" a="1"/>
  <c r="J49" i="17" s="1"/>
  <c r="I50" i="17"/>
  <c r="J50" i="17" s="1" a="1"/>
  <c r="J50" i="17" s="1"/>
  <c r="I51" i="17"/>
  <c r="J51" i="17" s="1" a="1"/>
  <c r="J51" i="17" s="1"/>
  <c r="I52" i="17"/>
  <c r="J52" i="17" s="1" a="1"/>
  <c r="J52" i="17" s="1"/>
  <c r="I53" i="17"/>
  <c r="J53" i="17" s="1" a="1"/>
  <c r="J53" i="17" s="1"/>
  <c r="I54" i="17"/>
  <c r="J54" i="17" s="1" a="1"/>
  <c r="J54" i="17" s="1"/>
  <c r="I55" i="17"/>
  <c r="J55" i="17" s="1" a="1"/>
  <c r="J55" i="17" s="1"/>
  <c r="I56" i="17"/>
  <c r="J56" i="17" s="1" a="1"/>
  <c r="J56" i="17" s="1"/>
  <c r="I57" i="17"/>
  <c r="J57" i="17" s="1" a="1"/>
  <c r="J57" i="17" s="1"/>
  <c r="I58" i="17"/>
  <c r="J58" i="17" s="1" a="1"/>
  <c r="J58" i="17" s="1"/>
  <c r="I59" i="17"/>
  <c r="J59" i="17" s="1" a="1"/>
  <c r="J59" i="17" s="1"/>
  <c r="I60" i="17"/>
  <c r="J60" i="17" s="1" a="1"/>
  <c r="J60" i="17" s="1"/>
  <c r="I61" i="17"/>
  <c r="J61" i="17" s="1" a="1"/>
  <c r="J61" i="17" s="1"/>
  <c r="I62" i="17"/>
  <c r="J62" i="17" s="1" a="1"/>
  <c r="J62" i="17" s="1"/>
  <c r="I63" i="17"/>
  <c r="J63" i="17" s="1" a="1"/>
  <c r="J63" i="17" s="1"/>
  <c r="I64" i="17"/>
  <c r="J64" i="17" s="1" a="1"/>
  <c r="J64" i="17" s="1"/>
  <c r="I65" i="17"/>
  <c r="J65" i="17" s="1" a="1"/>
  <c r="J65" i="17" s="1"/>
  <c r="I66" i="17"/>
  <c r="J66" i="17" s="1" a="1"/>
  <c r="J66" i="17" s="1"/>
  <c r="I67" i="17"/>
  <c r="J67" i="17" s="1" a="1"/>
  <c r="J67" i="17" s="1"/>
  <c r="I68" i="17"/>
  <c r="J68" i="17" s="1" a="1"/>
  <c r="J68" i="17" s="1"/>
  <c r="I69" i="17"/>
  <c r="J69" i="17" s="1" a="1"/>
  <c r="J69" i="17" s="1"/>
  <c r="I70" i="17"/>
  <c r="J70" i="17" s="1" a="1"/>
  <c r="J70" i="17" s="1"/>
  <c r="I71" i="17"/>
  <c r="J71" i="17" s="1" a="1"/>
  <c r="J71" i="17" s="1"/>
  <c r="I72" i="17"/>
  <c r="J72" i="17" s="1" a="1"/>
  <c r="J72" i="17" s="1"/>
  <c r="I73" i="17"/>
  <c r="J73" i="17" s="1" a="1"/>
  <c r="J73" i="17" s="1"/>
  <c r="I74" i="17"/>
  <c r="J74" i="17" s="1" a="1"/>
  <c r="J74" i="17" s="1"/>
  <c r="I75" i="17"/>
  <c r="J75" i="17" s="1" a="1"/>
  <c r="J75" i="17" s="1"/>
  <c r="I76" i="17"/>
  <c r="J76" i="17" s="1" a="1"/>
  <c r="J76" i="17" s="1"/>
  <c r="I77" i="17"/>
  <c r="J77" i="17" s="1" a="1"/>
  <c r="J77" i="17" s="1"/>
  <c r="I78" i="17"/>
  <c r="J78" i="17" s="1" a="1"/>
  <c r="J78" i="17" s="1"/>
  <c r="I79" i="17"/>
  <c r="J79" i="17" s="1" a="1"/>
  <c r="J79" i="17" s="1"/>
  <c r="I80" i="17"/>
  <c r="J80" i="17" s="1" a="1"/>
  <c r="J80" i="17" s="1"/>
  <c r="I81" i="17"/>
  <c r="J81" i="17" s="1" a="1"/>
  <c r="J81" i="17" s="1"/>
  <c r="I82" i="17"/>
  <c r="J82" i="17" s="1" a="1"/>
  <c r="J82" i="17" s="1"/>
  <c r="I83" i="17"/>
  <c r="J83" i="17" s="1" a="1"/>
  <c r="J83" i="17" s="1"/>
  <c r="I84" i="17"/>
  <c r="J84" i="17" s="1" a="1"/>
  <c r="J84" i="17" s="1"/>
  <c r="I85" i="17"/>
  <c r="J85" i="17" s="1" a="1"/>
  <c r="J85" i="17" s="1"/>
  <c r="I86" i="17"/>
  <c r="J86" i="17" s="1" a="1"/>
  <c r="J86" i="17" s="1"/>
  <c r="I87" i="17"/>
  <c r="J87" i="17" s="1" a="1"/>
  <c r="J87" i="17" s="1"/>
  <c r="I88" i="17"/>
  <c r="J88" i="17" s="1" a="1"/>
  <c r="J88" i="17" s="1"/>
  <c r="I89" i="17"/>
  <c r="J89" i="17" s="1" a="1"/>
  <c r="J89" i="17" s="1"/>
  <c r="I90" i="17"/>
  <c r="J90" i="17" s="1" a="1"/>
  <c r="J90" i="17" s="1"/>
  <c r="I91" i="17"/>
  <c r="J91" i="17" s="1" a="1"/>
  <c r="J91" i="17" s="1"/>
  <c r="I92" i="17"/>
  <c r="J92" i="17" s="1" a="1"/>
  <c r="J92" i="17" s="1"/>
  <c r="I93" i="17"/>
  <c r="J93" i="17" s="1" a="1"/>
  <c r="J93" i="17" s="1"/>
  <c r="I94" i="17"/>
  <c r="J94" i="17" s="1" a="1"/>
  <c r="J94" i="17" s="1"/>
  <c r="I95" i="17"/>
  <c r="J95" i="17" s="1" a="1"/>
  <c r="J95" i="17" s="1"/>
  <c r="I96" i="17"/>
  <c r="J96" i="17" s="1" a="1"/>
  <c r="J96" i="17" s="1"/>
  <c r="I97" i="17"/>
  <c r="J97" i="17" s="1" a="1"/>
  <c r="J97" i="17" s="1"/>
  <c r="I98" i="17"/>
  <c r="J98" i="17" s="1" a="1"/>
  <c r="J98" i="17" s="1"/>
  <c r="I99" i="17"/>
  <c r="J99" i="17" s="1" a="1"/>
  <c r="J99" i="17" s="1"/>
  <c r="I100" i="17"/>
  <c r="J100" i="17" s="1" a="1"/>
  <c r="J100" i="17" s="1"/>
  <c r="I101" i="17"/>
  <c r="J101" i="17" s="1" a="1"/>
  <c r="J101" i="17" s="1"/>
  <c r="I102" i="17"/>
  <c r="J102" i="17" s="1" a="1"/>
  <c r="J102" i="17" s="1"/>
  <c r="I103" i="17"/>
  <c r="J103" i="17" s="1" a="1"/>
  <c r="J103" i="17" s="1"/>
  <c r="I104" i="17"/>
  <c r="J104" i="17" s="1" a="1"/>
  <c r="J104" i="17" s="1"/>
  <c r="I105" i="17"/>
  <c r="J105" i="17" s="1" a="1"/>
  <c r="J105" i="17" s="1"/>
  <c r="I106" i="17"/>
  <c r="J106" i="17" s="1" a="1"/>
  <c r="J106" i="17" s="1"/>
  <c r="I107" i="17"/>
  <c r="J107" i="17" s="1" a="1"/>
  <c r="J107" i="17" s="1"/>
  <c r="I108" i="17"/>
  <c r="J108" i="17" s="1" a="1"/>
  <c r="J108" i="17" s="1"/>
  <c r="I109" i="17"/>
  <c r="J109" i="17" s="1" a="1"/>
  <c r="J109" i="17" s="1"/>
  <c r="I110" i="17"/>
  <c r="J110" i="17" s="1" a="1"/>
  <c r="J110" i="17" s="1"/>
  <c r="I111" i="17"/>
  <c r="J111" i="17" s="1" a="1"/>
  <c r="J111" i="17" s="1"/>
  <c r="I112" i="17"/>
  <c r="J112" i="17" s="1" a="1"/>
  <c r="J112" i="17" s="1"/>
  <c r="I113" i="17"/>
  <c r="J113" i="17" s="1" a="1"/>
  <c r="J113" i="17" s="1"/>
  <c r="I114" i="17"/>
  <c r="J114" i="17" s="1" a="1"/>
  <c r="J114" i="17" s="1"/>
  <c r="I115" i="17"/>
  <c r="J115" i="17" s="1" a="1"/>
  <c r="J115" i="17" s="1"/>
  <c r="I116" i="17"/>
  <c r="J116" i="17" s="1" a="1"/>
  <c r="J116" i="17" s="1"/>
  <c r="I117" i="17"/>
  <c r="J117" i="17" s="1" a="1"/>
  <c r="J117" i="17" s="1"/>
  <c r="I118" i="17"/>
  <c r="J118" i="17" s="1" a="1"/>
  <c r="J118" i="17" s="1"/>
  <c r="I119" i="17"/>
  <c r="J119" i="17" s="1" a="1"/>
  <c r="J119" i="17" s="1"/>
  <c r="I120" i="17"/>
  <c r="J120" i="17" s="1" a="1"/>
  <c r="J120" i="17" s="1"/>
  <c r="I121" i="17"/>
  <c r="J121" i="17" s="1" a="1"/>
  <c r="J121" i="17" s="1"/>
  <c r="I122" i="17"/>
  <c r="J122" i="17" s="1" a="1"/>
  <c r="J122" i="17" s="1"/>
  <c r="I123" i="17"/>
  <c r="J123" i="17" s="1" a="1"/>
  <c r="J123" i="17" s="1"/>
  <c r="I124" i="17"/>
  <c r="J124" i="17" s="1" a="1"/>
  <c r="J124" i="17" s="1"/>
  <c r="I125" i="17"/>
  <c r="J125" i="17" s="1" a="1"/>
  <c r="J125" i="17" s="1"/>
  <c r="I126" i="17"/>
  <c r="J126" i="17" s="1" a="1"/>
  <c r="J126" i="17" s="1"/>
  <c r="I127" i="17"/>
  <c r="J127" i="17" s="1" a="1"/>
  <c r="J127" i="17" s="1"/>
  <c r="I128" i="17"/>
  <c r="J128" i="17" s="1" a="1"/>
  <c r="J128" i="17" s="1"/>
  <c r="I129" i="17"/>
  <c r="J129" i="17" s="1" a="1"/>
  <c r="J129" i="17" s="1"/>
  <c r="I130" i="17"/>
  <c r="J130" i="17" s="1" a="1"/>
  <c r="J130" i="17" s="1"/>
  <c r="I131" i="17"/>
  <c r="J131" i="17" s="1" a="1"/>
  <c r="J131" i="17" s="1"/>
  <c r="I132" i="17"/>
  <c r="J132" i="17" s="1" a="1"/>
  <c r="J132" i="17" s="1"/>
  <c r="I133" i="17"/>
  <c r="J133" i="17" s="1" a="1"/>
  <c r="J133" i="17" s="1"/>
  <c r="I134" i="17"/>
  <c r="J134" i="17" s="1" a="1"/>
  <c r="J134" i="17" s="1"/>
  <c r="I135" i="17"/>
  <c r="J135" i="17" s="1" a="1"/>
  <c r="J135" i="17" s="1"/>
  <c r="I136" i="17"/>
  <c r="J136" i="17" s="1" a="1"/>
  <c r="J136" i="17" s="1"/>
  <c r="I137" i="17"/>
  <c r="J137" i="17" s="1" a="1"/>
  <c r="J137" i="17" s="1"/>
  <c r="I138" i="17"/>
  <c r="J138" i="17" s="1" a="1"/>
  <c r="J138" i="17" s="1"/>
  <c r="I139" i="17"/>
  <c r="J139" i="17" s="1" a="1"/>
  <c r="J139" i="17" s="1"/>
  <c r="I140" i="17"/>
  <c r="J140" i="17" s="1" a="1"/>
  <c r="J140" i="17" s="1"/>
  <c r="I141" i="17"/>
  <c r="J141" i="17" s="1" a="1"/>
  <c r="J141" i="17" s="1"/>
  <c r="I142" i="17"/>
  <c r="J142" i="17" s="1" a="1"/>
  <c r="J142" i="17" s="1"/>
  <c r="I143" i="17"/>
  <c r="J143" i="17" s="1" a="1"/>
  <c r="J143" i="17" s="1"/>
  <c r="I144" i="17"/>
  <c r="J144" i="17" s="1" a="1"/>
  <c r="J144" i="17" s="1"/>
  <c r="I145" i="17"/>
  <c r="J145" i="17" s="1" a="1"/>
  <c r="J145" i="17" s="1"/>
  <c r="I146" i="17"/>
  <c r="J146" i="17" s="1" a="1"/>
  <c r="J146" i="17" s="1"/>
  <c r="I147" i="17"/>
  <c r="J147" i="17" s="1" a="1"/>
  <c r="J147" i="17" s="1"/>
  <c r="I148" i="17"/>
  <c r="J148" i="17" s="1" a="1"/>
  <c r="J148" i="17" s="1"/>
  <c r="I149" i="17"/>
  <c r="J149" i="17" s="1" a="1"/>
  <c r="J149" i="17" s="1"/>
  <c r="I150" i="17"/>
  <c r="J150" i="17" s="1" a="1"/>
  <c r="J150" i="17" s="1"/>
  <c r="I151" i="17"/>
  <c r="J151" i="17" s="1" a="1"/>
  <c r="J151" i="17" s="1"/>
  <c r="I152" i="17"/>
  <c r="J152" i="17" s="1" a="1"/>
  <c r="J152" i="17" s="1"/>
  <c r="I153" i="17"/>
  <c r="J153" i="17" s="1" a="1"/>
  <c r="J153" i="17" s="1"/>
  <c r="I154" i="17"/>
  <c r="J154" i="17" s="1" a="1"/>
  <c r="J154" i="17" s="1"/>
  <c r="I155" i="17"/>
  <c r="J155" i="17" s="1" a="1"/>
  <c r="J155" i="17" s="1"/>
  <c r="I156" i="17"/>
  <c r="J156" i="17" s="1" a="1"/>
  <c r="J156" i="17" s="1"/>
  <c r="I157" i="17"/>
  <c r="J157" i="17" s="1" a="1"/>
  <c r="J157" i="17" s="1"/>
  <c r="I158" i="17"/>
  <c r="J158" i="17" s="1" a="1"/>
  <c r="J158" i="17" s="1"/>
  <c r="I159" i="17"/>
  <c r="J159" i="17" s="1" a="1"/>
  <c r="J159" i="17" s="1"/>
  <c r="I160" i="17"/>
  <c r="J160" i="17" s="1" a="1"/>
  <c r="J160" i="17" s="1"/>
  <c r="I161" i="17"/>
  <c r="J161" i="17" s="1" a="1"/>
  <c r="J161" i="17" s="1"/>
  <c r="I162" i="17"/>
  <c r="J162" i="17" s="1" a="1"/>
  <c r="J162" i="17" s="1"/>
  <c r="I163" i="17"/>
  <c r="J163" i="17" s="1" a="1"/>
  <c r="J163" i="17" s="1"/>
  <c r="I164" i="17"/>
  <c r="J164" i="17" s="1" a="1"/>
  <c r="J164" i="17" s="1"/>
  <c r="I165" i="17"/>
  <c r="J165" i="17" s="1" a="1"/>
  <c r="J165" i="17" s="1"/>
  <c r="I166" i="17"/>
  <c r="J166" i="17" s="1" a="1"/>
  <c r="J166" i="17" s="1"/>
  <c r="I167" i="17"/>
  <c r="J167" i="17" s="1" a="1"/>
  <c r="J167" i="17" s="1"/>
  <c r="I168" i="17"/>
  <c r="J168" i="17" s="1" a="1"/>
  <c r="J168" i="17" s="1"/>
  <c r="I169" i="17"/>
  <c r="J169" i="17" s="1" a="1"/>
  <c r="J169" i="17" s="1"/>
  <c r="I170" i="17"/>
  <c r="J170" i="17" s="1" a="1"/>
  <c r="J170" i="17" s="1"/>
  <c r="I171" i="17"/>
  <c r="J171" i="17" s="1" a="1"/>
  <c r="J171" i="17" s="1"/>
  <c r="I172" i="17"/>
  <c r="J172" i="17" s="1" a="1"/>
  <c r="J172" i="17" s="1"/>
  <c r="I173" i="17"/>
  <c r="J173" i="17" s="1" a="1"/>
  <c r="J173" i="17" s="1"/>
  <c r="I174" i="17"/>
  <c r="J174" i="17" s="1" a="1"/>
  <c r="J174" i="17" s="1"/>
  <c r="I175" i="17"/>
  <c r="J175" i="17" s="1" a="1"/>
  <c r="J175" i="17" s="1"/>
  <c r="I176" i="17"/>
  <c r="J176" i="17" s="1" a="1"/>
  <c r="J176" i="17" s="1"/>
  <c r="I177" i="17"/>
  <c r="J177" i="17" s="1" a="1"/>
  <c r="J177" i="17" s="1"/>
  <c r="I178" i="17"/>
  <c r="J178" i="17" s="1" a="1"/>
  <c r="J178" i="17" s="1"/>
  <c r="I179" i="17"/>
  <c r="J179" i="17" s="1" a="1"/>
  <c r="J179" i="17" s="1"/>
  <c r="I180" i="17"/>
  <c r="J180" i="17" s="1" a="1"/>
  <c r="J180" i="17" s="1"/>
  <c r="I181" i="17"/>
  <c r="J181" i="17" s="1" a="1"/>
  <c r="J181" i="17" s="1"/>
  <c r="I182" i="17"/>
  <c r="J182" i="17" s="1" a="1"/>
  <c r="J182" i="17" s="1"/>
  <c r="I183" i="17"/>
  <c r="J183" i="17" s="1" a="1"/>
  <c r="J183" i="17" s="1"/>
  <c r="I184" i="17"/>
  <c r="J184" i="17" s="1" a="1"/>
  <c r="J184" i="17" s="1"/>
  <c r="I185" i="17"/>
  <c r="J185" i="17" s="1" a="1"/>
  <c r="J185" i="17" s="1"/>
  <c r="I186" i="17"/>
  <c r="J186" i="17" s="1" a="1"/>
  <c r="J186" i="17" s="1"/>
  <c r="I187" i="17"/>
  <c r="J187" i="17" s="1" a="1"/>
  <c r="J187" i="17" s="1"/>
  <c r="I188" i="17"/>
  <c r="J188" i="17" s="1" a="1"/>
  <c r="J188" i="17" s="1"/>
  <c r="I189" i="17"/>
  <c r="J189" i="17" s="1" a="1"/>
  <c r="J189" i="17" s="1"/>
  <c r="I190" i="17"/>
  <c r="J190" i="17" s="1" a="1"/>
  <c r="J190" i="17" s="1"/>
  <c r="I191" i="17"/>
  <c r="J191" i="17" s="1" a="1"/>
  <c r="J191" i="17" s="1"/>
  <c r="I192" i="17"/>
  <c r="J192" i="17" s="1" a="1"/>
  <c r="J192" i="17" s="1"/>
  <c r="I193" i="17"/>
  <c r="J193" i="17" s="1" a="1"/>
  <c r="J193" i="17" s="1"/>
  <c r="I194" i="17"/>
  <c r="J194" i="17" s="1" a="1"/>
  <c r="J194" i="17" s="1"/>
  <c r="I195" i="17"/>
  <c r="J195" i="17" s="1" a="1"/>
  <c r="J195" i="17" s="1"/>
  <c r="I196" i="17"/>
  <c r="J196" i="17" s="1" a="1"/>
  <c r="J196" i="17" s="1"/>
  <c r="I197" i="17"/>
  <c r="J197" i="17" s="1" a="1"/>
  <c r="J197" i="17" s="1"/>
  <c r="I198" i="17"/>
  <c r="J198" i="17" s="1" a="1"/>
  <c r="J198" i="17" s="1"/>
  <c r="I199" i="17"/>
  <c r="J199" i="17" s="1" a="1"/>
  <c r="J199" i="17" s="1"/>
  <c r="I200" i="17"/>
  <c r="J200" i="17" s="1" a="1"/>
  <c r="J200" i="17" s="1"/>
  <c r="I201" i="17"/>
  <c r="J201" i="17" s="1" a="1"/>
  <c r="J201" i="17" s="1"/>
  <c r="I202" i="17"/>
  <c r="J202" i="17" s="1" a="1"/>
  <c r="J202" i="17" s="1"/>
  <c r="I203" i="17"/>
  <c r="J203" i="17" s="1" a="1"/>
  <c r="J203" i="17" s="1"/>
  <c r="I204" i="17"/>
  <c r="J204" i="17" s="1" a="1"/>
  <c r="J204" i="17" s="1"/>
  <c r="I205" i="17"/>
  <c r="J205" i="17" s="1" a="1"/>
  <c r="J205" i="17" s="1"/>
  <c r="I206" i="17"/>
  <c r="J206" i="17" s="1" a="1"/>
  <c r="J206" i="17" s="1"/>
  <c r="I207" i="17"/>
  <c r="J207" i="17" s="1" a="1"/>
  <c r="J207" i="17" s="1"/>
  <c r="I208" i="17"/>
  <c r="J208" i="17" s="1" a="1"/>
  <c r="J208" i="17" s="1"/>
  <c r="I209" i="17"/>
  <c r="J209" i="17" s="1" a="1"/>
  <c r="J209" i="17" s="1"/>
  <c r="I210" i="17"/>
  <c r="J210" i="17" s="1" a="1"/>
  <c r="J210" i="17" s="1"/>
  <c r="I211" i="17"/>
  <c r="J211" i="17" s="1" a="1"/>
  <c r="J211" i="17" s="1"/>
  <c r="I212" i="17"/>
  <c r="J212" i="17" s="1" a="1"/>
  <c r="J212" i="17" s="1"/>
  <c r="I213" i="17"/>
  <c r="J213" i="17" s="1" a="1"/>
  <c r="J213" i="17" s="1"/>
  <c r="I214" i="17"/>
  <c r="J214" i="17" s="1" a="1"/>
  <c r="J214" i="17" s="1"/>
  <c r="I215" i="17"/>
  <c r="J215" i="17" s="1" a="1"/>
  <c r="J215" i="17" s="1"/>
  <c r="I216" i="17"/>
  <c r="J216" i="17" s="1" a="1"/>
  <c r="J216" i="17" s="1"/>
  <c r="I217" i="17"/>
  <c r="J217" i="17" s="1" a="1"/>
  <c r="J217" i="17" s="1"/>
  <c r="I218" i="17"/>
  <c r="J218" i="17" s="1" a="1"/>
  <c r="J218" i="17" s="1"/>
  <c r="I219" i="17"/>
  <c r="J219" i="17" s="1" a="1"/>
  <c r="J219" i="17" s="1"/>
  <c r="I220" i="17"/>
  <c r="J220" i="17" s="1" a="1"/>
  <c r="J220" i="17" s="1"/>
  <c r="I221" i="17"/>
  <c r="J221" i="17" s="1" a="1"/>
  <c r="J221" i="17" s="1"/>
  <c r="I222" i="17"/>
  <c r="J222" i="17" s="1" a="1"/>
  <c r="J222" i="17" s="1"/>
  <c r="I223" i="17"/>
  <c r="J223" i="17" s="1" a="1"/>
  <c r="J223" i="17" s="1"/>
  <c r="I224" i="17"/>
  <c r="J224" i="17" s="1" a="1"/>
  <c r="J224" i="17" s="1"/>
  <c r="I225" i="17"/>
  <c r="J225" i="17" s="1" a="1"/>
  <c r="J225" i="17" s="1"/>
  <c r="I226" i="17"/>
  <c r="J226" i="17" s="1" a="1"/>
  <c r="J226" i="17" s="1"/>
  <c r="I227" i="17"/>
  <c r="J227" i="17" s="1" a="1"/>
  <c r="J227" i="17" s="1"/>
  <c r="I228" i="17"/>
  <c r="J228" i="17" s="1" a="1"/>
  <c r="J228" i="17" s="1"/>
  <c r="I229" i="17"/>
  <c r="J229" i="17" s="1" a="1"/>
  <c r="J229" i="17" s="1"/>
  <c r="I230" i="17"/>
  <c r="J230" i="17" s="1" a="1"/>
  <c r="J230" i="17" s="1"/>
  <c r="I231" i="17"/>
  <c r="J231" i="17" s="1" a="1"/>
  <c r="J231" i="17" s="1"/>
  <c r="I232" i="17"/>
  <c r="J232" i="17" s="1" a="1"/>
  <c r="J232" i="17" s="1"/>
  <c r="I233" i="17"/>
  <c r="J233" i="17" s="1" a="1"/>
  <c r="J233" i="17" s="1"/>
  <c r="I234" i="17"/>
  <c r="J234" i="17" s="1" a="1"/>
  <c r="J234" i="17" s="1"/>
  <c r="I235" i="17"/>
  <c r="J235" i="17" s="1" a="1"/>
  <c r="J235" i="17" s="1"/>
  <c r="I236" i="17"/>
  <c r="J236" i="17" s="1" a="1"/>
  <c r="J236" i="17" s="1"/>
  <c r="I237" i="17"/>
  <c r="J237" i="17" s="1" a="1"/>
  <c r="J237" i="17" s="1"/>
  <c r="I238" i="17"/>
  <c r="J238" i="17" s="1" a="1"/>
  <c r="J238" i="17" s="1"/>
  <c r="I239" i="17"/>
  <c r="J239" i="17" s="1" a="1"/>
  <c r="J239" i="17" s="1"/>
  <c r="I240" i="17"/>
  <c r="J240" i="17" s="1" a="1"/>
  <c r="J240" i="17" s="1"/>
  <c r="I241" i="17"/>
  <c r="J241" i="17" s="1" a="1"/>
  <c r="J241" i="17" s="1"/>
  <c r="I242" i="17"/>
  <c r="J242" i="17" s="1" a="1"/>
  <c r="J242" i="17" s="1"/>
  <c r="I243" i="17"/>
  <c r="J243" i="17" s="1" a="1"/>
  <c r="J243" i="17" s="1"/>
  <c r="I244" i="17"/>
  <c r="J244" i="17" s="1" a="1"/>
  <c r="J244" i="17" s="1"/>
  <c r="I245" i="17"/>
  <c r="J245" i="17" s="1" a="1"/>
  <c r="J245" i="17" s="1"/>
  <c r="I246" i="17"/>
  <c r="J246" i="17" s="1" a="1"/>
  <c r="J246" i="17" s="1"/>
  <c r="I247" i="17"/>
  <c r="J247" i="17" s="1" a="1"/>
  <c r="J247" i="17" s="1"/>
  <c r="I248" i="17"/>
  <c r="J248" i="17" s="1" a="1"/>
  <c r="J248" i="17" s="1"/>
  <c r="I249" i="17"/>
  <c r="J249" i="17" s="1" a="1"/>
  <c r="J249" i="17" s="1"/>
  <c r="I250" i="17"/>
  <c r="J250" i="17" s="1" a="1"/>
  <c r="J250" i="17" s="1"/>
  <c r="I251" i="17"/>
  <c r="J251" i="17" s="1" a="1"/>
  <c r="J251" i="17" s="1"/>
  <c r="I252" i="17"/>
  <c r="J252" i="17" s="1" a="1"/>
  <c r="J252" i="17" s="1"/>
  <c r="I253" i="17"/>
  <c r="J253" i="17" s="1" a="1"/>
  <c r="J253" i="17" s="1"/>
  <c r="I254" i="17"/>
  <c r="J254" i="17" s="1" a="1"/>
  <c r="J254" i="17" s="1"/>
  <c r="I255" i="17"/>
  <c r="J255" i="17" s="1" a="1"/>
  <c r="J255" i="17" s="1"/>
  <c r="I256" i="17"/>
  <c r="J256" i="17" s="1" a="1"/>
  <c r="J256" i="17" s="1"/>
  <c r="I257" i="17"/>
  <c r="J257" i="17" s="1" a="1"/>
  <c r="J257" i="17" s="1"/>
  <c r="I258" i="17"/>
  <c r="J258" i="17" s="1" a="1"/>
  <c r="J258" i="17" s="1"/>
  <c r="I259" i="17"/>
  <c r="J259" i="17" s="1" a="1"/>
  <c r="J259" i="17" s="1"/>
  <c r="I260" i="17"/>
  <c r="J260" i="17" s="1" a="1"/>
  <c r="J260" i="17" s="1"/>
  <c r="I261" i="17"/>
  <c r="J261" i="17" s="1" a="1"/>
  <c r="J261" i="17" s="1"/>
  <c r="I262" i="17"/>
  <c r="J262" i="17" s="1" a="1"/>
  <c r="J262" i="17" s="1"/>
  <c r="I263" i="17"/>
  <c r="J263" i="17" s="1" a="1"/>
  <c r="J263" i="17" s="1"/>
  <c r="I264" i="17"/>
  <c r="J264" i="17" s="1" a="1"/>
  <c r="J264" i="17" s="1"/>
  <c r="I265" i="17"/>
  <c r="J265" i="17" s="1" a="1"/>
  <c r="J265" i="17" s="1"/>
  <c r="I266" i="17"/>
  <c r="J266" i="17" s="1" a="1"/>
  <c r="J266" i="17" s="1"/>
  <c r="I267" i="17"/>
  <c r="J267" i="17" s="1" a="1"/>
  <c r="J267" i="17" s="1"/>
  <c r="I268" i="17"/>
  <c r="J268" i="17" s="1" a="1"/>
  <c r="J268" i="17" s="1"/>
  <c r="I269" i="17"/>
  <c r="J269" i="17" s="1" a="1"/>
  <c r="J269" i="17" s="1"/>
  <c r="I270" i="17"/>
  <c r="J270" i="17" s="1" a="1"/>
  <c r="J270" i="17" s="1"/>
  <c r="I271" i="17"/>
  <c r="J271" i="17" s="1" a="1"/>
  <c r="J271" i="17" s="1"/>
  <c r="I272" i="17"/>
  <c r="J272" i="17" s="1" a="1"/>
  <c r="J272" i="17" s="1"/>
  <c r="I273" i="17"/>
  <c r="J273" i="17" s="1" a="1"/>
  <c r="J273" i="17" s="1"/>
  <c r="I274" i="17"/>
  <c r="J274" i="17" s="1" a="1"/>
  <c r="J274" i="17" s="1"/>
  <c r="I275" i="17"/>
  <c r="J275" i="17" s="1" a="1"/>
  <c r="J275" i="17" s="1"/>
  <c r="I276" i="17"/>
  <c r="J276" i="17" s="1" a="1"/>
  <c r="J276" i="17" s="1"/>
  <c r="I277" i="17"/>
  <c r="J277" i="17" s="1" a="1"/>
  <c r="J277" i="17" s="1"/>
  <c r="I278" i="17"/>
  <c r="J278" i="17" s="1" a="1"/>
  <c r="J278" i="17" s="1"/>
  <c r="I279" i="17"/>
  <c r="J279" i="17" s="1" a="1"/>
  <c r="J279" i="17" s="1"/>
  <c r="I280" i="17"/>
  <c r="J280" i="17" s="1" a="1"/>
  <c r="J280" i="17" s="1"/>
  <c r="I281" i="17"/>
  <c r="J281" i="17" s="1" a="1"/>
  <c r="J281" i="17" s="1"/>
  <c r="I282" i="17"/>
  <c r="J282" i="17" s="1" a="1"/>
  <c r="J282" i="17" s="1"/>
  <c r="I283" i="17"/>
  <c r="J283" i="17" s="1" a="1"/>
  <c r="J283" i="17" s="1"/>
  <c r="I284" i="17"/>
  <c r="J284" i="17" s="1" a="1"/>
  <c r="J284" i="17" s="1"/>
  <c r="I285" i="17"/>
  <c r="J285" i="17" s="1" a="1"/>
  <c r="J285" i="17" s="1"/>
  <c r="I286" i="17"/>
  <c r="J286" i="17" s="1" a="1"/>
  <c r="J286" i="17" s="1"/>
  <c r="I287" i="17"/>
  <c r="J287" i="17" s="1" a="1"/>
  <c r="J287" i="17" s="1"/>
  <c r="I288" i="17"/>
  <c r="J288" i="17" s="1" a="1"/>
  <c r="J288" i="17" s="1"/>
  <c r="I289" i="17"/>
  <c r="J289" i="17" s="1" a="1"/>
  <c r="J289" i="17" s="1"/>
  <c r="I290" i="17"/>
  <c r="J290" i="17" s="1" a="1"/>
  <c r="J290" i="17" s="1"/>
  <c r="I291" i="17"/>
  <c r="J291" i="17" s="1" a="1"/>
  <c r="J291" i="17" s="1"/>
  <c r="I292" i="17"/>
  <c r="J292" i="17" s="1" a="1"/>
  <c r="J292" i="17" s="1"/>
  <c r="I293" i="17"/>
  <c r="J293" i="17" s="1" a="1"/>
  <c r="J293" i="17" s="1"/>
  <c r="I294" i="17"/>
  <c r="J294" i="17" s="1" a="1"/>
  <c r="J294" i="17" s="1"/>
  <c r="I295" i="17"/>
  <c r="J295" i="17" s="1" a="1"/>
  <c r="J295" i="17" s="1"/>
  <c r="I296" i="17"/>
  <c r="J296" i="17" s="1" a="1"/>
  <c r="J296" i="17" s="1"/>
  <c r="I297" i="17"/>
  <c r="J297" i="17" s="1" a="1"/>
  <c r="J297" i="17" s="1"/>
  <c r="I298" i="17"/>
  <c r="J298" i="17" s="1" a="1"/>
  <c r="J298" i="17" s="1"/>
  <c r="I299" i="17"/>
  <c r="J299" i="17" s="1" a="1"/>
  <c r="J299" i="17" s="1"/>
  <c r="I300" i="17"/>
  <c r="J300" i="17" s="1" a="1"/>
  <c r="J300" i="17" s="1"/>
  <c r="I301" i="17"/>
  <c r="J301" i="17" s="1" a="1"/>
  <c r="J301" i="17" s="1"/>
  <c r="I302" i="17"/>
  <c r="J302" i="17" s="1" a="1"/>
  <c r="J302" i="17" s="1"/>
  <c r="I303" i="17"/>
  <c r="J303" i="17" s="1" a="1"/>
  <c r="J303" i="17" s="1"/>
  <c r="I304" i="17"/>
  <c r="J304" i="17" s="1" a="1"/>
  <c r="J304" i="17" s="1"/>
  <c r="I305" i="17"/>
  <c r="J305" i="17" s="1" a="1"/>
  <c r="J305" i="17" s="1"/>
  <c r="I306" i="17"/>
  <c r="J306" i="17" s="1" a="1"/>
  <c r="J306" i="17" s="1"/>
  <c r="I307" i="17"/>
  <c r="J307" i="17" s="1" a="1"/>
  <c r="J307" i="17" s="1"/>
  <c r="I308" i="17"/>
  <c r="J308" i="17" s="1" a="1"/>
  <c r="J308" i="17" s="1"/>
  <c r="I309" i="17"/>
  <c r="J309" i="17" s="1" a="1"/>
  <c r="J309" i="17" s="1"/>
  <c r="I310" i="17"/>
  <c r="J310" i="17" s="1" a="1"/>
  <c r="J310" i="17" s="1"/>
  <c r="I311" i="17"/>
  <c r="J311" i="17" s="1" a="1"/>
  <c r="J311" i="17" s="1"/>
  <c r="I312" i="17"/>
  <c r="J312" i="17" s="1" a="1"/>
  <c r="J312" i="17" s="1"/>
  <c r="I313" i="17"/>
  <c r="J313" i="17" s="1" a="1"/>
  <c r="J313" i="17" s="1"/>
  <c r="I314" i="17"/>
  <c r="J314" i="17" s="1" a="1"/>
  <c r="J314" i="17" s="1"/>
  <c r="I315" i="17"/>
  <c r="J315" i="17" s="1" a="1"/>
  <c r="J315" i="17" s="1"/>
  <c r="I316" i="17"/>
  <c r="J316" i="17" s="1" a="1"/>
  <c r="J316" i="17" s="1"/>
  <c r="I317" i="17"/>
  <c r="J317" i="17" s="1" a="1"/>
  <c r="J317" i="17" s="1"/>
  <c r="I318" i="17"/>
  <c r="J318" i="17" s="1" a="1"/>
  <c r="J318" i="17" s="1"/>
  <c r="I319" i="17"/>
  <c r="J319" i="17" s="1" a="1"/>
  <c r="J319" i="17" s="1"/>
  <c r="I320" i="17"/>
  <c r="J320" i="17" s="1" a="1"/>
  <c r="J320" i="17" s="1"/>
  <c r="I321" i="17"/>
  <c r="J321" i="17" s="1" a="1"/>
  <c r="J321" i="17" s="1"/>
  <c r="I322" i="17"/>
  <c r="J322" i="17" s="1" a="1"/>
  <c r="J322" i="17" s="1"/>
  <c r="I323" i="17"/>
  <c r="J323" i="17" s="1" a="1"/>
  <c r="J323" i="17" s="1"/>
  <c r="I324" i="17"/>
  <c r="J324" i="17" s="1" a="1"/>
  <c r="J324" i="17" s="1"/>
  <c r="I325" i="17"/>
  <c r="J325" i="17" s="1" a="1"/>
  <c r="J325" i="17" s="1"/>
  <c r="I326" i="17"/>
  <c r="J326" i="17" s="1" a="1"/>
  <c r="J326" i="17" s="1"/>
  <c r="I327" i="17"/>
  <c r="J327" i="17" s="1" a="1"/>
  <c r="J327" i="17" s="1"/>
  <c r="I328" i="17"/>
  <c r="J328" i="17" s="1" a="1"/>
  <c r="J328" i="17" s="1"/>
  <c r="I329" i="17"/>
  <c r="J329" i="17" s="1" a="1"/>
  <c r="J329" i="17" s="1"/>
  <c r="I330" i="17"/>
  <c r="J330" i="17" s="1" a="1"/>
  <c r="J330" i="17" s="1"/>
  <c r="I331" i="17"/>
  <c r="J331" i="17" s="1" a="1"/>
  <c r="J331" i="17" s="1"/>
  <c r="I332" i="17"/>
  <c r="J332" i="17" s="1" a="1"/>
  <c r="J332" i="17" s="1"/>
  <c r="I333" i="17"/>
  <c r="J333" i="17" s="1" a="1"/>
  <c r="J333" i="17" s="1"/>
  <c r="I334" i="17"/>
  <c r="J334" i="17" s="1" a="1"/>
  <c r="J334" i="17" s="1"/>
  <c r="I335" i="17"/>
  <c r="J335" i="17" s="1" a="1"/>
  <c r="J335" i="17" s="1"/>
  <c r="I336" i="17"/>
  <c r="J336" i="17" s="1" a="1"/>
  <c r="J336" i="17" s="1"/>
  <c r="I337" i="17"/>
  <c r="J337" i="17" s="1" a="1"/>
  <c r="J337" i="17" s="1"/>
  <c r="I338" i="17"/>
  <c r="J338" i="17" s="1" a="1"/>
  <c r="J338" i="17" s="1"/>
  <c r="I339" i="17"/>
  <c r="J339" i="17" s="1" a="1"/>
  <c r="J339" i="17" s="1"/>
  <c r="I340" i="17"/>
  <c r="J340" i="17" s="1" a="1"/>
  <c r="J340" i="17" s="1"/>
  <c r="I341" i="17"/>
  <c r="J341" i="17" s="1" a="1"/>
  <c r="J341" i="17" s="1"/>
  <c r="I342" i="17"/>
  <c r="J342" i="17" s="1" a="1"/>
  <c r="J342" i="17" s="1"/>
  <c r="I343" i="17"/>
  <c r="J343" i="17" s="1" a="1"/>
  <c r="J343" i="17" s="1"/>
  <c r="I344" i="17"/>
  <c r="J344" i="17" s="1" a="1"/>
  <c r="J344" i="17" s="1"/>
  <c r="I345" i="17"/>
  <c r="J345" i="17" s="1" a="1"/>
  <c r="J345" i="17" s="1"/>
  <c r="I346" i="17"/>
  <c r="J346" i="17" s="1" a="1"/>
  <c r="J346" i="17" s="1"/>
  <c r="I347" i="17"/>
  <c r="J347" i="17" s="1" a="1"/>
  <c r="J347" i="17" s="1"/>
  <c r="I348" i="17"/>
  <c r="J348" i="17" s="1" a="1"/>
  <c r="J348" i="17" s="1"/>
  <c r="I349" i="17"/>
  <c r="J349" i="17" s="1" a="1"/>
  <c r="J349" i="17" s="1"/>
  <c r="I350" i="17"/>
  <c r="J350" i="17" s="1" a="1"/>
  <c r="J350" i="17" s="1"/>
  <c r="I351" i="17"/>
  <c r="J351" i="17" s="1" a="1"/>
  <c r="J351" i="17" s="1"/>
  <c r="I352" i="17"/>
  <c r="J352" i="17" s="1" a="1"/>
  <c r="J352" i="17" s="1"/>
  <c r="I353" i="17"/>
  <c r="J353" i="17" s="1" a="1"/>
  <c r="J353" i="17" s="1"/>
  <c r="I354" i="17"/>
  <c r="J354" i="17" s="1" a="1"/>
  <c r="J354" i="17" s="1"/>
  <c r="I355" i="17"/>
  <c r="J355" i="17" s="1" a="1"/>
  <c r="J355" i="17" s="1"/>
  <c r="I356" i="17"/>
  <c r="J356" i="17" s="1" a="1"/>
  <c r="J356" i="17" s="1"/>
  <c r="I357" i="17"/>
  <c r="J357" i="17" s="1" a="1"/>
  <c r="J357" i="17" s="1"/>
  <c r="I358" i="17"/>
  <c r="J358" i="17" s="1" a="1"/>
  <c r="J358" i="17" s="1"/>
  <c r="I359" i="17"/>
  <c r="J359" i="17" s="1" a="1"/>
  <c r="J359" i="17" s="1"/>
  <c r="I360" i="17"/>
  <c r="J360" i="17" s="1" a="1"/>
  <c r="J360" i="17" s="1"/>
  <c r="I361" i="17"/>
  <c r="J361" i="17" s="1" a="1"/>
  <c r="J361" i="17" s="1"/>
  <c r="I362" i="17"/>
  <c r="J362" i="17" s="1" a="1"/>
  <c r="J362" i="17" s="1"/>
  <c r="I363" i="17"/>
  <c r="J363" i="17" s="1" a="1"/>
  <c r="J363" i="17" s="1"/>
  <c r="I364" i="17"/>
  <c r="J364" i="17" s="1" a="1"/>
  <c r="J364" i="17" s="1"/>
  <c r="I365" i="17"/>
  <c r="J365" i="17" s="1" a="1"/>
  <c r="J365" i="17" s="1"/>
  <c r="I366" i="17"/>
  <c r="J366" i="17" s="1" a="1"/>
  <c r="J366" i="17" s="1"/>
  <c r="I367" i="17"/>
  <c r="J367" i="17" s="1" a="1"/>
  <c r="J367" i="17" s="1"/>
  <c r="I368" i="17"/>
  <c r="J368" i="17" s="1" a="1"/>
  <c r="J368" i="17" s="1"/>
  <c r="I369" i="17"/>
  <c r="J369" i="17" s="1" a="1"/>
  <c r="J369" i="17" s="1"/>
  <c r="I370" i="17"/>
  <c r="J370" i="17" s="1" a="1"/>
  <c r="J370" i="17" s="1"/>
  <c r="I371" i="17"/>
  <c r="J371" i="17" s="1" a="1"/>
  <c r="J371" i="17" s="1"/>
  <c r="I372" i="17"/>
  <c r="J372" i="17" s="1" a="1"/>
  <c r="J372" i="17" s="1"/>
  <c r="I373" i="17"/>
  <c r="J373" i="17" s="1" a="1"/>
  <c r="J373" i="17" s="1"/>
  <c r="I374" i="17"/>
  <c r="J374" i="17" s="1" a="1"/>
  <c r="J374" i="17" s="1"/>
  <c r="I375" i="17"/>
  <c r="J375" i="17" s="1" a="1"/>
  <c r="J375" i="17" s="1"/>
  <c r="I376" i="17"/>
  <c r="J376" i="17" s="1" a="1"/>
  <c r="J376" i="17" s="1"/>
  <c r="I377" i="17"/>
  <c r="J377" i="17" s="1" a="1"/>
  <c r="J377" i="17" s="1"/>
  <c r="I378" i="17"/>
  <c r="J378" i="17" s="1" a="1"/>
  <c r="J378" i="17" s="1"/>
  <c r="I379" i="17"/>
  <c r="J379" i="17" s="1" a="1"/>
  <c r="J379" i="17" s="1"/>
  <c r="I380" i="17"/>
  <c r="J380" i="17" s="1" a="1"/>
  <c r="J380" i="17" s="1"/>
  <c r="I381" i="17"/>
  <c r="J381" i="17" s="1" a="1"/>
  <c r="J381" i="17" s="1"/>
  <c r="I382" i="17"/>
  <c r="J382" i="17" s="1" a="1"/>
  <c r="J382" i="17" s="1"/>
  <c r="I383" i="17"/>
  <c r="J383" i="17" s="1" a="1"/>
  <c r="J383" i="17" s="1"/>
  <c r="I384" i="17"/>
  <c r="J384" i="17" s="1" a="1"/>
  <c r="J384" i="17" s="1"/>
  <c r="I385" i="17"/>
  <c r="J385" i="17" s="1" a="1"/>
  <c r="J385" i="17" s="1"/>
  <c r="I386" i="17"/>
  <c r="J386" i="17" s="1" a="1"/>
  <c r="J386" i="17" s="1"/>
  <c r="I387" i="17"/>
  <c r="J387" i="17" s="1" a="1"/>
  <c r="J387" i="17" s="1"/>
  <c r="I388" i="17"/>
  <c r="J388" i="17" s="1" a="1"/>
  <c r="J388" i="17" s="1"/>
  <c r="I389" i="17"/>
  <c r="J389" i="17" s="1" a="1"/>
  <c r="J389" i="17" s="1"/>
  <c r="I390" i="17"/>
  <c r="J390" i="17" s="1" a="1"/>
  <c r="J390" i="17" s="1"/>
  <c r="I391" i="17"/>
  <c r="J391" i="17" s="1" a="1"/>
  <c r="J391" i="17" s="1"/>
  <c r="I392" i="17"/>
  <c r="J392" i="17" s="1" a="1"/>
  <c r="J392" i="17" s="1"/>
  <c r="I393" i="17"/>
  <c r="J393" i="17" s="1" a="1"/>
  <c r="J393" i="17" s="1"/>
  <c r="I394" i="17"/>
  <c r="J394" i="17" s="1" a="1"/>
  <c r="J394" i="17" s="1"/>
  <c r="I395" i="17"/>
  <c r="J395" i="17" s="1" a="1"/>
  <c r="J395" i="17" s="1"/>
  <c r="I396" i="17"/>
  <c r="J396" i="17" s="1" a="1"/>
  <c r="J396" i="17" s="1"/>
  <c r="I397" i="17"/>
  <c r="J397" i="17" s="1" a="1"/>
  <c r="J397" i="17" s="1"/>
  <c r="I398" i="17"/>
  <c r="J398" i="17" s="1" a="1"/>
  <c r="J398" i="17" s="1"/>
  <c r="I399" i="17"/>
  <c r="J399" i="17" s="1" a="1"/>
  <c r="J399" i="17" s="1"/>
  <c r="I400" i="17"/>
  <c r="J400" i="17" s="1" a="1"/>
  <c r="J400" i="17" s="1"/>
  <c r="I401" i="17"/>
  <c r="J401" i="17" s="1" a="1"/>
  <c r="J401" i="17" s="1"/>
  <c r="I402" i="17"/>
  <c r="J402" i="17" s="1" a="1"/>
  <c r="J402" i="17" s="1"/>
  <c r="I403" i="17"/>
  <c r="J403" i="17" s="1" a="1"/>
  <c r="J403" i="17" s="1"/>
  <c r="I404" i="17"/>
  <c r="J404" i="17" s="1" a="1"/>
  <c r="J404" i="17" s="1"/>
  <c r="I405" i="17"/>
  <c r="J405" i="17" s="1" a="1"/>
  <c r="I406" i="17"/>
  <c r="J406" i="17" s="1" a="1"/>
  <c r="J406" i="17" s="1"/>
  <c r="I407" i="17"/>
  <c r="J407" i="17" s="1" a="1"/>
  <c r="J407" i="17" s="1"/>
  <c r="I408" i="17"/>
  <c r="J408" i="17" s="1" a="1"/>
  <c r="J408" i="17" s="1"/>
  <c r="I409" i="17"/>
  <c r="J409" i="17" s="1" a="1"/>
  <c r="J409" i="17" s="1"/>
  <c r="I410" i="17"/>
  <c r="J410" i="17" s="1" a="1"/>
  <c r="J410" i="17" s="1"/>
  <c r="I411" i="17"/>
  <c r="J411" i="17" s="1" a="1"/>
  <c r="J411" i="17" s="1"/>
  <c r="I412" i="17"/>
  <c r="J412" i="17" s="1" a="1"/>
  <c r="J412" i="17" s="1"/>
  <c r="I413" i="17"/>
  <c r="J413" i="17" s="1" a="1"/>
  <c r="J413" i="17" s="1"/>
  <c r="I414" i="17"/>
  <c r="J414" i="17" s="1" a="1"/>
  <c r="J414" i="17" s="1"/>
  <c r="I415" i="17"/>
  <c r="J415" i="17" s="1" a="1"/>
  <c r="J415" i="17" s="1"/>
  <c r="I416" i="17"/>
  <c r="J416" i="17" s="1" a="1"/>
  <c r="J416" i="17" s="1"/>
  <c r="I417" i="17"/>
  <c r="J417" i="17" s="1" a="1"/>
  <c r="J417" i="17" s="1"/>
  <c r="I418" i="17"/>
  <c r="J418" i="17" s="1" a="1"/>
  <c r="J418" i="17" s="1"/>
  <c r="I419" i="17"/>
  <c r="J419" i="17" s="1" a="1"/>
  <c r="J419" i="17" s="1"/>
  <c r="I420" i="17"/>
  <c r="J420" i="17" s="1" a="1"/>
  <c r="J420" i="17" s="1"/>
  <c r="I421" i="17"/>
  <c r="J421" i="17" s="1" a="1"/>
  <c r="J421" i="17" s="1"/>
  <c r="I422" i="17"/>
  <c r="J422" i="17" s="1" a="1"/>
  <c r="J422" i="17" s="1"/>
  <c r="I423" i="17"/>
  <c r="J423" i="17" s="1" a="1"/>
  <c r="J423" i="17" s="1"/>
  <c r="I424" i="17"/>
  <c r="J424" i="17" s="1" a="1"/>
  <c r="J424" i="17" s="1"/>
  <c r="I425" i="17"/>
  <c r="J425" i="17" s="1" a="1"/>
  <c r="J425" i="17" s="1"/>
  <c r="I426" i="17"/>
  <c r="J426" i="17" s="1" a="1"/>
  <c r="J426" i="17" s="1"/>
  <c r="I427" i="17"/>
  <c r="J427" i="17" s="1" a="1"/>
  <c r="J427" i="17" s="1"/>
  <c r="I428" i="17"/>
  <c r="J428" i="17" s="1" a="1"/>
  <c r="J428" i="17" s="1"/>
  <c r="I429" i="17"/>
  <c r="J429" i="17" s="1" a="1"/>
  <c r="J429" i="17" s="1"/>
  <c r="I430" i="17"/>
  <c r="J430" i="17" s="1" a="1"/>
  <c r="J430" i="17" s="1"/>
  <c r="I431" i="17"/>
  <c r="J431" i="17" s="1" a="1"/>
  <c r="J431" i="17" s="1"/>
  <c r="I432" i="17"/>
  <c r="J432" i="17" s="1" a="1"/>
  <c r="J432" i="17" s="1"/>
  <c r="I433" i="17"/>
  <c r="J433" i="17" s="1" a="1"/>
  <c r="J433" i="17" s="1"/>
  <c r="I434" i="17"/>
  <c r="J434" i="17" s="1" a="1"/>
  <c r="J434" i="17" s="1"/>
  <c r="I435" i="17"/>
  <c r="J435" i="17" s="1" a="1"/>
  <c r="J435" i="17" s="1"/>
  <c r="I436" i="17"/>
  <c r="J436" i="17" s="1" a="1"/>
  <c r="J436" i="17" s="1"/>
  <c r="I437" i="17"/>
  <c r="J437" i="17" s="1" a="1"/>
  <c r="J437" i="17" s="1"/>
  <c r="I438" i="17"/>
  <c r="J438" i="17" s="1" a="1"/>
  <c r="J438" i="17" s="1"/>
  <c r="I439" i="17"/>
  <c r="J439" i="17" s="1" a="1"/>
  <c r="J439" i="17" s="1"/>
  <c r="I440" i="17"/>
  <c r="J440" i="17" s="1" a="1"/>
  <c r="J440" i="17" s="1"/>
  <c r="I441" i="17"/>
  <c r="J441" i="17" s="1" a="1"/>
  <c r="J441" i="17" s="1"/>
  <c r="I442" i="17"/>
  <c r="J442" i="17" s="1" a="1"/>
  <c r="J442" i="17" s="1"/>
  <c r="I443" i="17"/>
  <c r="J443" i="17" s="1" a="1"/>
  <c r="J443" i="17" s="1"/>
  <c r="I444" i="17"/>
  <c r="J444" i="17" s="1" a="1"/>
  <c r="J444" i="17" s="1"/>
  <c r="I445" i="17"/>
  <c r="J445" i="17" s="1" a="1"/>
  <c r="J445" i="17" s="1"/>
  <c r="I446" i="17"/>
  <c r="J446" i="17" s="1" a="1"/>
  <c r="J446" i="17" s="1"/>
  <c r="I447" i="17"/>
  <c r="J447" i="17" s="1" a="1"/>
  <c r="J447" i="17" s="1"/>
  <c r="I448" i="17"/>
  <c r="J448" i="17" s="1" a="1"/>
  <c r="J448" i="17" s="1"/>
  <c r="I449" i="17"/>
  <c r="J449" i="17" s="1" a="1"/>
  <c r="J449" i="17" s="1"/>
  <c r="I450" i="17"/>
  <c r="J450" i="17" s="1" a="1"/>
  <c r="J450" i="17" s="1"/>
  <c r="I451" i="17"/>
  <c r="J451" i="17" s="1" a="1"/>
  <c r="J451" i="17" s="1"/>
  <c r="I452" i="17"/>
  <c r="J452" i="17" s="1" a="1"/>
  <c r="J452" i="17" s="1"/>
  <c r="I453" i="17"/>
  <c r="J453" i="17" s="1" a="1"/>
  <c r="J453" i="17" s="1"/>
  <c r="I454" i="17"/>
  <c r="J454" i="17" s="1" a="1"/>
  <c r="J454" i="17" s="1"/>
  <c r="I455" i="17"/>
  <c r="J455" i="17" s="1" a="1"/>
  <c r="J455" i="17" s="1"/>
  <c r="I456" i="17"/>
  <c r="J456" i="17" s="1" a="1"/>
  <c r="J456" i="17" s="1"/>
  <c r="I457" i="17"/>
  <c r="J457" i="17" s="1" a="1"/>
  <c r="J457" i="17" s="1"/>
  <c r="I458" i="17"/>
  <c r="J458" i="17" s="1" a="1"/>
  <c r="J458" i="17" s="1"/>
  <c r="I459" i="17"/>
  <c r="J459" i="17" s="1" a="1"/>
  <c r="J459" i="17" s="1"/>
  <c r="I460" i="17"/>
  <c r="J460" i="17" s="1" a="1"/>
  <c r="J460" i="17" s="1"/>
  <c r="I461" i="17"/>
  <c r="J461" i="17" s="1" a="1"/>
  <c r="J461" i="17" s="1"/>
  <c r="I462" i="17"/>
  <c r="J462" i="17" s="1" a="1"/>
  <c r="J462" i="17" s="1"/>
  <c r="I463" i="17"/>
  <c r="J463" i="17" s="1" a="1"/>
  <c r="J463" i="17" s="1"/>
  <c r="I464" i="17"/>
  <c r="J464" i="17" s="1" a="1"/>
  <c r="J464" i="17" s="1"/>
  <c r="I465" i="17"/>
  <c r="J465" i="17" s="1" a="1"/>
  <c r="J465" i="17" s="1"/>
  <c r="I466" i="17"/>
  <c r="J466" i="17" s="1" a="1"/>
  <c r="J466" i="17" s="1"/>
  <c r="I467" i="17"/>
  <c r="J467" i="17" s="1" a="1"/>
  <c r="J467" i="17" s="1"/>
  <c r="I468" i="17"/>
  <c r="J468" i="17" s="1" a="1"/>
  <c r="J468" i="17" s="1"/>
  <c r="I469" i="17"/>
  <c r="J469" i="17" s="1" a="1"/>
  <c r="J469" i="17" s="1"/>
  <c r="I470" i="17"/>
  <c r="J470" i="17" s="1" a="1"/>
  <c r="J470" i="17" s="1"/>
  <c r="I471" i="17"/>
  <c r="J471" i="17" s="1" a="1"/>
  <c r="J471" i="17" s="1"/>
  <c r="I472" i="17"/>
  <c r="J472" i="17" s="1" a="1"/>
  <c r="J472" i="17" s="1"/>
  <c r="I473" i="17"/>
  <c r="J473" i="17" s="1" a="1"/>
  <c r="J473" i="17" s="1"/>
  <c r="I474" i="17"/>
  <c r="J474" i="17" s="1" a="1"/>
  <c r="J474" i="17" s="1"/>
  <c r="I475" i="17"/>
  <c r="J475" i="17" s="1" a="1"/>
  <c r="J475" i="17" s="1"/>
  <c r="I476" i="17"/>
  <c r="J476" i="17" s="1" a="1"/>
  <c r="J476" i="17" s="1"/>
  <c r="I477" i="17"/>
  <c r="J477" i="17" s="1" a="1"/>
  <c r="J477" i="17" s="1"/>
  <c r="I478" i="17"/>
  <c r="J478" i="17" s="1" a="1"/>
  <c r="J478" i="17" s="1"/>
  <c r="I479" i="17"/>
  <c r="J479" i="17" s="1" a="1"/>
  <c r="J479" i="17" s="1"/>
  <c r="I480" i="17"/>
  <c r="J480" i="17" s="1" a="1"/>
  <c r="J480" i="17" s="1"/>
  <c r="I481" i="17"/>
  <c r="J481" i="17" s="1" a="1"/>
  <c r="J481" i="17" s="1"/>
  <c r="I482" i="17"/>
  <c r="J482" i="17" s="1" a="1"/>
  <c r="J482" i="17" s="1"/>
  <c r="I483" i="17"/>
  <c r="J483" i="17" s="1" a="1"/>
  <c r="J483" i="17" s="1"/>
  <c r="I484" i="17"/>
  <c r="J484" i="17" s="1" a="1"/>
  <c r="J484" i="17" s="1"/>
  <c r="I485" i="17"/>
  <c r="J485" i="17" s="1" a="1"/>
  <c r="J485" i="17" s="1"/>
  <c r="I486" i="17"/>
  <c r="J486" i="17" s="1" a="1"/>
  <c r="J486" i="17" s="1"/>
  <c r="I487" i="17"/>
  <c r="J487" i="17" s="1" a="1"/>
  <c r="J487" i="17" s="1"/>
  <c r="I488" i="17"/>
  <c r="J488" i="17" s="1" a="1"/>
  <c r="J488" i="17" s="1"/>
  <c r="I489" i="17"/>
  <c r="J489" i="17" s="1" a="1"/>
  <c r="J489" i="17" s="1"/>
  <c r="I490" i="17"/>
  <c r="J490" i="17" s="1" a="1"/>
  <c r="J490" i="17" s="1"/>
  <c r="I491" i="17"/>
  <c r="J491" i="17" s="1" a="1"/>
  <c r="J491" i="17" s="1"/>
  <c r="I492" i="17"/>
  <c r="J492" i="17" s="1" a="1"/>
  <c r="J492" i="17" s="1"/>
  <c r="I493" i="17"/>
  <c r="J493" i="17" s="1" a="1"/>
  <c r="J493" i="17" s="1"/>
  <c r="I494" i="17"/>
  <c r="J494" i="17" s="1" a="1"/>
  <c r="J494" i="17" s="1"/>
  <c r="I495" i="17"/>
  <c r="J495" i="17" s="1" a="1"/>
  <c r="J495" i="17" s="1"/>
  <c r="I496" i="17"/>
  <c r="J496" i="17" s="1" a="1"/>
  <c r="J496" i="17" s="1"/>
  <c r="I497" i="17"/>
  <c r="J497" i="17" s="1" a="1"/>
  <c r="J497" i="17" s="1"/>
  <c r="I498" i="17"/>
  <c r="J498" i="17" s="1" a="1"/>
  <c r="J498" i="17" s="1"/>
  <c r="I499" i="17"/>
  <c r="J499" i="17" s="1" a="1"/>
  <c r="J499" i="17" s="1"/>
  <c r="I500" i="17"/>
  <c r="J500" i="17" s="1" a="1"/>
  <c r="J500" i="17" s="1"/>
  <c r="I501" i="17"/>
  <c r="J501" i="17" s="1" a="1"/>
  <c r="J501" i="17" s="1"/>
  <c r="I502" i="17"/>
  <c r="J502" i="17" s="1" a="1"/>
  <c r="J502" i="17" s="1"/>
  <c r="I503" i="17"/>
  <c r="J503" i="17" s="1" a="1"/>
  <c r="J503" i="17" s="1"/>
  <c r="I504" i="17"/>
  <c r="J504" i="17" s="1" a="1"/>
  <c r="J504" i="17" s="1"/>
  <c r="I505" i="17"/>
  <c r="J505" i="17" s="1" a="1"/>
  <c r="J505" i="17" s="1"/>
  <c r="I506" i="17"/>
  <c r="J506" i="17" s="1" a="1"/>
  <c r="J506" i="17" s="1"/>
  <c r="I507" i="17"/>
  <c r="J507" i="17" s="1" a="1"/>
  <c r="J507" i="17" s="1"/>
  <c r="I508" i="17"/>
  <c r="J508" i="17" s="1" a="1"/>
  <c r="J508" i="17" s="1"/>
  <c r="I509" i="17"/>
  <c r="J509" i="17" s="1" a="1"/>
  <c r="J509" i="17" s="1"/>
  <c r="I510" i="17"/>
  <c r="J510" i="17" s="1" a="1"/>
  <c r="J510" i="17" s="1"/>
  <c r="I511" i="17"/>
  <c r="J511" i="17" s="1" a="1"/>
  <c r="J511" i="17" s="1"/>
  <c r="I512" i="17"/>
  <c r="J512" i="17" s="1" a="1"/>
  <c r="J512" i="17" s="1"/>
  <c r="I513" i="17"/>
  <c r="J513" i="17" s="1" a="1"/>
  <c r="J513" i="17" s="1"/>
  <c r="I514" i="17"/>
  <c r="J514" i="17" s="1" a="1"/>
  <c r="J514" i="17" s="1"/>
  <c r="I515" i="17"/>
  <c r="J515" i="17" s="1" a="1"/>
  <c r="J515" i="17" s="1"/>
  <c r="I516" i="17"/>
  <c r="J516" i="17" s="1" a="1"/>
  <c r="J516" i="17" s="1"/>
  <c r="I517" i="17"/>
  <c r="J517" i="17" s="1" a="1"/>
  <c r="J517" i="17" s="1"/>
  <c r="I518" i="17"/>
  <c r="J518" i="17" s="1" a="1"/>
  <c r="J518" i="17" s="1"/>
  <c r="I519" i="17"/>
  <c r="J519" i="17" s="1" a="1"/>
  <c r="J519" i="17" s="1"/>
  <c r="I520" i="17"/>
  <c r="J520" i="17" s="1" a="1"/>
  <c r="J520" i="17" s="1"/>
  <c r="I521" i="17"/>
  <c r="J521" i="17" s="1" a="1"/>
  <c r="J521" i="17" s="1"/>
  <c r="I522" i="17"/>
  <c r="J522" i="17" s="1" a="1"/>
  <c r="J522" i="17" s="1"/>
  <c r="I523" i="17"/>
  <c r="J523" i="17" s="1" a="1"/>
  <c r="J523" i="17" s="1"/>
  <c r="I524" i="17"/>
  <c r="J524" i="17" s="1" a="1"/>
  <c r="J524" i="17" s="1"/>
  <c r="I525" i="17"/>
  <c r="J525" i="17" s="1" a="1"/>
  <c r="J525" i="17" s="1"/>
  <c r="I526" i="17"/>
  <c r="J526" i="17" s="1" a="1"/>
  <c r="J526" i="17" s="1"/>
  <c r="I527" i="17"/>
  <c r="J527" i="17" s="1" a="1"/>
  <c r="J527" i="17" s="1"/>
  <c r="I528" i="17"/>
  <c r="J528" i="17" s="1" a="1"/>
  <c r="J528" i="17" s="1"/>
  <c r="I529" i="17"/>
  <c r="J529" i="17" s="1" a="1"/>
  <c r="J529" i="17" s="1"/>
  <c r="I530" i="17"/>
  <c r="J530" i="17" s="1" a="1"/>
  <c r="J530" i="17" s="1"/>
  <c r="I531" i="17"/>
  <c r="J531" i="17" s="1" a="1"/>
  <c r="J531" i="17" s="1"/>
  <c r="I532" i="17"/>
  <c r="J532" i="17" s="1" a="1"/>
  <c r="J532" i="17" s="1"/>
  <c r="I533" i="17"/>
  <c r="J533" i="17" s="1" a="1"/>
  <c r="J533" i="17" s="1"/>
  <c r="I534" i="17"/>
  <c r="J534" i="17" s="1" a="1"/>
  <c r="J534" i="17" s="1"/>
  <c r="I535" i="17"/>
  <c r="J535" i="17" s="1" a="1"/>
  <c r="J535" i="17" s="1"/>
  <c r="I536" i="17"/>
  <c r="J536" i="17" s="1" a="1"/>
  <c r="J536" i="17" s="1"/>
  <c r="I537" i="17"/>
  <c r="J537" i="17" s="1" a="1"/>
  <c r="J537" i="17" s="1"/>
  <c r="I538" i="17"/>
  <c r="J538" i="17" s="1" a="1"/>
  <c r="J538" i="17" s="1"/>
  <c r="I539" i="17"/>
  <c r="J539" i="17" s="1" a="1"/>
  <c r="J539" i="17" s="1"/>
  <c r="I540" i="17"/>
  <c r="J540" i="17" s="1" a="1"/>
  <c r="J540" i="17" s="1"/>
  <c r="I541" i="17"/>
  <c r="J541" i="17" s="1" a="1"/>
  <c r="J541" i="17" s="1"/>
  <c r="I542" i="17"/>
  <c r="J542" i="17" s="1" a="1"/>
  <c r="J542" i="17" s="1"/>
  <c r="I543" i="17"/>
  <c r="J543" i="17" s="1" a="1"/>
  <c r="J543" i="17" s="1"/>
  <c r="I544" i="17"/>
  <c r="J544" i="17" s="1" a="1"/>
  <c r="J544" i="17" s="1"/>
  <c r="I545" i="17"/>
  <c r="J545" i="17" s="1" a="1"/>
  <c r="J545" i="17" s="1"/>
  <c r="I546" i="17"/>
  <c r="J546" i="17" s="1" a="1"/>
  <c r="J546" i="17" s="1"/>
  <c r="I547" i="17"/>
  <c r="J547" i="17" s="1" a="1"/>
  <c r="J547" i="17" s="1"/>
  <c r="I548" i="17"/>
  <c r="J548" i="17" s="1" a="1"/>
  <c r="J548" i="17" s="1"/>
  <c r="I549" i="17"/>
  <c r="J549" i="17" s="1" a="1"/>
  <c r="J549" i="17" s="1"/>
  <c r="I550" i="17"/>
  <c r="J550" i="17" s="1" a="1"/>
  <c r="J550" i="17" s="1"/>
  <c r="I551" i="17"/>
  <c r="J551" i="17" s="1" a="1"/>
  <c r="J551" i="17" s="1"/>
  <c r="I552" i="17"/>
  <c r="J552" i="17" s="1" a="1"/>
  <c r="J552" i="17" s="1"/>
  <c r="I553" i="17"/>
  <c r="J553" i="17" s="1" a="1"/>
  <c r="J553" i="17" s="1"/>
  <c r="I554" i="17"/>
  <c r="J554" i="17" s="1" a="1"/>
  <c r="J554" i="17" s="1"/>
  <c r="I555" i="17"/>
  <c r="J555" i="17" s="1" a="1"/>
  <c r="J555" i="17" s="1"/>
  <c r="I556" i="17"/>
  <c r="J556" i="17" s="1" a="1"/>
  <c r="J556" i="17" s="1"/>
  <c r="I557" i="17"/>
  <c r="J557" i="17" s="1" a="1"/>
  <c r="J557" i="17" s="1"/>
  <c r="I558" i="17"/>
  <c r="J558" i="17" s="1" a="1"/>
  <c r="J558" i="17" s="1"/>
  <c r="I559" i="17"/>
  <c r="J559" i="17" s="1" a="1"/>
  <c r="J559" i="17" s="1"/>
  <c r="I560" i="17"/>
  <c r="J560" i="17" s="1" a="1"/>
  <c r="J560" i="17" s="1"/>
  <c r="I561" i="17"/>
  <c r="J561" i="17" s="1" a="1"/>
  <c r="J561" i="17" s="1"/>
  <c r="I562" i="17"/>
  <c r="J562" i="17" s="1" a="1"/>
  <c r="J562" i="17" s="1"/>
  <c r="I563" i="17"/>
  <c r="J563" i="17" s="1" a="1"/>
  <c r="J563" i="17" s="1"/>
  <c r="I564" i="17"/>
  <c r="J564" i="17" s="1" a="1"/>
  <c r="J564" i="17" s="1"/>
  <c r="I565" i="17"/>
  <c r="J565" i="17" s="1" a="1"/>
  <c r="J565" i="17" s="1"/>
  <c r="I566" i="17"/>
  <c r="J566" i="17" s="1" a="1"/>
  <c r="J566" i="17" s="1"/>
  <c r="I567" i="17"/>
  <c r="J567" i="17" s="1" a="1"/>
  <c r="J567" i="17" s="1"/>
  <c r="I568" i="17"/>
  <c r="J568" i="17" s="1" a="1"/>
  <c r="J568" i="17" s="1"/>
  <c r="I569" i="17"/>
  <c r="J569" i="17" s="1" a="1"/>
  <c r="J569" i="17" s="1"/>
  <c r="I570" i="17"/>
  <c r="J570" i="17" s="1" a="1"/>
  <c r="J570" i="17" s="1"/>
  <c r="I571" i="17"/>
  <c r="J571" i="17" s="1" a="1"/>
  <c r="J571" i="17" s="1"/>
  <c r="I572" i="17"/>
  <c r="J572" i="17" s="1" a="1"/>
  <c r="J572" i="17" s="1"/>
  <c r="I573" i="17"/>
  <c r="J573" i="17" s="1" a="1"/>
  <c r="J573" i="17" s="1"/>
  <c r="I574" i="17"/>
  <c r="J574" i="17" s="1" a="1"/>
  <c r="J574" i="17" s="1"/>
  <c r="I575" i="17"/>
  <c r="J575" i="17" s="1" a="1"/>
  <c r="J575" i="17" s="1"/>
  <c r="I576" i="17"/>
  <c r="J576" i="17" s="1" a="1"/>
  <c r="J576" i="17" s="1"/>
  <c r="I577" i="17"/>
  <c r="J577" i="17" s="1" a="1"/>
  <c r="J577" i="17" s="1"/>
  <c r="I578" i="17"/>
  <c r="J578" i="17" s="1" a="1"/>
  <c r="J578" i="17" s="1"/>
  <c r="I579" i="17"/>
  <c r="J579" i="17" s="1" a="1"/>
  <c r="J579" i="17" s="1"/>
  <c r="I580" i="17"/>
  <c r="J580" i="17" s="1" a="1"/>
  <c r="J580" i="17" s="1"/>
  <c r="I581" i="17"/>
  <c r="J581" i="17" s="1" a="1"/>
  <c r="J581" i="17" s="1"/>
  <c r="I582" i="17"/>
  <c r="J582" i="17" s="1" a="1"/>
  <c r="J582" i="17" s="1"/>
  <c r="I583" i="17"/>
  <c r="J583" i="17" s="1" a="1"/>
  <c r="J583" i="17" s="1"/>
  <c r="I584" i="17"/>
  <c r="J584" i="17" s="1" a="1"/>
  <c r="J584" i="17" s="1"/>
  <c r="I585" i="17"/>
  <c r="J585" i="17" s="1" a="1"/>
  <c r="J585" i="17" s="1"/>
  <c r="I586" i="17"/>
  <c r="J586" i="17" s="1" a="1"/>
  <c r="J586" i="17" s="1"/>
  <c r="I587" i="17"/>
  <c r="J587" i="17" s="1" a="1"/>
  <c r="J587" i="17" s="1"/>
  <c r="I588" i="17"/>
  <c r="J588" i="17" s="1" a="1"/>
  <c r="J588" i="17" s="1"/>
  <c r="I589" i="17"/>
  <c r="J589" i="17" s="1" a="1"/>
  <c r="J589" i="17" s="1"/>
  <c r="I590" i="17"/>
  <c r="J590" i="17" s="1" a="1"/>
  <c r="J590" i="17" s="1"/>
  <c r="I591" i="17"/>
  <c r="J591" i="17" s="1" a="1"/>
  <c r="J591" i="17" s="1"/>
  <c r="I592" i="17"/>
  <c r="J592" i="17" s="1" a="1"/>
  <c r="J592" i="17" s="1"/>
  <c r="I593" i="17"/>
  <c r="J593" i="17" s="1" a="1"/>
  <c r="J593" i="17" s="1"/>
  <c r="I594" i="17"/>
  <c r="J594" i="17" s="1" a="1"/>
  <c r="J594" i="17" s="1"/>
  <c r="I595" i="17"/>
  <c r="J595" i="17" s="1" a="1"/>
  <c r="J595" i="17" s="1"/>
  <c r="I596" i="17"/>
  <c r="J596" i="17" s="1" a="1"/>
  <c r="J596" i="17" s="1"/>
  <c r="I597" i="17"/>
  <c r="J597" i="17" s="1" a="1"/>
  <c r="J597" i="17" s="1"/>
  <c r="I598" i="17"/>
  <c r="J598" i="17" s="1" a="1"/>
  <c r="J598" i="17" s="1"/>
  <c r="I599" i="17"/>
  <c r="J599" i="17" s="1" a="1"/>
  <c r="J599" i="17" s="1"/>
  <c r="I600" i="17"/>
  <c r="J600" i="17" s="1" a="1"/>
  <c r="J600" i="17" s="1"/>
  <c r="I601" i="17"/>
  <c r="J601" i="17" s="1" a="1"/>
  <c r="J601" i="17" s="1"/>
  <c r="I602" i="17"/>
  <c r="J602" i="17" s="1" a="1"/>
  <c r="J602" i="17" s="1"/>
  <c r="I603" i="17"/>
  <c r="J603" i="17" s="1" a="1"/>
  <c r="J603" i="17" s="1"/>
  <c r="I604" i="17"/>
  <c r="J604" i="17" s="1" a="1"/>
  <c r="J604" i="17" s="1"/>
  <c r="I605" i="17"/>
  <c r="J605" i="17" s="1" a="1"/>
  <c r="J605" i="17" s="1"/>
  <c r="I606" i="17"/>
  <c r="J606" i="17" s="1" a="1"/>
  <c r="J606" i="17" s="1"/>
  <c r="I607" i="17"/>
  <c r="J607" i="17" s="1" a="1"/>
  <c r="J607" i="17" s="1"/>
  <c r="I608" i="17"/>
  <c r="J608" i="17" s="1" a="1"/>
  <c r="J608" i="17" s="1"/>
  <c r="I609" i="17"/>
  <c r="J609" i="17" s="1" a="1"/>
  <c r="J609" i="17" s="1"/>
  <c r="I610" i="17"/>
  <c r="J610" i="17" s="1" a="1"/>
  <c r="J610" i="17" s="1"/>
  <c r="I611" i="17"/>
  <c r="J611" i="17" s="1" a="1"/>
  <c r="J611" i="17" s="1"/>
  <c r="I612" i="17"/>
  <c r="J612" i="17" s="1" a="1"/>
  <c r="J612" i="17" s="1"/>
  <c r="I613" i="17"/>
  <c r="J613" i="17" s="1" a="1"/>
  <c r="J613" i="17" s="1"/>
  <c r="I614" i="17"/>
  <c r="J614" i="17" s="1" a="1"/>
  <c r="J614" i="17" s="1"/>
  <c r="I615" i="17"/>
  <c r="J615" i="17" s="1" a="1"/>
  <c r="J615" i="17" s="1"/>
  <c r="I616" i="17"/>
  <c r="J616" i="17" s="1" a="1"/>
  <c r="J616" i="17" s="1"/>
  <c r="I617" i="17"/>
  <c r="J617" i="17" s="1" a="1"/>
  <c r="J617" i="17" s="1"/>
  <c r="I618" i="17"/>
  <c r="J618" i="17" s="1" a="1"/>
  <c r="J618" i="17" s="1"/>
  <c r="I619" i="17"/>
  <c r="J619" i="17" s="1" a="1"/>
  <c r="J619" i="17" s="1"/>
  <c r="I620" i="17"/>
  <c r="J620" i="17" s="1" a="1"/>
  <c r="J620" i="17" s="1"/>
  <c r="I621" i="17"/>
  <c r="J621" i="17" s="1" a="1"/>
  <c r="J621" i="17" s="1"/>
  <c r="I622" i="17"/>
  <c r="J622" i="17" s="1" a="1"/>
  <c r="J622" i="17" s="1"/>
  <c r="I623" i="17"/>
  <c r="J623" i="17" s="1" a="1"/>
  <c r="J623" i="17" s="1"/>
  <c r="I624" i="17"/>
  <c r="J624" i="17" s="1" a="1"/>
  <c r="J624" i="17" s="1"/>
  <c r="I625" i="17"/>
  <c r="J625" i="17" s="1" a="1"/>
  <c r="J625" i="17" s="1"/>
  <c r="I626" i="17"/>
  <c r="J626" i="17" s="1" a="1"/>
  <c r="J626" i="17" s="1"/>
  <c r="I627" i="17"/>
  <c r="J627" i="17" s="1" a="1"/>
  <c r="J627" i="17" s="1"/>
  <c r="I628" i="17"/>
  <c r="J628" i="17" s="1" a="1"/>
  <c r="J628" i="17" s="1"/>
  <c r="I629" i="17"/>
  <c r="J629" i="17" s="1" a="1"/>
  <c r="J629" i="17" s="1"/>
  <c r="I630" i="17"/>
  <c r="J630" i="17" s="1" a="1"/>
  <c r="J630" i="17" s="1"/>
  <c r="I631" i="17"/>
  <c r="J631" i="17" s="1" a="1"/>
  <c r="J631" i="17" s="1"/>
  <c r="I632" i="17"/>
  <c r="J632" i="17" s="1" a="1"/>
  <c r="J632" i="17" s="1"/>
  <c r="I633" i="17"/>
  <c r="J633" i="17" s="1" a="1"/>
  <c r="J633" i="17" s="1"/>
  <c r="I634" i="17"/>
  <c r="J634" i="17" s="1" a="1"/>
  <c r="J634" i="17" s="1"/>
  <c r="I635" i="17"/>
  <c r="J635" i="17" s="1" a="1"/>
  <c r="J635" i="17" s="1"/>
  <c r="I636" i="17"/>
  <c r="J636" i="17" s="1" a="1"/>
  <c r="J636" i="17" s="1"/>
  <c r="I637" i="17"/>
  <c r="I638" i="17"/>
  <c r="J638" i="17" s="1" a="1"/>
  <c r="J638" i="17" s="1"/>
  <c r="I639" i="17"/>
  <c r="J639" i="17" s="1" a="1"/>
  <c r="J639" i="17" s="1"/>
  <c r="I640" i="17"/>
  <c r="J640" i="17" s="1" a="1"/>
  <c r="J640" i="17" s="1"/>
  <c r="I641" i="17"/>
  <c r="J641" i="17" s="1" a="1"/>
  <c r="J641" i="17" s="1"/>
  <c r="I642" i="17"/>
  <c r="J642" i="17" s="1" a="1"/>
  <c r="J642" i="17" s="1"/>
  <c r="I643" i="17"/>
  <c r="J643" i="17" s="1" a="1"/>
  <c r="J643" i="17" s="1"/>
  <c r="I644" i="17"/>
  <c r="J644" i="17" s="1" a="1"/>
  <c r="J644" i="17" s="1"/>
  <c r="I645" i="17"/>
  <c r="J645" i="17" s="1" a="1"/>
  <c r="J645" i="17" s="1"/>
  <c r="I646" i="17"/>
  <c r="J646" i="17" s="1" a="1"/>
  <c r="J646" i="17" s="1"/>
  <c r="I647" i="17"/>
  <c r="J647" i="17" s="1" a="1"/>
  <c r="J647" i="17" s="1"/>
  <c r="I648" i="17"/>
  <c r="J648" i="17" s="1" a="1"/>
  <c r="J648" i="17" s="1"/>
  <c r="I649" i="17"/>
  <c r="J649" i="17" s="1" a="1"/>
  <c r="J649" i="17" s="1"/>
  <c r="I650" i="17"/>
  <c r="J650" i="17" s="1" a="1"/>
  <c r="J650" i="17" s="1"/>
  <c r="I651" i="17"/>
  <c r="J651" i="17" s="1" a="1"/>
  <c r="J651" i="17" s="1"/>
  <c r="I652" i="17"/>
  <c r="J652" i="17" s="1" a="1"/>
  <c r="J652" i="17" s="1"/>
  <c r="I653" i="17"/>
  <c r="J653" i="17" s="1" a="1"/>
  <c r="J653" i="17" s="1"/>
  <c r="I654" i="17"/>
  <c r="J654" i="17" s="1" a="1"/>
  <c r="J654" i="17" s="1"/>
  <c r="I655" i="17"/>
  <c r="J655" i="17" s="1" a="1"/>
  <c r="J655" i="17" s="1"/>
  <c r="I656" i="17"/>
  <c r="J656" i="17" s="1" a="1"/>
  <c r="J656" i="17" s="1"/>
  <c r="I657" i="17"/>
  <c r="J657" i="17" s="1" a="1"/>
  <c r="J657" i="17" s="1"/>
  <c r="I658" i="17"/>
  <c r="J658" i="17" s="1" a="1"/>
  <c r="J658" i="17" s="1"/>
  <c r="I659" i="17"/>
  <c r="J659" i="17" s="1" a="1"/>
  <c r="J659" i="17" s="1"/>
  <c r="I660" i="17"/>
  <c r="J660" i="17" s="1" a="1"/>
  <c r="J660" i="17" s="1"/>
  <c r="I661" i="17"/>
  <c r="J661" i="17" s="1" a="1"/>
  <c r="J661" i="17" s="1"/>
  <c r="I662" i="17"/>
  <c r="J662" i="17" s="1" a="1"/>
  <c r="J662" i="17" s="1"/>
  <c r="I663" i="17"/>
  <c r="J663" i="17" s="1" a="1"/>
  <c r="J663" i="17" s="1"/>
  <c r="I664" i="17"/>
  <c r="J664" i="17" s="1" a="1"/>
  <c r="J664" i="17" s="1"/>
  <c r="I665" i="17"/>
  <c r="J665" i="17" s="1" a="1"/>
  <c r="J665" i="17" s="1"/>
  <c r="I666" i="17"/>
  <c r="J666" i="17" s="1" a="1"/>
  <c r="J666" i="17" s="1"/>
  <c r="I667" i="17"/>
  <c r="J667" i="17" s="1" a="1"/>
  <c r="J667" i="17" s="1"/>
  <c r="I668" i="17"/>
  <c r="J668" i="17" s="1" a="1"/>
  <c r="J668" i="17" s="1"/>
  <c r="I669" i="17"/>
  <c r="J669" i="17" s="1" a="1"/>
  <c r="J669" i="17" s="1"/>
  <c r="I670" i="17"/>
  <c r="J670" i="17" s="1" a="1"/>
  <c r="J670" i="17" s="1"/>
  <c r="I671" i="17"/>
  <c r="J671" i="17" s="1" a="1"/>
  <c r="J671" i="17" s="1"/>
  <c r="I672" i="17"/>
  <c r="J672" i="17" s="1" a="1"/>
  <c r="J672" i="17" s="1"/>
  <c r="I673" i="17"/>
  <c r="J673" i="17" s="1" a="1"/>
  <c r="J673" i="17" s="1"/>
  <c r="I674" i="17"/>
  <c r="J674" i="17" s="1" a="1"/>
  <c r="J674" i="17" s="1"/>
  <c r="I675" i="17"/>
  <c r="J675" i="17" s="1" a="1"/>
  <c r="J675" i="17" s="1"/>
  <c r="I676" i="17"/>
  <c r="J676" i="17" s="1" a="1"/>
  <c r="J676" i="17" s="1"/>
  <c r="I677" i="17"/>
  <c r="J677" i="17" s="1" a="1"/>
  <c r="J677" i="17" s="1"/>
  <c r="I678" i="17"/>
  <c r="J678" i="17" s="1" a="1"/>
  <c r="J678" i="17" s="1"/>
  <c r="I679" i="17"/>
  <c r="J679" i="17" s="1" a="1"/>
  <c r="J679" i="17" s="1"/>
  <c r="I680" i="17"/>
  <c r="J680" i="17" s="1" a="1"/>
  <c r="J680" i="17" s="1"/>
  <c r="I681" i="17"/>
  <c r="J681" i="17" s="1" a="1"/>
  <c r="J681" i="17" s="1"/>
  <c r="I682" i="17"/>
  <c r="J682" i="17" s="1" a="1"/>
  <c r="J682" i="17" s="1"/>
  <c r="I683" i="17"/>
  <c r="J683" i="17" s="1" a="1"/>
  <c r="J683" i="17" s="1"/>
  <c r="I684" i="17"/>
  <c r="J684" i="17" s="1" a="1"/>
  <c r="J684" i="17" s="1"/>
  <c r="I685" i="17"/>
  <c r="J685" i="17" s="1" a="1"/>
  <c r="J685" i="17" s="1"/>
  <c r="I686" i="17"/>
  <c r="J686" i="17" s="1" a="1"/>
  <c r="J686" i="17" s="1"/>
  <c r="I687" i="17"/>
  <c r="J687" i="17" s="1" a="1"/>
  <c r="J687" i="17" s="1"/>
  <c r="I688" i="17"/>
  <c r="J688" i="17" s="1" a="1"/>
  <c r="J688" i="17" s="1"/>
  <c r="I689" i="17"/>
  <c r="J689" i="17" s="1" a="1"/>
  <c r="J689" i="17" s="1"/>
  <c r="I690" i="17"/>
  <c r="J690" i="17" s="1" a="1"/>
  <c r="J690" i="17" s="1"/>
  <c r="I691" i="17"/>
  <c r="J691" i="17" s="1" a="1"/>
  <c r="J691" i="17" s="1"/>
  <c r="I692" i="17"/>
  <c r="J692" i="17" s="1" a="1"/>
  <c r="J692" i="17" s="1"/>
  <c r="I693" i="17"/>
  <c r="J693" i="17" s="1" a="1"/>
  <c r="J693" i="17" s="1"/>
  <c r="I694" i="17"/>
  <c r="J694" i="17" s="1" a="1"/>
  <c r="J694" i="17" s="1"/>
  <c r="I695" i="17"/>
  <c r="J695" i="17" s="1" a="1"/>
  <c r="J695" i="17" s="1"/>
  <c r="I696" i="17"/>
  <c r="J696" i="17" s="1" a="1"/>
  <c r="J696" i="17" s="1"/>
  <c r="I697" i="17"/>
  <c r="J697" i="17" s="1" a="1"/>
  <c r="J697" i="17" s="1"/>
  <c r="I698" i="17"/>
  <c r="J698" i="17" s="1" a="1"/>
  <c r="J698" i="17" s="1"/>
  <c r="I699" i="17"/>
  <c r="J699" i="17" s="1" a="1"/>
  <c r="J699" i="17" s="1"/>
  <c r="I700" i="17"/>
  <c r="J700" i="17" s="1" a="1"/>
  <c r="J700" i="17" s="1"/>
  <c r="I701" i="17"/>
  <c r="J701" i="17" s="1" a="1"/>
  <c r="J701" i="17" s="1"/>
  <c r="I702" i="17"/>
  <c r="J702" i="17" s="1" a="1"/>
  <c r="J702" i="17" s="1"/>
  <c r="I703" i="17"/>
  <c r="J703" i="17" s="1" a="1"/>
  <c r="J703" i="17" s="1"/>
  <c r="I704" i="17"/>
  <c r="J704" i="17" s="1" a="1"/>
  <c r="J704" i="17" s="1"/>
  <c r="I705" i="17"/>
  <c r="J705" i="17" s="1" a="1"/>
  <c r="J705" i="17" s="1"/>
  <c r="I706" i="17"/>
  <c r="J706" i="17" s="1" a="1"/>
  <c r="J706" i="17" s="1"/>
  <c r="I707" i="17"/>
  <c r="J707" i="17" s="1" a="1"/>
  <c r="J707" i="17" s="1"/>
  <c r="I708" i="17"/>
  <c r="J708" i="17" s="1" a="1"/>
  <c r="J708" i="17" s="1"/>
  <c r="I709" i="17"/>
  <c r="J709" i="17" s="1" a="1"/>
  <c r="J709" i="17" s="1"/>
  <c r="I710" i="17"/>
  <c r="J710" i="17" s="1" a="1"/>
  <c r="J710" i="17" s="1"/>
  <c r="I711" i="17"/>
  <c r="J711" i="17" s="1" a="1"/>
  <c r="J711" i="17" s="1"/>
  <c r="I712" i="17"/>
  <c r="J712" i="17" s="1" a="1"/>
  <c r="J712" i="17" s="1"/>
  <c r="I713" i="17"/>
  <c r="J713" i="17" s="1" a="1"/>
  <c r="J713" i="17" s="1"/>
  <c r="I714" i="17"/>
  <c r="J714" i="17" s="1" a="1"/>
  <c r="J714" i="17" s="1"/>
  <c r="I715" i="17"/>
  <c r="J715" i="17" s="1" a="1"/>
  <c r="J715" i="17" s="1"/>
  <c r="I716" i="17"/>
  <c r="J716" i="17" s="1" a="1"/>
  <c r="J716" i="17" s="1"/>
  <c r="I717" i="17"/>
  <c r="J717" i="17" s="1" a="1"/>
  <c r="J717" i="17" s="1"/>
  <c r="I718" i="17"/>
  <c r="J718" i="17" s="1" a="1"/>
  <c r="J718" i="17" s="1"/>
  <c r="I719" i="17"/>
  <c r="J719" i="17" s="1" a="1"/>
  <c r="J719" i="17" s="1"/>
  <c r="I720" i="17"/>
  <c r="J720" i="17" s="1" a="1"/>
  <c r="J720" i="17" s="1"/>
  <c r="I721" i="17"/>
  <c r="J721" i="17" s="1" a="1"/>
  <c r="J721" i="17" s="1"/>
  <c r="I722" i="17"/>
  <c r="J722" i="17" s="1" a="1"/>
  <c r="J722" i="17" s="1"/>
  <c r="I723" i="17"/>
  <c r="J723" i="17" s="1" a="1"/>
  <c r="J723" i="17" s="1"/>
  <c r="I724" i="17"/>
  <c r="J724" i="17" s="1" a="1"/>
  <c r="J724" i="17" s="1"/>
  <c r="I725" i="17"/>
  <c r="J725" i="17" s="1" a="1"/>
  <c r="J725" i="17" s="1"/>
  <c r="I726" i="17"/>
  <c r="J726" i="17" s="1" a="1"/>
  <c r="J726" i="17" s="1"/>
  <c r="I727" i="17"/>
  <c r="J727" i="17" s="1" a="1"/>
  <c r="J727" i="17" s="1"/>
  <c r="I728" i="17"/>
  <c r="J728" i="17" s="1" a="1"/>
  <c r="J728" i="17" s="1"/>
  <c r="I729" i="17"/>
  <c r="J729" i="17" s="1" a="1"/>
  <c r="J729" i="17" s="1"/>
  <c r="I730" i="17"/>
  <c r="J730" i="17" s="1" a="1"/>
  <c r="J730" i="17" s="1"/>
  <c r="I731" i="17"/>
  <c r="J731" i="17" s="1" a="1"/>
  <c r="J731" i="17" s="1"/>
  <c r="I732" i="17"/>
  <c r="J732" i="17" s="1" a="1"/>
  <c r="J732" i="17" s="1"/>
  <c r="I733" i="17"/>
  <c r="J733" i="17" s="1" a="1"/>
  <c r="J733" i="17" s="1"/>
  <c r="I734" i="17"/>
  <c r="J734" i="17" s="1" a="1"/>
  <c r="J734" i="17" s="1"/>
  <c r="I735" i="17"/>
  <c r="J735" i="17" s="1" a="1"/>
  <c r="J735" i="17" s="1"/>
  <c r="I736" i="17"/>
  <c r="J736" i="17" s="1" a="1"/>
  <c r="J736" i="17" s="1"/>
  <c r="I737" i="17"/>
  <c r="J737" i="17" s="1" a="1"/>
  <c r="J737" i="17" s="1"/>
  <c r="I738" i="17"/>
  <c r="J738" i="17" s="1" a="1"/>
  <c r="J738" i="17" s="1"/>
  <c r="I739" i="17"/>
  <c r="J739" i="17" s="1" a="1"/>
  <c r="J739" i="17" s="1"/>
  <c r="I740" i="17"/>
  <c r="J740" i="17" s="1" a="1"/>
  <c r="J740" i="17" s="1"/>
  <c r="I741" i="17"/>
  <c r="J741" i="17" s="1" a="1"/>
  <c r="J741" i="17" s="1"/>
  <c r="I742" i="17"/>
  <c r="J742" i="17" s="1" a="1"/>
  <c r="J742" i="17" s="1"/>
  <c r="I743" i="17"/>
  <c r="J743" i="17" s="1" a="1"/>
  <c r="J743" i="17" s="1"/>
  <c r="I744" i="17"/>
  <c r="J744" i="17" s="1" a="1"/>
  <c r="J744" i="17" s="1"/>
  <c r="I745" i="17"/>
  <c r="J745" i="17" s="1" a="1"/>
  <c r="J745" i="17" s="1"/>
  <c r="I746" i="17"/>
  <c r="J746" i="17" s="1" a="1"/>
  <c r="J746" i="17" s="1"/>
  <c r="I747" i="17"/>
  <c r="J747" i="17" s="1" a="1"/>
  <c r="J747" i="17" s="1"/>
  <c r="I748" i="17"/>
  <c r="J748" i="17" s="1" a="1"/>
  <c r="J748" i="17" s="1"/>
  <c r="I749" i="17"/>
  <c r="J749" i="17" s="1" a="1"/>
  <c r="J749" i="17" s="1"/>
  <c r="I750" i="17"/>
  <c r="J750" i="17" s="1" a="1"/>
  <c r="J750" i="17" s="1"/>
  <c r="I751" i="17"/>
  <c r="J751" i="17" s="1" a="1"/>
  <c r="J751" i="17" s="1"/>
  <c r="I752" i="17"/>
  <c r="J752" i="17" s="1" a="1"/>
  <c r="J752" i="17" s="1"/>
  <c r="I753" i="17"/>
  <c r="J753" i="17" s="1" a="1"/>
  <c r="J753" i="17" s="1"/>
  <c r="I754" i="17"/>
  <c r="J754" i="17" s="1" a="1"/>
  <c r="J754" i="17" s="1"/>
  <c r="I755" i="17"/>
  <c r="J755" i="17" s="1" a="1"/>
  <c r="J755" i="17" s="1"/>
  <c r="I756" i="17"/>
  <c r="J756" i="17" s="1" a="1"/>
  <c r="J756" i="17" s="1"/>
  <c r="I757" i="17"/>
  <c r="J757" i="17" s="1" a="1"/>
  <c r="J757" i="17" s="1"/>
  <c r="I758" i="17"/>
  <c r="J758" i="17" s="1" a="1"/>
  <c r="J758" i="17" s="1"/>
  <c r="I759" i="17"/>
  <c r="J759" i="17" s="1" a="1"/>
  <c r="J759" i="17" s="1"/>
  <c r="I760" i="17"/>
  <c r="J760" i="17" s="1" a="1"/>
  <c r="J760" i="17" s="1"/>
  <c r="I761" i="17"/>
  <c r="J761" i="17" s="1" a="1"/>
  <c r="J761" i="17" s="1"/>
  <c r="I762" i="17"/>
  <c r="J762" i="17" s="1" a="1"/>
  <c r="J762" i="17" s="1"/>
  <c r="I763" i="17"/>
  <c r="J763" i="17" s="1" a="1"/>
  <c r="J763" i="17" s="1"/>
  <c r="I764" i="17"/>
  <c r="J764" i="17" s="1" a="1"/>
  <c r="J764" i="17" s="1"/>
  <c r="I765" i="17"/>
  <c r="J765" i="17" s="1" a="1"/>
  <c r="J765" i="17" s="1"/>
  <c r="I766" i="17"/>
  <c r="J766" i="17" s="1" a="1"/>
  <c r="J766" i="17" s="1"/>
  <c r="I767" i="17"/>
  <c r="J767" i="17" s="1" a="1"/>
  <c r="I768" i="17"/>
  <c r="J768" i="17" s="1" a="1"/>
  <c r="J768" i="17" s="1"/>
  <c r="I769" i="17"/>
  <c r="J769" i="17" s="1" a="1"/>
  <c r="J769" i="17" s="1"/>
  <c r="I770" i="17"/>
  <c r="J770" i="17" s="1" a="1"/>
  <c r="J770" i="17" s="1"/>
  <c r="I771" i="17"/>
  <c r="J771" i="17" s="1" a="1"/>
  <c r="J771" i="17" s="1"/>
  <c r="I772" i="17"/>
  <c r="J772" i="17" s="1" a="1"/>
  <c r="J772" i="17" s="1"/>
  <c r="I773" i="17"/>
  <c r="J773" i="17" s="1" a="1"/>
  <c r="J773" i="17" s="1"/>
  <c r="I774" i="17"/>
  <c r="J774" i="17" s="1" a="1"/>
  <c r="J774" i="17" s="1"/>
  <c r="I775" i="17"/>
  <c r="J775" i="17" s="1" a="1"/>
  <c r="J775" i="17" s="1"/>
  <c r="I776" i="17"/>
  <c r="J776" i="17" s="1" a="1"/>
  <c r="J776" i="17" s="1"/>
  <c r="I777" i="17"/>
  <c r="J777" i="17" s="1" a="1"/>
  <c r="J777" i="17" s="1"/>
  <c r="I778" i="17"/>
  <c r="J778" i="17" s="1" a="1"/>
  <c r="J778" i="17" s="1"/>
  <c r="I779" i="17"/>
  <c r="J779" i="17" s="1" a="1"/>
  <c r="J779" i="17" s="1"/>
  <c r="I780" i="17"/>
  <c r="J780" i="17" s="1" a="1"/>
  <c r="J780" i="17" s="1"/>
  <c r="I781" i="17"/>
  <c r="J781" i="17" s="1" a="1"/>
  <c r="J781" i="17" s="1"/>
  <c r="I782" i="17"/>
  <c r="J782" i="17" s="1" a="1"/>
  <c r="J782" i="17" s="1"/>
  <c r="I783" i="17"/>
  <c r="J783" i="17" s="1" a="1"/>
  <c r="J783" i="17" s="1"/>
  <c r="I784" i="17"/>
  <c r="J784" i="17" s="1" a="1"/>
  <c r="J784" i="17" s="1"/>
  <c r="I785" i="17"/>
  <c r="J785" i="17" s="1" a="1"/>
  <c r="J785" i="17" s="1"/>
  <c r="I786" i="17"/>
  <c r="J786" i="17" s="1" a="1"/>
  <c r="J786" i="17" s="1"/>
  <c r="I787" i="17"/>
  <c r="J787" i="17" s="1" a="1"/>
  <c r="J787" i="17" s="1"/>
  <c r="I788" i="17"/>
  <c r="J788" i="17" s="1" a="1"/>
  <c r="J788" i="17" s="1"/>
  <c r="I789" i="17"/>
  <c r="J789" i="17" s="1" a="1"/>
  <c r="J789" i="17" s="1"/>
  <c r="I790" i="17"/>
  <c r="J790" i="17" s="1" a="1"/>
  <c r="J790" i="17" s="1"/>
  <c r="I791" i="17"/>
  <c r="J791" i="17" s="1" a="1"/>
  <c r="J791" i="17" s="1"/>
  <c r="I792" i="17"/>
  <c r="J792" i="17" s="1" a="1"/>
  <c r="J792" i="17" s="1"/>
  <c r="I793" i="17"/>
  <c r="J793" i="17" s="1" a="1"/>
  <c r="J793" i="17" s="1"/>
  <c r="I794" i="17"/>
  <c r="J794" i="17" s="1" a="1"/>
  <c r="J794" i="17" s="1"/>
  <c r="I795" i="17"/>
  <c r="J795" i="17" s="1" a="1"/>
  <c r="J795" i="17" s="1"/>
  <c r="I796" i="17"/>
  <c r="J796" i="17" s="1" a="1"/>
  <c r="J796" i="17" s="1"/>
  <c r="I797" i="17"/>
  <c r="J797" i="17" s="1" a="1"/>
  <c r="J797" i="17" s="1"/>
  <c r="I798" i="17"/>
  <c r="J798" i="17" s="1" a="1"/>
  <c r="J798" i="17" s="1"/>
  <c r="I799" i="17"/>
  <c r="J799" i="17" s="1" a="1"/>
  <c r="J799" i="17" s="1"/>
  <c r="I800" i="17"/>
  <c r="J800" i="17" s="1" a="1"/>
  <c r="J800" i="17" s="1"/>
  <c r="I801" i="17"/>
  <c r="J801" i="17" s="1" a="1"/>
  <c r="J801" i="17" s="1"/>
  <c r="I802" i="17"/>
  <c r="J802" i="17" s="1" a="1"/>
  <c r="J802" i="17" s="1"/>
  <c r="I803" i="17"/>
  <c r="J803" i="17" s="1" a="1"/>
  <c r="J803" i="17" s="1"/>
  <c r="I804" i="17"/>
  <c r="J804" i="17" s="1" a="1"/>
  <c r="J804" i="17" s="1"/>
  <c r="I805" i="17"/>
  <c r="J805" i="17" s="1" a="1"/>
  <c r="J805" i="17" s="1"/>
  <c r="I806" i="17"/>
  <c r="J806" i="17" s="1" a="1"/>
  <c r="J806" i="17" s="1"/>
  <c r="I807" i="17"/>
  <c r="J807" i="17" s="1" a="1"/>
  <c r="J807" i="17" s="1"/>
  <c r="I808" i="17"/>
  <c r="J808" i="17" s="1" a="1"/>
  <c r="J808" i="17" s="1"/>
  <c r="I809" i="17"/>
  <c r="J809" i="17" s="1" a="1"/>
  <c r="J809" i="17" s="1"/>
  <c r="I810" i="17"/>
  <c r="J810" i="17" s="1" a="1"/>
  <c r="J810" i="17" s="1"/>
  <c r="I811" i="17"/>
  <c r="J811" i="17" s="1" a="1"/>
  <c r="J811" i="17" s="1"/>
  <c r="I812" i="17"/>
  <c r="J812" i="17" s="1" a="1"/>
  <c r="J812" i="17" s="1"/>
  <c r="I813" i="17"/>
  <c r="J813" i="17" s="1" a="1"/>
  <c r="J813" i="17" s="1"/>
  <c r="I814" i="17"/>
  <c r="J814" i="17" s="1" a="1"/>
  <c r="J814" i="17" s="1"/>
  <c r="I815" i="17"/>
  <c r="J815" i="17" s="1" a="1"/>
  <c r="J815" i="17" s="1"/>
  <c r="I816" i="17"/>
  <c r="J816" i="17" s="1" a="1"/>
  <c r="J816" i="17" s="1"/>
  <c r="I817" i="17"/>
  <c r="J817" i="17" s="1" a="1"/>
  <c r="J817" i="17" s="1"/>
  <c r="I818" i="17"/>
  <c r="J818" i="17" s="1" a="1"/>
  <c r="J818" i="17" s="1"/>
  <c r="I819" i="17"/>
  <c r="J819" i="17" s="1" a="1"/>
  <c r="J819" i="17" s="1"/>
  <c r="I820" i="17"/>
  <c r="J820" i="17" s="1" a="1"/>
  <c r="J820" i="17" s="1"/>
  <c r="I821" i="17"/>
  <c r="J821" i="17" s="1" a="1"/>
  <c r="J821" i="17" s="1"/>
  <c r="I822" i="17"/>
  <c r="J822" i="17" s="1" a="1"/>
  <c r="J822" i="17" s="1"/>
  <c r="I823" i="17"/>
  <c r="J823" i="17" s="1" a="1"/>
  <c r="J823" i="17" s="1"/>
  <c r="I824" i="17"/>
  <c r="J824" i="17" s="1" a="1"/>
  <c r="J824" i="17" s="1"/>
  <c r="I825" i="17"/>
  <c r="J825" i="17" s="1" a="1"/>
  <c r="J825" i="17" s="1"/>
  <c r="I826" i="17"/>
  <c r="J826" i="17" s="1" a="1"/>
  <c r="J826" i="17" s="1"/>
  <c r="I827" i="17"/>
  <c r="J827" i="17" s="1" a="1"/>
  <c r="J827" i="17" s="1"/>
  <c r="I828" i="17"/>
  <c r="J828" i="17" s="1" a="1"/>
  <c r="J828" i="17" s="1"/>
  <c r="I829" i="17"/>
  <c r="J829" i="17" s="1" a="1"/>
  <c r="J829" i="17" s="1"/>
  <c r="I830" i="17"/>
  <c r="J830" i="17" s="1" a="1"/>
  <c r="J830" i="17" s="1"/>
  <c r="I831" i="17"/>
  <c r="J831" i="17" s="1" a="1"/>
  <c r="J831" i="17" s="1"/>
  <c r="I832" i="17"/>
  <c r="J832" i="17" s="1" a="1"/>
  <c r="J832" i="17" s="1"/>
  <c r="I833" i="17"/>
  <c r="J833" i="17" s="1" a="1"/>
  <c r="J833" i="17" s="1"/>
  <c r="I834" i="17"/>
  <c r="J834" i="17" s="1" a="1"/>
  <c r="J834" i="17" s="1"/>
  <c r="I835" i="17"/>
  <c r="J835" i="17" s="1" a="1"/>
  <c r="J835" i="17" s="1"/>
  <c r="I836" i="17"/>
  <c r="J836" i="17" s="1" a="1"/>
  <c r="J836" i="17" s="1"/>
  <c r="I837" i="17"/>
  <c r="J837" i="17" s="1" a="1"/>
  <c r="J837" i="17" s="1"/>
  <c r="I838" i="17"/>
  <c r="J838" i="17" s="1" a="1"/>
  <c r="J838" i="17" s="1"/>
  <c r="I839" i="17"/>
  <c r="J839" i="17" s="1" a="1"/>
  <c r="J839" i="17" s="1"/>
  <c r="I840" i="17"/>
  <c r="J840" i="17" s="1" a="1"/>
  <c r="J840" i="17" s="1"/>
  <c r="I841" i="17"/>
  <c r="J841" i="17" s="1" a="1"/>
  <c r="J841" i="17" s="1"/>
  <c r="I842" i="17"/>
  <c r="J842" i="17" s="1" a="1"/>
  <c r="J842" i="17" s="1"/>
  <c r="I843" i="17"/>
  <c r="J843" i="17" s="1" a="1"/>
  <c r="J843" i="17" s="1"/>
  <c r="I844" i="17"/>
  <c r="J844" i="17" s="1" a="1"/>
  <c r="J844" i="17" s="1"/>
  <c r="I845" i="17"/>
  <c r="J845" i="17" s="1" a="1"/>
  <c r="J845" i="17" s="1"/>
  <c r="I846" i="17"/>
  <c r="J846" i="17" s="1" a="1"/>
  <c r="J846" i="17" s="1"/>
  <c r="I847" i="17"/>
  <c r="J847" i="17" s="1" a="1"/>
  <c r="J847" i="17" s="1"/>
  <c r="I848" i="17"/>
  <c r="J848" i="17" s="1" a="1"/>
  <c r="J848" i="17" s="1"/>
  <c r="I849" i="17"/>
  <c r="J849" i="17" s="1" a="1"/>
  <c r="J849" i="17" s="1"/>
  <c r="I850" i="17"/>
  <c r="J850" i="17" s="1" a="1"/>
  <c r="J850" i="17" s="1"/>
  <c r="I851" i="17"/>
  <c r="J851" i="17" s="1" a="1"/>
  <c r="J851" i="17" s="1"/>
  <c r="I852" i="17"/>
  <c r="J852" i="17" s="1" a="1"/>
  <c r="J852" i="17" s="1"/>
  <c r="I853" i="17"/>
  <c r="J853" i="17" s="1" a="1"/>
  <c r="J853" i="17" s="1"/>
  <c r="I854" i="17"/>
  <c r="J854" i="17" s="1" a="1"/>
  <c r="J854" i="17" s="1"/>
  <c r="I855" i="17"/>
  <c r="J855" i="17" s="1" a="1"/>
  <c r="J855" i="17" s="1"/>
  <c r="I856" i="17"/>
  <c r="J856" i="17" s="1" a="1"/>
  <c r="J856" i="17" s="1"/>
  <c r="I857" i="17"/>
  <c r="J857" i="17" s="1" a="1"/>
  <c r="J857" i="17" s="1"/>
  <c r="I858" i="17"/>
  <c r="J858" i="17" s="1" a="1"/>
  <c r="J858" i="17" s="1"/>
  <c r="I859" i="17"/>
  <c r="J859" i="17" s="1" a="1"/>
  <c r="J859" i="17" s="1"/>
  <c r="I860" i="17"/>
  <c r="J860" i="17" s="1" a="1"/>
  <c r="J860" i="17" s="1"/>
  <c r="I861" i="17"/>
  <c r="J861" i="17" s="1" a="1"/>
  <c r="J861" i="17" s="1"/>
  <c r="I862" i="17"/>
  <c r="J862" i="17" s="1" a="1"/>
  <c r="J862" i="17" s="1"/>
  <c r="I863" i="17"/>
  <c r="J863" i="17" s="1" a="1"/>
  <c r="I864" i="17"/>
  <c r="J864" i="17" s="1" a="1"/>
  <c r="J864" i="17" s="1"/>
  <c r="I865" i="17"/>
  <c r="J865" i="17" s="1" a="1"/>
  <c r="J865" i="17" s="1"/>
  <c r="I866" i="17"/>
  <c r="J866" i="17" s="1" a="1"/>
  <c r="J866" i="17" s="1"/>
  <c r="I867" i="17"/>
  <c r="J867" i="17" s="1" a="1"/>
  <c r="J867" i="17" s="1"/>
  <c r="I868" i="17"/>
  <c r="J868" i="17" s="1" a="1"/>
  <c r="J868" i="17" s="1"/>
  <c r="I869" i="17"/>
  <c r="J869" i="17" s="1" a="1"/>
  <c r="J869" i="17" s="1"/>
  <c r="I870" i="17"/>
  <c r="J870" i="17" s="1" a="1"/>
  <c r="J870" i="17" s="1"/>
  <c r="I871" i="17"/>
  <c r="J871" i="17" s="1" a="1"/>
  <c r="J871" i="17" s="1"/>
  <c r="I872" i="17"/>
  <c r="J872" i="17" s="1" a="1"/>
  <c r="J872" i="17" s="1"/>
  <c r="I873" i="17"/>
  <c r="J873" i="17" s="1" a="1"/>
  <c r="J873" i="17" s="1"/>
  <c r="I874" i="17"/>
  <c r="J874" i="17" s="1" a="1"/>
  <c r="J874" i="17" s="1"/>
  <c r="I875" i="17"/>
  <c r="J875" i="17" s="1" a="1"/>
  <c r="J875" i="17" s="1"/>
  <c r="I876" i="17"/>
  <c r="J876" i="17" s="1" a="1"/>
  <c r="J876" i="17" s="1"/>
  <c r="I877" i="17"/>
  <c r="J877" i="17" s="1" a="1"/>
  <c r="J877" i="17" s="1"/>
  <c r="I878" i="17"/>
  <c r="J878" i="17" s="1" a="1"/>
  <c r="J878" i="17" s="1"/>
  <c r="I879" i="17"/>
  <c r="J879" i="17" s="1" a="1"/>
  <c r="J879" i="17" s="1"/>
  <c r="I880" i="17"/>
  <c r="J880" i="17" s="1" a="1"/>
  <c r="J880" i="17" s="1"/>
  <c r="I881" i="17"/>
  <c r="J881" i="17" s="1" a="1"/>
  <c r="J881" i="17" s="1"/>
  <c r="I882" i="17"/>
  <c r="J882" i="17" s="1" a="1"/>
  <c r="J882" i="17" s="1"/>
  <c r="I883" i="17"/>
  <c r="J883" i="17" s="1" a="1"/>
  <c r="J883" i="17" s="1"/>
  <c r="I884" i="17"/>
  <c r="J884" i="17" s="1" a="1"/>
  <c r="J884" i="17" s="1"/>
  <c r="I885" i="17"/>
  <c r="J885" i="17" s="1" a="1"/>
  <c r="J885" i="17" s="1"/>
  <c r="I886" i="17"/>
  <c r="J886" i="17" s="1" a="1"/>
  <c r="J886" i="17" s="1"/>
  <c r="I887" i="17"/>
  <c r="J887" i="17" s="1" a="1"/>
  <c r="J887" i="17" s="1"/>
  <c r="I888" i="17"/>
  <c r="J888" i="17" s="1" a="1"/>
  <c r="J888" i="17" s="1"/>
  <c r="I889" i="17"/>
  <c r="J889" i="17" s="1" a="1"/>
  <c r="J889" i="17" s="1"/>
  <c r="I890" i="17"/>
  <c r="J890" i="17" s="1" a="1"/>
  <c r="J890" i="17" s="1"/>
  <c r="I891" i="17"/>
  <c r="J891" i="17" s="1" a="1"/>
  <c r="J891" i="17" s="1"/>
  <c r="I892" i="17"/>
  <c r="J892" i="17" s="1" a="1"/>
  <c r="J892" i="17" s="1"/>
  <c r="I893" i="17"/>
  <c r="J893" i="17" s="1" a="1"/>
  <c r="J893" i="17" s="1"/>
  <c r="I894" i="17"/>
  <c r="J894" i="17" s="1" a="1"/>
  <c r="J894" i="17" s="1"/>
  <c r="I895" i="17"/>
  <c r="J895" i="17" s="1" a="1"/>
  <c r="J895" i="17" s="1"/>
  <c r="I896" i="17"/>
  <c r="J896" i="17" s="1" a="1"/>
  <c r="J896" i="17" s="1"/>
  <c r="I897" i="17"/>
  <c r="J897" i="17" s="1" a="1"/>
  <c r="J897" i="17" s="1"/>
  <c r="I898" i="17"/>
  <c r="J898" i="17" s="1" a="1"/>
  <c r="J898" i="17" s="1"/>
  <c r="I899" i="17"/>
  <c r="J899" i="17" s="1" a="1"/>
  <c r="J899" i="17" s="1"/>
  <c r="I900" i="17"/>
  <c r="J900" i="17" s="1" a="1"/>
  <c r="J900" i="17" s="1"/>
  <c r="I901" i="17"/>
  <c r="J901" i="17" s="1" a="1"/>
  <c r="J901" i="17" s="1"/>
  <c r="I902" i="17"/>
  <c r="J902" i="17" s="1" a="1"/>
  <c r="J902" i="17" s="1"/>
  <c r="I903" i="17"/>
  <c r="J903" i="17" s="1" a="1"/>
  <c r="J903" i="17" s="1"/>
  <c r="I904" i="17"/>
  <c r="J904" i="17" s="1" a="1"/>
  <c r="J904" i="17" s="1"/>
  <c r="I905" i="17"/>
  <c r="J905" i="17" s="1" a="1"/>
  <c r="J905" i="17" s="1"/>
  <c r="I906" i="17"/>
  <c r="J906" i="17" s="1" a="1"/>
  <c r="J906" i="17" s="1"/>
  <c r="I907" i="17"/>
  <c r="J907" i="17" s="1" a="1"/>
  <c r="J907" i="17" s="1"/>
  <c r="I908" i="17"/>
  <c r="J908" i="17" s="1" a="1"/>
  <c r="J908" i="17" s="1"/>
  <c r="I909" i="17"/>
  <c r="J909" i="17" s="1" a="1"/>
  <c r="J909" i="17" s="1"/>
  <c r="I910" i="17"/>
  <c r="J910" i="17" s="1" a="1"/>
  <c r="J910" i="17" s="1"/>
  <c r="I911" i="17"/>
  <c r="J911" i="17" s="1" a="1"/>
  <c r="J911" i="17" s="1"/>
  <c r="I912" i="17"/>
  <c r="J912" i="17" s="1" a="1"/>
  <c r="J912" i="17" s="1"/>
  <c r="I913" i="17"/>
  <c r="J913" i="17" s="1" a="1"/>
  <c r="J913" i="17" s="1"/>
  <c r="I914" i="17"/>
  <c r="J914" i="17" s="1" a="1"/>
  <c r="J914" i="17" s="1"/>
  <c r="I915" i="17"/>
  <c r="J915" i="17" s="1" a="1"/>
  <c r="J915" i="17" s="1"/>
  <c r="I916" i="17"/>
  <c r="J916" i="17" s="1" a="1"/>
  <c r="J916" i="17" s="1"/>
  <c r="I917" i="17"/>
  <c r="J917" i="17" s="1" a="1"/>
  <c r="J917" i="17" s="1"/>
  <c r="I918" i="17"/>
  <c r="J918" i="17" s="1" a="1"/>
  <c r="J918" i="17" s="1"/>
  <c r="I919" i="17"/>
  <c r="J919" i="17" s="1" a="1"/>
  <c r="I920" i="17"/>
  <c r="J920" i="17" s="1" a="1"/>
  <c r="J920" i="17" s="1"/>
  <c r="I921" i="17"/>
  <c r="J921" i="17" s="1" a="1"/>
  <c r="J921" i="17" s="1"/>
  <c r="I922" i="17"/>
  <c r="J922" i="17" s="1" a="1"/>
  <c r="J922" i="17" s="1"/>
  <c r="I923" i="17"/>
  <c r="J923" i="17" s="1" a="1"/>
  <c r="J923" i="17" s="1"/>
  <c r="I924" i="17"/>
  <c r="J924" i="17" s="1" a="1"/>
  <c r="J924" i="17" s="1"/>
  <c r="I925" i="17"/>
  <c r="J925" i="17" s="1" a="1"/>
  <c r="J925" i="17" s="1"/>
  <c r="I926" i="17"/>
  <c r="J926" i="17" s="1" a="1"/>
  <c r="J926" i="17" s="1"/>
  <c r="I927" i="17"/>
  <c r="J927" i="17" s="1" a="1"/>
  <c r="J927" i="17" s="1"/>
  <c r="I928" i="17"/>
  <c r="J928" i="17" s="1" a="1"/>
  <c r="J928" i="17" s="1"/>
  <c r="I929" i="17"/>
  <c r="J929" i="17" s="1" a="1"/>
  <c r="J929" i="17" s="1"/>
  <c r="I930" i="17"/>
  <c r="J930" i="17" s="1" a="1"/>
  <c r="J930" i="17" s="1"/>
  <c r="I931" i="17"/>
  <c r="J931" i="17" s="1" a="1"/>
  <c r="J931" i="17" s="1"/>
  <c r="I932" i="17"/>
  <c r="J932" i="17" s="1" a="1"/>
  <c r="J932" i="17" s="1"/>
  <c r="I933" i="17"/>
  <c r="J933" i="17" s="1" a="1"/>
  <c r="J933" i="17" s="1"/>
  <c r="I934" i="17"/>
  <c r="J934" i="17" s="1" a="1"/>
  <c r="J934" i="17" s="1"/>
  <c r="I935" i="17"/>
  <c r="J935" i="17" s="1" a="1"/>
  <c r="J935" i="17" s="1"/>
  <c r="I936" i="17"/>
  <c r="J936" i="17" s="1" a="1"/>
  <c r="J936" i="17" s="1"/>
  <c r="I937" i="17"/>
  <c r="J937" i="17" s="1" a="1"/>
  <c r="J937" i="17" s="1"/>
  <c r="I938" i="17"/>
  <c r="J938" i="17" s="1" a="1"/>
  <c r="J938" i="17" s="1"/>
  <c r="I939" i="17"/>
  <c r="J939" i="17" s="1" a="1"/>
  <c r="J939" i="17" s="1"/>
  <c r="I940" i="17"/>
  <c r="J940" i="17" s="1" a="1"/>
  <c r="J940" i="17" s="1"/>
  <c r="I941" i="17"/>
  <c r="J941" i="17" s="1" a="1"/>
  <c r="J941" i="17" s="1"/>
  <c r="I942" i="17"/>
  <c r="J942" i="17" s="1" a="1"/>
  <c r="J942" i="17" s="1"/>
  <c r="I943" i="17"/>
  <c r="J943" i="17" s="1" a="1"/>
  <c r="J943" i="17" s="1"/>
  <c r="I944" i="17"/>
  <c r="J944" i="17" s="1" a="1"/>
  <c r="J944" i="17" s="1"/>
  <c r="I945" i="17"/>
  <c r="J945" i="17" s="1" a="1"/>
  <c r="J945" i="17" s="1"/>
  <c r="I946" i="17"/>
  <c r="J946" i="17" s="1" a="1"/>
  <c r="J946" i="17" s="1"/>
  <c r="I947" i="17"/>
  <c r="J947" i="17" s="1" a="1"/>
  <c r="J947" i="17" s="1"/>
  <c r="I948" i="17"/>
  <c r="J948" i="17" s="1" a="1"/>
  <c r="J948" i="17" s="1"/>
  <c r="I949" i="17"/>
  <c r="J949" i="17" s="1" a="1"/>
  <c r="J949" i="17" s="1"/>
  <c r="I950" i="17"/>
  <c r="J950" i="17" s="1" a="1"/>
  <c r="J950" i="17" s="1"/>
  <c r="I951" i="17"/>
  <c r="J951" i="17" s="1" a="1"/>
  <c r="J951" i="17" s="1"/>
  <c r="I952" i="17"/>
  <c r="J952" i="17" s="1" a="1"/>
  <c r="J952" i="17" s="1"/>
  <c r="I953" i="17"/>
  <c r="J953" i="17" s="1" a="1"/>
  <c r="J953" i="17" s="1"/>
  <c r="I954" i="17"/>
  <c r="J954" i="17" s="1" a="1"/>
  <c r="J954" i="17" s="1"/>
  <c r="I955" i="17"/>
  <c r="J955" i="17" s="1" a="1"/>
  <c r="I956" i="17"/>
  <c r="J956" i="17" s="1" a="1"/>
  <c r="J956" i="17" s="1"/>
  <c r="I957" i="17"/>
  <c r="J957" i="17" s="1" a="1"/>
  <c r="J957" i="17" s="1"/>
  <c r="I958" i="17"/>
  <c r="J958" i="17" s="1" a="1"/>
  <c r="J958" i="17" s="1"/>
  <c r="I959" i="17"/>
  <c r="J959" i="17" s="1" a="1"/>
  <c r="J959" i="17" s="1"/>
  <c r="I960" i="17"/>
  <c r="J960" i="17" s="1" a="1"/>
  <c r="J960" i="17" s="1"/>
  <c r="I961" i="17"/>
  <c r="J961" i="17" s="1" a="1"/>
  <c r="J961" i="17" s="1"/>
  <c r="I962" i="17"/>
  <c r="J962" i="17" s="1" a="1"/>
  <c r="J962" i="17" s="1"/>
  <c r="I963" i="17"/>
  <c r="J963" i="17" s="1" a="1"/>
  <c r="J963" i="17" s="1"/>
  <c r="I964" i="17"/>
  <c r="J964" i="17" s="1" a="1"/>
  <c r="J964" i="17" s="1"/>
  <c r="I965" i="17"/>
  <c r="J965" i="17" s="1" a="1"/>
  <c r="J965" i="17" s="1"/>
  <c r="I966" i="17"/>
  <c r="J966" i="17" s="1" a="1"/>
  <c r="J966" i="17" s="1"/>
  <c r="I967" i="17"/>
  <c r="J967" i="17" s="1" a="1"/>
  <c r="J967" i="17" s="1"/>
  <c r="I968" i="17"/>
  <c r="J968" i="17" s="1" a="1"/>
  <c r="J968" i="17" s="1"/>
  <c r="I969" i="17"/>
  <c r="J969" i="17" s="1" a="1"/>
  <c r="J969" i="17" s="1"/>
  <c r="I970" i="17"/>
  <c r="J970" i="17" s="1" a="1"/>
  <c r="J970" i="17" s="1"/>
  <c r="I971" i="17"/>
  <c r="J971" i="17" s="1" a="1"/>
  <c r="J971" i="17" s="1"/>
  <c r="I972" i="17"/>
  <c r="J972" i="17" s="1" a="1"/>
  <c r="J972" i="17" s="1"/>
  <c r="I973" i="17"/>
  <c r="J973" i="17" s="1" a="1"/>
  <c r="J973" i="17" s="1"/>
  <c r="I974" i="17"/>
  <c r="J974" i="17" s="1" a="1"/>
  <c r="J974" i="17" s="1"/>
  <c r="I975" i="17"/>
  <c r="J975" i="17" s="1" a="1"/>
  <c r="J975" i="17" s="1"/>
  <c r="I976" i="17"/>
  <c r="J976" i="17" s="1" a="1"/>
  <c r="J976" i="17" s="1"/>
  <c r="I977" i="17"/>
  <c r="J977" i="17" s="1" a="1"/>
  <c r="J977" i="17" s="1"/>
  <c r="I978" i="17"/>
  <c r="J978" i="17" s="1" a="1"/>
  <c r="J978" i="17" s="1"/>
  <c r="I979" i="17"/>
  <c r="J979" i="17" s="1" a="1"/>
  <c r="J979" i="17" s="1"/>
  <c r="I980" i="17"/>
  <c r="J980" i="17" s="1" a="1"/>
  <c r="J980" i="17" s="1"/>
  <c r="I981" i="17"/>
  <c r="J981" i="17" s="1" a="1"/>
  <c r="J981" i="17" s="1"/>
  <c r="I982" i="17"/>
  <c r="J982" i="17" s="1" a="1"/>
  <c r="J982" i="17" s="1"/>
  <c r="I983" i="17"/>
  <c r="J983" i="17" s="1" a="1"/>
  <c r="J983" i="17" s="1"/>
  <c r="I984" i="17"/>
  <c r="J984" i="17" s="1" a="1"/>
  <c r="J984" i="17" s="1"/>
  <c r="I985" i="17"/>
  <c r="J985" i="17" s="1" a="1"/>
  <c r="J985" i="17" s="1"/>
  <c r="I986" i="17"/>
  <c r="J986" i="17" s="1" a="1"/>
  <c r="J986" i="17" s="1"/>
  <c r="I987" i="17"/>
  <c r="J987" i="17" s="1" a="1"/>
  <c r="J987" i="17" s="1"/>
  <c r="I988" i="17"/>
  <c r="J988" i="17" s="1" a="1"/>
  <c r="J988" i="17" s="1"/>
  <c r="I989" i="17"/>
  <c r="J989" i="17" s="1" a="1"/>
  <c r="J989" i="17" s="1"/>
  <c r="I990" i="17"/>
  <c r="J990" i="17" s="1" a="1"/>
  <c r="J990" i="17" s="1"/>
  <c r="I991" i="17"/>
  <c r="J991" i="17" s="1" a="1"/>
  <c r="J991" i="17" s="1"/>
  <c r="I992" i="17"/>
  <c r="J992" i="17" s="1" a="1"/>
  <c r="J992" i="17" s="1"/>
  <c r="I993" i="17"/>
  <c r="J993" i="17" s="1" a="1"/>
  <c r="J993" i="17" s="1"/>
  <c r="I994" i="17"/>
  <c r="J994" i="17" s="1" a="1"/>
  <c r="J994" i="17" s="1"/>
  <c r="I995" i="17"/>
  <c r="J995" i="17" s="1" a="1"/>
  <c r="J995" i="17" s="1"/>
  <c r="I996" i="17"/>
  <c r="J996" i="17" s="1" a="1"/>
  <c r="J996" i="17" s="1"/>
  <c r="I997" i="17"/>
  <c r="J997" i="17" s="1" a="1"/>
  <c r="J997" i="17" s="1"/>
  <c r="I998" i="17"/>
  <c r="J998" i="17" s="1" a="1"/>
  <c r="J998" i="17" s="1"/>
  <c r="I999" i="17"/>
  <c r="J999" i="17" s="1" a="1"/>
  <c r="J999" i="17" s="1"/>
  <c r="I1000" i="17"/>
  <c r="J1000" i="17" s="1" a="1"/>
  <c r="J1000" i="17" s="1"/>
  <c r="I1001" i="17"/>
  <c r="J1001" i="17" s="1" a="1"/>
  <c r="J1001" i="17" s="1"/>
  <c r="I2" i="17"/>
  <c r="J2" i="17" s="1" a="1"/>
  <c r="J2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<sst xmlns="http://schemas.openxmlformats.org/spreadsheetml/2006/main" count="11128" uniqueCount="6220">
  <si>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</si>
  <si>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</si>
  <si>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</si>
  <si>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</si>
  <si>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</si>
  <si>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</si>
  <si>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</si>
  <si>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</si>
  <si>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</si>
  <si>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</si>
  <si>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</si>
  <si>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</si>
  <si>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</si>
  <si>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</si>
  <si>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</si>
  <si>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</si>
  <si>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</si>
  <si>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</si>
  <si>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</si>
  <si>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</si>
  <si>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</si>
  <si>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</si>
  <si>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</si>
  <si>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</si>
  <si>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</si>
  <si>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</si>
  <si>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</si>
  <si>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</si>
  <si>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</si>
  <si>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</si>
  <si>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</si>
  <si>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</si>
  <si>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</si>
  <si>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</si>
  <si>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</si>
  <si>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</si>
  <si>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</si>
  <si>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</si>
  <si>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</si>
  <si>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</si>
  <si>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</si>
  <si>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</si>
  <si>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</si>
  <si>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</si>
  <si>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</si>
  <si>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</si>
  <si>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</si>
  <si>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</si>
  <si>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</si>
  <si>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</si>
  <si>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</si>
  <si>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</si>
  <si>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</si>
  <si>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</si>
  <si>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</si>
  <si>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</si>
  <si>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</si>
  <si>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</si>
  <si>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</si>
  <si>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</si>
  <si>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</si>
  <si>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</si>
  <si>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</si>
  <si>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</si>
  <si>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</si>
  <si>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</si>
  <si>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</si>
  <si>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</si>
  <si>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</si>
  <si>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</si>
  <si>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</si>
  <si>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</si>
  <si>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</si>
  <si>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</si>
  <si>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</si>
  <si>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</si>
  <si>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</si>
  <si>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</si>
  <si>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</si>
  <si>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</si>
  <si>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</si>
  <si>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</si>
  <si>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</si>
  <si>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</si>
  <si>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</si>
  <si>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</si>
  <si>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</si>
  <si>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</si>
  <si>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</si>
  <si>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</si>
  <si>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</si>
  <si>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</si>
  <si>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</si>
  <si>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</si>
  <si>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</si>
  <si>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</si>
  <si>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</si>
  <si>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</si>
  <si>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</si>
  <si>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</si>
  <si>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</si>
  <si>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</si>
  <si>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</si>
  <si>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</si>
  <si>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</si>
  <si>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</si>
  <si>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</si>
  <si>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</si>
  <si>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</si>
  <si>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</si>
  <si>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</si>
  <si>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</si>
  <si>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</si>
  <si>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</si>
  <si>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</si>
  <si>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</si>
  <si>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</si>
  <si>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</si>
  <si>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</si>
  <si>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</si>
  <si>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</si>
  <si>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</si>
  <si>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</si>
  <si>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</si>
  <si>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</si>
  <si>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</si>
  <si>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</si>
  <si>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</si>
  <si>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</si>
  <si>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</si>
  <si>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</si>
  <si>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</si>
  <si>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</si>
  <si>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</si>
  <si>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</si>
  <si>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</si>
  <si>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</si>
  <si>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</si>
  <si>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</si>
  <si>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</si>
  <si>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</si>
  <si>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</si>
  <si>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</si>
  <si>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</si>
  <si>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</si>
  <si>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</si>
  <si>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</si>
  <si>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</si>
  <si>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</si>
  <si>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</si>
  <si>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</si>
  <si>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</si>
  <si>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</si>
  <si>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</si>
  <si>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</si>
  <si>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</si>
  <si>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</si>
  <si>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</si>
  <si>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</si>
  <si>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</si>
  <si>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</si>
  <si>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</si>
  <si>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</si>
  <si>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</si>
  <si>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</si>
  <si>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</si>
  <si>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</si>
  <si>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</si>
  <si>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</si>
  <si>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</si>
  <si>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</si>
  <si>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</si>
  <si>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</si>
  <si>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</si>
  <si>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</si>
  <si>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</si>
  <si>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</si>
  <si>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</si>
  <si>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</si>
  <si>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</si>
  <si>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</si>
  <si>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</si>
  <si>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</si>
  <si>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</si>
  <si>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</si>
  <si>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</si>
  <si>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</si>
  <si>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</si>
  <si>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</si>
  <si>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</si>
  <si>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</si>
  <si>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</si>
  <si>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</si>
  <si>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</si>
  <si>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</si>
  <si>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</si>
  <si>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</si>
  <si>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</si>
  <si>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</si>
  <si>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</si>
  <si>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</si>
  <si>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</si>
  <si>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</si>
  <si>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</si>
  <si>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</si>
  <si>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</si>
  <si>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</si>
  <si>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</si>
  <si>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</si>
  <si>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</si>
  <si>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</si>
  <si>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</si>
  <si>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</si>
  <si>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</si>
  <si>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</si>
  <si>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</si>
  <si>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</si>
  <si>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</si>
  <si>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</si>
  <si>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</si>
  <si>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</si>
  <si>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</si>
  <si>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</si>
  <si>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</si>
  <si>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</si>
  <si>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</si>
  <si>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</si>
  <si>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</si>
  <si>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</si>
  <si>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</si>
  <si>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</si>
  <si>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</si>
  <si>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</si>
  <si>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</si>
  <si>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</si>
  <si>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</si>
  <si>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</si>
  <si>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</si>
  <si>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</si>
  <si>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</si>
  <si>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</si>
  <si>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</si>
  <si>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</si>
  <si>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</si>
  <si>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</si>
  <si>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</si>
  <si>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</si>
  <si>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</si>
  <si>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</si>
  <si>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</si>
  <si>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</si>
  <si>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</si>
  <si>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</si>
  <si>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</si>
  <si>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</si>
  <si>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</si>
  <si>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</si>
  <si>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</si>
  <si>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</si>
  <si>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</si>
  <si>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</si>
  <si>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</si>
  <si>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</si>
  <si>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</si>
  <si>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</si>
  <si>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</si>
  <si>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</si>
  <si>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</si>
  <si>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</si>
  <si>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</si>
  <si>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</si>
  <si>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</si>
  <si>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</si>
  <si>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</si>
  <si>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</si>
  <si>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</si>
  <si>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</si>
  <si>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</si>
  <si>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</si>
  <si>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</si>
  <si>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</si>
  <si>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</si>
  <si>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</si>
  <si>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</si>
  <si>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</si>
  <si>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</si>
  <si>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</si>
  <si>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</si>
  <si>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</si>
  <si>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</si>
  <si>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</si>
  <si>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</si>
  <si>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</si>
  <si>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</si>
  <si>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</si>
  <si>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</si>
  <si>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</si>
  <si>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</si>
  <si>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</si>
  <si>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</si>
  <si>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</si>
  <si>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</si>
  <si>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</si>
  <si>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</si>
  <si>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</si>
  <si>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</si>
  <si>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</si>
  <si>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</si>
  <si>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</si>
  <si>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</si>
  <si>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</si>
  <si>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</si>
  <si>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</si>
  <si>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</si>
  <si>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</si>
  <si>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</si>
  <si>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</si>
  <si>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</si>
  <si>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</si>
  <si>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</si>
  <si>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</si>
  <si>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</si>
  <si>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</si>
  <si>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</si>
  <si>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</si>
  <si>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</si>
  <si>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</si>
  <si>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</si>
  <si>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</si>
  <si>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</si>
  <si>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</si>
  <si>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</si>
  <si>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</si>
  <si>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</si>
  <si>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</si>
  <si>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</si>
  <si>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</si>
  <si>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</si>
  <si>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</si>
  <si>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</si>
  <si>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</si>
  <si>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</si>
  <si>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</si>
  <si>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</si>
  <si>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</si>
  <si>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</si>
  <si>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</si>
  <si>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</si>
  <si>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</si>
  <si>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</si>
  <si>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</si>
  <si>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</si>
  <si>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</si>
  <si>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</si>
  <si>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</si>
  <si>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</si>
  <si>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</si>
  <si>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</si>
  <si>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</si>
  <si>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</si>
  <si>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</si>
  <si>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</si>
  <si>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</si>
  <si>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</si>
  <si>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</si>
  <si>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</si>
  <si>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</si>
  <si>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</si>
  <si>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</si>
  <si>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</si>
  <si>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</si>
  <si>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</si>
  <si>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</si>
  <si>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</si>
  <si>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</si>
  <si>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</si>
  <si>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</si>
  <si>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</si>
  <si>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</si>
  <si>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</si>
  <si>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</si>
  <si>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</si>
  <si>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</si>
  <si>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</si>
  <si>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</si>
  <si>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</si>
  <si>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</si>
  <si>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</si>
  <si>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</si>
  <si>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</si>
  <si>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</si>
  <si>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</si>
  <si>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</si>
  <si>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</si>
  <si>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</si>
  <si>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</si>
  <si>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</si>
  <si>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</si>
  <si>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</si>
  <si>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</si>
  <si>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</si>
  <si>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</si>
  <si>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</si>
  <si>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</si>
  <si>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</si>
  <si>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</si>
  <si>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</si>
  <si>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</si>
  <si>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</si>
  <si>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</si>
  <si>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</si>
  <si>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</si>
  <si>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</si>
  <si>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</si>
  <si>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</si>
  <si>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</si>
  <si>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</si>
  <si>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</si>
  <si>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</si>
  <si>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</si>
  <si>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</si>
  <si>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</si>
  <si>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</si>
  <si>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</si>
  <si>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</si>
  <si>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</si>
  <si>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</si>
  <si>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</si>
  <si>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</si>
  <si>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</si>
  <si>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</si>
  <si>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</si>
  <si>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</si>
  <si>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</si>
  <si>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</si>
  <si>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</si>
  <si>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</si>
  <si>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</si>
  <si>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</si>
  <si>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</si>
  <si>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</si>
  <si>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</si>
  <si>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</si>
  <si>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</si>
  <si>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</si>
  <si>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</si>
  <si>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</si>
  <si>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</si>
  <si>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</si>
  <si>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</si>
  <si>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</si>
  <si>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</si>
  <si>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</si>
  <si>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</si>
  <si>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</si>
  <si>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</si>
  <si>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</si>
  <si>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</si>
  <si>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</si>
  <si>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</si>
  <si>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</si>
  <si>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</si>
  <si>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</si>
  <si>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</si>
  <si>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</si>
  <si>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</si>
  <si>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</si>
  <si>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</si>
  <si>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</si>
  <si>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</si>
  <si>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</si>
  <si>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</si>
  <si>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</si>
  <si>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</si>
  <si>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</si>
  <si>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</si>
  <si>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</si>
  <si>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</si>
  <si>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</si>
  <si>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</si>
  <si>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</si>
  <si>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</si>
  <si>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</si>
  <si>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</si>
  <si>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</si>
  <si>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</si>
  <si>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</si>
  <si>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</si>
  <si>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</si>
  <si>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</si>
  <si>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</si>
  <si>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</si>
  <si>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</si>
  <si>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</si>
  <si>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</si>
  <si>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</si>
  <si>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</si>
  <si>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</si>
  <si>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</si>
  <si>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</si>
  <si>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</si>
  <si>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</si>
  <si>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</si>
  <si>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</si>
  <si>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</si>
  <si>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</si>
  <si>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</si>
  <si>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</si>
  <si>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</si>
  <si>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</si>
  <si>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</si>
  <si>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</si>
  <si>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</si>
  <si>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</si>
  <si>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</si>
  <si>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</si>
  <si>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</si>
  <si>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</si>
  <si>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</si>
  <si>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</si>
  <si>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</si>
  <si>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</si>
  <si>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</si>
  <si>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</si>
  <si>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</si>
  <si>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</si>
  <si>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</si>
  <si>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</si>
  <si>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</si>
  <si>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</si>
  <si>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</si>
  <si>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</si>
  <si>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</si>
  <si>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</si>
  <si>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</si>
  <si>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</si>
  <si>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</si>
  <si>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</si>
  <si>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</si>
  <si>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</si>
  <si>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</si>
  <si>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</si>
  <si>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</si>
  <si>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</si>
  <si>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</si>
  <si>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</si>
  <si>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</si>
  <si>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</si>
  <si>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</si>
  <si>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</si>
  <si>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</si>
  <si>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</si>
  <si>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</si>
  <si>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</si>
  <si>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</si>
  <si>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</si>
  <si>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</si>
  <si>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</si>
  <si>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</si>
  <si>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</si>
  <si>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</si>
  <si>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</si>
  <si>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</si>
  <si>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</si>
  <si>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</si>
  <si>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</si>
  <si>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</si>
  <si>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</si>
  <si>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</si>
  <si>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</si>
  <si>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</si>
  <si>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</si>
  <si>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</si>
  <si>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</si>
  <si>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</si>
  <si>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</si>
  <si>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</si>
  <si>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</si>
  <si>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</si>
  <si>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</si>
  <si>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</si>
  <si>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</si>
  <si>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</si>
  <si>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</si>
  <si>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</si>
  <si>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</si>
  <si>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</si>
  <si>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</si>
  <si>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</si>
  <si>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</si>
  <si>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</si>
  <si>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</si>
  <si>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</si>
  <si>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</si>
  <si>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</si>
  <si>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</si>
  <si>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</si>
  <si>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</si>
  <si>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</si>
  <si>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</si>
  <si>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</si>
  <si>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</si>
  <si>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</si>
  <si>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</si>
  <si>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</si>
  <si>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</si>
  <si>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</si>
  <si>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</si>
  <si>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</si>
  <si>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</si>
  <si>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</si>
  <si>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</si>
  <si>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</si>
  <si>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</si>
  <si>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</si>
  <si>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</si>
  <si>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</si>
  <si>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</si>
  <si>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</si>
  <si>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</si>
  <si>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</si>
  <si>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</si>
  <si>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</si>
  <si>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</si>
  <si>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</si>
  <si>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</si>
  <si>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</si>
  <si>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</si>
  <si>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</si>
  <si>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</si>
  <si>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</si>
  <si>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</si>
  <si>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</si>
  <si>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</si>
  <si>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</si>
  <si>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</si>
  <si>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</si>
  <si>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</si>
  <si>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</si>
  <si>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</si>
  <si>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</si>
  <si>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</si>
  <si>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</si>
  <si>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</si>
  <si>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</si>
  <si>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</si>
  <si>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</si>
  <si>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</si>
  <si>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</si>
  <si>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</si>
  <si>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</si>
  <si>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</si>
  <si>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</si>
  <si>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</si>
  <si>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</si>
  <si>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</si>
  <si>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</si>
  <si>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</si>
  <si>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</si>
  <si>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</si>
  <si>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</si>
  <si>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</si>
  <si>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</si>
  <si>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</si>
  <si>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</si>
  <si>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</si>
  <si>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</si>
  <si>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</si>
  <si>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</si>
  <si>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</si>
  <si>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</si>
  <si>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</si>
  <si>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</si>
  <si>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</si>
  <si>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</si>
  <si>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</si>
  <si>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</si>
  <si>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</si>
  <si>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</si>
  <si>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</si>
  <si>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</si>
  <si>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</si>
  <si>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</si>
  <si>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</si>
  <si>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</si>
  <si>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</si>
  <si>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</si>
  <si>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</si>
  <si>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</si>
  <si>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</si>
  <si>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</si>
  <si>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</si>
  <si>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</si>
  <si>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</si>
  <si>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</si>
  <si>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</si>
  <si>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</si>
  <si>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</si>
  <si>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</si>
  <si>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</si>
  <si>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</si>
  <si>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</si>
  <si>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</si>
  <si>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</si>
  <si>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</si>
  <si>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</si>
  <si>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</si>
  <si>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</si>
  <si>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</si>
  <si>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</si>
  <si>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</si>
  <si>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</si>
  <si>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</si>
  <si>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</si>
  <si>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</si>
  <si>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</si>
  <si>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</si>
  <si>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</si>
  <si>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</si>
  <si>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</si>
  <si>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</si>
  <si>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</si>
  <si>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</si>
  <si>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</si>
  <si>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</si>
  <si>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</si>
  <si>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</si>
  <si>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</si>
  <si>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</si>
  <si>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</si>
  <si>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</si>
  <si>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</si>
  <si>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</si>
  <si>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</si>
  <si>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</si>
  <si>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</si>
  <si>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</si>
  <si>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</si>
  <si>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</si>
  <si>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</si>
  <si>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</si>
  <si>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</si>
  <si>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</si>
  <si>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</si>
  <si>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</si>
  <si>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</si>
  <si>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</si>
  <si>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</si>
  <si>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</si>
  <si>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</si>
  <si>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</si>
  <si>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</si>
  <si>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</si>
  <si>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</si>
  <si>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</si>
  <si>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</si>
  <si>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</si>
  <si>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</si>
  <si>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</si>
  <si>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</si>
  <si>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</si>
  <si>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</si>
  <si>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</si>
  <si>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</si>
  <si>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</si>
  <si>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</si>
  <si>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</si>
  <si>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</si>
  <si>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</si>
  <si>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</si>
  <si>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</si>
  <si>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</si>
  <si>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</si>
  <si>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</si>
  <si>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</si>
  <si>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</si>
  <si>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</si>
  <si>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</si>
  <si>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</si>
  <si>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</si>
  <si>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</si>
  <si>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</si>
  <si>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</si>
  <si>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</si>
  <si>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</si>
  <si>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</si>
  <si>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</si>
  <si>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</si>
  <si>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</si>
  <si>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</si>
  <si>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</si>
  <si>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</si>
  <si>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</si>
  <si>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</si>
  <si>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</si>
  <si>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</si>
  <si>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</si>
  <si>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</si>
  <si>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</si>
  <si>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</si>
  <si>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</si>
  <si>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</si>
  <si>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</si>
  <si>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</si>
  <si>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</si>
  <si>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</si>
  <si>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</si>
  <si>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</si>
  <si>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</si>
  <si>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</si>
  <si>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</si>
  <si>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</si>
  <si>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</si>
  <si>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</si>
  <si>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</si>
  <si>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</si>
  <si>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</si>
  <si>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</si>
  <si>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</si>
  <si>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</si>
  <si>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</si>
  <si>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</si>
  <si>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</si>
  <si>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</si>
  <si>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</si>
  <si>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</si>
  <si>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</si>
  <si>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</si>
  <si>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</si>
  <si>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</si>
  <si>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</si>
  <si>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</si>
  <si>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</si>
  <si>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</si>
  <si>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</si>
  <si>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</si>
  <si>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</si>
  <si>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</si>
  <si>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</si>
  <si>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</si>
  <si>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</si>
  <si>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</si>
  <si>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</si>
  <si>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</si>
  <si>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</si>
  <si>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</si>
  <si>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</si>
  <si>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</si>
  <si>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</si>
  <si>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</si>
  <si>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</si>
  <si>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</si>
  <si>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</si>
  <si>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</si>
  <si>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</si>
  <si>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</si>
  <si>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</si>
  <si>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</si>
  <si>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</si>
  <si>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</si>
  <si>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</si>
  <si>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</si>
  <si>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</si>
  <si>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</si>
  <si>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</si>
  <si>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</si>
  <si>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</si>
  <si>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</si>
  <si>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</si>
  <si>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</si>
  <si>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</si>
  <si>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</si>
  <si>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</si>
  <si>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</si>
  <si>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</si>
  <si>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</si>
  <si>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</si>
  <si>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</si>
  <si>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</si>
  <si>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</si>
  <si>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</si>
  <si>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</si>
  <si>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</si>
  <si>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</si>
  <si>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</si>
  <si>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</si>
  <si>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</si>
  <si>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</si>
  <si>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</si>
  <si>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</si>
  <si>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</si>
  <si>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</si>
  <si>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</si>
  <si>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</si>
  <si>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</si>
  <si>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</si>
  <si>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</si>
  <si>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</si>
  <si>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</si>
  <si>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</si>
  <si>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</si>
  <si>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</si>
  <si>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</si>
  <si>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</si>
  <si>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</si>
  <si>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</si>
  <si>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</si>
  <si>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</si>
  <si>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</si>
  <si>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</si>
  <si>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</si>
  <si>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</si>
  <si>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</si>
  <si>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</si>
  <si>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</si>
  <si>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</si>
  <si>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</si>
  <si>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</si>
  <si>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</si>
  <si>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</si>
  <si>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</si>
  <si>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</si>
  <si>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</si>
  <si>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</si>
  <si>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</si>
  <si>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</si>
  <si>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</si>
  <si>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</si>
  <si>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</si>
  <si>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</si>
  <si>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</si>
  <si>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</si>
  <si>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</si>
  <si>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</si>
  <si>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</si>
  <si>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</si>
  <si>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</si>
  <si>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</si>
  <si>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</si>
  <si>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</si>
  <si>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</si>
  <si>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</si>
  <si>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</si>
  <si>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</si>
  <si>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</si>
  <si>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</si>
  <si>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</si>
  <si>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</si>
  <si>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</si>
  <si>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</si>
  <si>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</si>
  <si>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</si>
  <si>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</si>
  <si>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</si>
  <si>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</si>
  <si>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</si>
  <si>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</si>
  <si>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</si>
  <si>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</si>
  <si>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</si>
  <si>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</si>
  <si>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</si>
  <si>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</si>
  <si>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</si>
  <si>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</si>
  <si>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</si>
  <si>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</si>
  <si>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</si>
  <si>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</si>
  <si>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</si>
  <si>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</si>
  <si>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</si>
  <si>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</si>
  <si>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</si>
  <si>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</si>
  <si>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</si>
  <si>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</si>
  <si>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</si>
  <si>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</si>
  <si>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</si>
  <si>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</si>
  <si>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</si>
  <si>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</si>
  <si>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</si>
  <si>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</si>
  <si>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</si>
  <si>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</si>
  <si>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</si>
  <si>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</si>
  <si>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</si>
  <si>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</si>
  <si>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</si>
  <si>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</si>
  <si>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</si>
  <si>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</si>
  <si>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</si>
  <si>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</si>
  <si>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</si>
  <si>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</si>
  <si>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</si>
  <si>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</si>
  <si>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</si>
  <si>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</si>
  <si>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</si>
  <si>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</si>
  <si>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</si>
  <si>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</si>
  <si>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</si>
  <si>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</si>
  <si>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</si>
  <si>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</si>
  <si>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</si>
  <si>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</si>
  <si>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</si>
  <si>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</si>
  <si>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</si>
  <si>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</si>
  <si>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</si>
  <si>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</si>
  <si>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</si>
  <si>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</si>
  <si>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</si>
  <si>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</si>
  <si>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</si>
  <si>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</si>
  <si>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</si>
  <si>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</si>
  <si>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</si>
  <si>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</si>
  <si>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</si>
  <si>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</si>
  <si>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</si>
  <si>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</si>
  <si>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</si>
  <si>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</si>
  <si>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</si>
  <si>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</si>
  <si>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</si>
  <si>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</si>
  <si>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</si>
  <si>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</si>
  <si>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</si>
  <si>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</si>
  <si>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</si>
  <si>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</si>
  <si>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</si>
  <si>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</si>
  <si>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</si>
  <si>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</si>
  <si>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</si>
  <si>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</si>
  <si>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</si>
  <si>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</si>
  <si>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</si>
  <si>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</si>
  <si>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</si>
  <si>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</si>
  <si>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</si>
  <si>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</si>
  <si>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</si>
  <si>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</si>
  <si>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</si>
  <si>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</si>
  <si>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</si>
  <si>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</si>
  <si>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</si>
  <si>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</si>
  <si>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</si>
  <si>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</si>
  <si>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</si>
  <si>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</si>
  <si>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</si>
  <si>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</si>
  <si>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</si>
  <si>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</si>
  <si>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</si>
  <si>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</si>
  <si>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</si>
  <si>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</si>
  <si>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</si>
  <si>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</si>
  <si>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</si>
  <si>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</si>
  <si>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</si>
  <si>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</si>
  <si>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</si>
  <si>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</si>
  <si>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</si>
  <si>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</si>
  <si>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</si>
  <si>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</si>
  <si>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</si>
  <si>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</si>
  <si>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</si>
  <si>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</si>
  <si>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</si>
  <si>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</si>
  <si>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</si>
  <si>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</si>
  <si>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</si>
  <si>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</si>
  <si>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</si>
  <si>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</si>
  <si>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</si>
  <si>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</si>
  <si>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</si>
  <si>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</si>
  <si>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</si>
  <si>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</si>
  <si>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</si>
  <si>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</si>
  <si>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</si>
  <si>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</si>
  <si>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</si>
  <si>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</si>
  <si>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</si>
  <si>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</si>
  <si>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</si>
  <si>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</si>
  <si>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</si>
  <si>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</si>
  <si>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</si>
  <si>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</si>
  <si>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</si>
  <si>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</si>
  <si>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</si>
  <si>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</si>
  <si>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</si>
  <si>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</si>
  <si>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</si>
  <si>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</si>
  <si>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</si>
  <si>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</si>
  <si>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</si>
  <si>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</si>
  <si>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</si>
  <si>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</si>
  <si>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</si>
  <si>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</si>
  <si>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</si>
  <si>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</si>
  <si>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</si>
  <si>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</si>
  <si>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</si>
  <si>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</si>
  <si>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</si>
  <si>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</si>
  <si>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</si>
  <si>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</si>
  <si>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</si>
  <si>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</si>
  <si>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</si>
  <si>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</si>
  <si>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</si>
  <si>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</si>
  <si>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</si>
  <si>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</si>
  <si>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</si>
  <si>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</si>
  <si>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</si>
  <si>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</si>
  <si>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</si>
  <si>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</si>
  <si>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</si>
  <si>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</si>
  <si>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</si>
  <si>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</si>
  <si>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</si>
  <si>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</si>
  <si>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</si>
  <si>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</si>
  <si>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</si>
  <si>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</si>
  <si>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</si>
  <si>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</si>
  <si>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</si>
  <si>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</si>
  <si>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</si>
  <si>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</si>
  <si>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</si>
  <si>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</si>
  <si>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</si>
  <si>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</si>
  <si>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</si>
  <si>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</si>
  <si>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</si>
  <si>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</si>
  <si>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</si>
  <si>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</si>
  <si>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</si>
  <si>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</si>
  <si>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</si>
  <si>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</si>
  <si>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</si>
  <si>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</si>
  <si>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</si>
  <si>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</si>
  <si>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</si>
  <si>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</si>
  <si>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</si>
  <si>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</si>
  <si>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</si>
  <si>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</si>
  <si>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</si>
  <si>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</si>
  <si>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</si>
  <si>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</si>
  <si>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</si>
  <si>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</si>
  <si>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</si>
  <si>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</si>
  <si>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</si>
  <si>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</si>
  <si>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</si>
  <si>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</si>
  <si>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</si>
  <si>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</si>
  <si>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</si>
  <si>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</si>
  <si>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</si>
  <si>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</si>
  <si>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</si>
  <si>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</si>
  <si>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</si>
  <si>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</si>
  <si>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</si>
  <si>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</si>
  <si>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</si>
  <si>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</si>
  <si>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</si>
  <si>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</si>
  <si>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</si>
  <si>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</si>
  <si>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</si>
  <si>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</si>
  <si>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</si>
  <si>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</si>
  <si>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</si>
  <si>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</si>
  <si>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</si>
  <si>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</si>
  <si>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</si>
  <si>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</si>
  <si>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</si>
  <si>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</si>
  <si>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</si>
  <si>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</si>
  <si>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</si>
  <si>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</si>
  <si>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</si>
  <si>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</si>
  <si>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</si>
  <si>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</si>
  <si>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</si>
  <si>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</si>
  <si>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</si>
  <si>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</si>
  <si>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</si>
  <si>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</si>
  <si>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</si>
  <si>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</si>
  <si>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</si>
  <si>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</si>
  <si>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</si>
  <si>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</si>
  <si>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</si>
  <si>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</si>
  <si>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</si>
  <si>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</si>
  <si>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</si>
  <si>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</si>
  <si>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</si>
  <si>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</si>
  <si>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</si>
  <si>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</si>
  <si>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</si>
  <si>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</si>
  <si>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</si>
  <si>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</si>
  <si>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</si>
  <si>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</si>
  <si>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</si>
  <si>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</si>
  <si>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</si>
  <si>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</si>
  <si>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</si>
  <si>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</si>
  <si>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</si>
  <si>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</si>
  <si>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</si>
  <si>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</si>
  <si>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</si>
  <si>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</si>
  <si>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</si>
  <si>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</si>
  <si>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</si>
  <si>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</si>
  <si>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</si>
  <si>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</si>
  <si>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</si>
  <si>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</si>
  <si>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</si>
  <si>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</si>
  <si>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</si>
  <si>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</si>
  <si>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</si>
  <si>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</si>
  <si>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</si>
  <si>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</si>
  <si>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</si>
  <si>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</si>
  <si>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</si>
  <si>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</si>
  <si>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</si>
  <si>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</si>
  <si>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</si>
  <si>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</si>
  <si>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</si>
  <si>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</si>
  <si>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</si>
  <si>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</si>
  <si>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</si>
  <si>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</si>
  <si>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</si>
  <si>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</si>
  <si>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</si>
  <si>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</si>
  <si>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</si>
  <si>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</si>
  <si>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</si>
  <si>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</si>
  <si>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</si>
  <si>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</si>
  <si>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</si>
  <si>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</si>
  <si>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</si>
  <si>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</si>
  <si>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</si>
  <si>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</si>
  <si>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</si>
  <si>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</si>
  <si>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</si>
  <si>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</si>
  <si>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</si>
  <si>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</si>
  <si>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</si>
  <si>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</si>
  <si>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</si>
  <si>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</si>
  <si>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</si>
  <si>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</si>
  <si>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</si>
  <si>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</si>
  <si>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</si>
  <si>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</si>
  <si>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</si>
  <si>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</si>
  <si>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</si>
  <si>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</si>
  <si>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</si>
  <si>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</si>
  <si>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</si>
  <si>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</si>
  <si>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</si>
  <si>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</si>
  <si>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</si>
  <si>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</si>
  <si>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</si>
  <si>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</si>
  <si>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</si>
  <si>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</si>
  <si>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</si>
  <si>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</si>
  <si>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</si>
  <si>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</si>
  <si>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</si>
  <si>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</si>
  <si>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</si>
  <si>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</si>
  <si>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</si>
  <si>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</si>
  <si>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</si>
  <si>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</si>
  <si>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</si>
  <si>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</si>
  <si>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</si>
  <si>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</si>
  <si>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</si>
  <si>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</si>
  <si>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</si>
  <si>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</si>
  <si>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</si>
  <si>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</si>
  <si>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</si>
  <si>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</si>
  <si>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</si>
  <si>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</si>
  <si>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</si>
  <si>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</si>
  <si>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</si>
  <si>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</si>
  <si>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</si>
  <si>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</si>
  <si>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</si>
  <si>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</si>
  <si>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</si>
  <si>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</si>
  <si>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</si>
  <si>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</si>
  <si>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</si>
  <si>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</si>
  <si>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</si>
  <si>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</si>
  <si>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</si>
  <si>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</si>
  <si>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</si>
  <si>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</si>
  <si>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</si>
  <si>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</si>
  <si>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</si>
  <si>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</si>
  <si>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</si>
  <si>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</si>
  <si>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</si>
  <si>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</si>
  <si>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</si>
  <si>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</si>
  <si>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</si>
  <si>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</si>
  <si>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</si>
  <si>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</si>
  <si>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</si>
  <si>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</si>
  <si>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</si>
  <si>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</si>
  <si>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</si>
  <si>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</si>
  <si>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</si>
  <si>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</si>
  <si>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</si>
  <si>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</si>
  <si>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</si>
  <si>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</si>
  <si>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</si>
  <si>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</si>
  <si>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</si>
  <si>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</si>
  <si>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</si>
  <si>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</si>
  <si>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</si>
  <si>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</si>
  <si>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</si>
  <si>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</si>
  <si>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</si>
  <si>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</si>
  <si>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</si>
  <si>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</si>
  <si>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</si>
  <si>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</si>
  <si>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</si>
  <si>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</si>
  <si>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</si>
  <si>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</si>
  <si>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</si>
  <si>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</si>
  <si>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</si>
  <si>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</si>
  <si>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</si>
  <si>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</si>
  <si>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</si>
  <si>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</si>
  <si>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</si>
  <si>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</si>
  <si>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</si>
  <si>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</si>
  <si>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</si>
  <si>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</si>
  <si>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</si>
  <si>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</si>
  <si>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</si>
  <si>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</si>
  <si>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</si>
  <si>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</si>
  <si>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</si>
  <si>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</si>
  <si>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</si>
  <si>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</si>
  <si>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</si>
  <si>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</si>
  <si>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</si>
  <si>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</si>
  <si>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</si>
  <si>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</si>
  <si>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</si>
  <si>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</si>
  <si>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</si>
  <si>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</si>
  <si>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</si>
  <si>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</si>
  <si>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</si>
  <si>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</si>
  <si>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</si>
  <si>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</si>
  <si>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</si>
  <si>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</si>
  <si>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</si>
  <si>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</si>
  <si>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</si>
  <si>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</si>
  <si>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</si>
  <si>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</si>
  <si>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</si>
  <si>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</si>
  <si>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</si>
  <si>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</si>
  <si>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</si>
  <si>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</si>
  <si>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</si>
  <si>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</si>
  <si>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</si>
  <si>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</si>
  <si>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</si>
  <si>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</si>
  <si>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</si>
  <si>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</si>
  <si>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</si>
  <si>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</si>
  <si>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</si>
  <si>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</si>
  <si>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</si>
  <si>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</si>
  <si>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</si>
  <si>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</si>
  <si>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</si>
  <si>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</si>
  <si>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</si>
  <si>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</si>
  <si>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</si>
  <si>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</si>
  <si>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</si>
  <si>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</si>
  <si>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</si>
  <si>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</si>
  <si>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</si>
  <si>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</si>
  <si>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</si>
  <si>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</si>
  <si>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</si>
  <si>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</si>
  <si>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</si>
  <si>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</si>
  <si>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</si>
  <si>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</si>
  <si>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</si>
  <si>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</si>
  <si>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</si>
  <si>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</si>
  <si>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</si>
  <si>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</si>
  <si>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</si>
  <si>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</si>
  <si>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</si>
  <si>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</si>
  <si>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</si>
  <si>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</si>
  <si>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</si>
  <si>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</si>
  <si>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</si>
  <si>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</si>
  <si>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</si>
  <si>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</si>
  <si>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</si>
  <si>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</si>
  <si>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</si>
  <si>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</si>
  <si>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</si>
  <si>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</si>
  <si>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</si>
  <si>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</si>
  <si>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</si>
  <si>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</si>
  <si>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</si>
  <si>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</si>
  <si>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</si>
  <si>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</si>
  <si>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</si>
  <si>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</si>
  <si>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</si>
  <si>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</si>
  <si>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</si>
  <si>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</si>
  <si>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</si>
  <si>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</si>
  <si>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</si>
  <si>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</si>
  <si>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</si>
  <si>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</si>
  <si>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</si>
  <si>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</si>
  <si>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</si>
  <si>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</si>
  <si>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</si>
  <si>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</si>
  <si>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</si>
  <si>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</si>
  <si>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</si>
  <si>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</si>
  <si>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</si>
  <si>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</si>
  <si>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</si>
  <si>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</si>
  <si>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</si>
  <si>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</si>
  <si>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</si>
  <si>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</si>
  <si>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</si>
  <si>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</si>
  <si>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</si>
  <si>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</si>
  <si>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</si>
  <si>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</si>
  <si>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</si>
  <si>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</si>
  <si>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</si>
  <si>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</si>
  <si>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</si>
  <si>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</si>
  <si>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</si>
  <si>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</si>
  <si>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</si>
  <si>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</si>
  <si>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</si>
  <si>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</si>
  <si>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</si>
  <si>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</si>
  <si>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</si>
  <si>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</si>
  <si>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</si>
  <si>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</si>
  <si>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</si>
  <si>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</si>
  <si>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</si>
  <si>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</si>
  <si>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</si>
  <si>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</si>
  <si>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</si>
  <si>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</si>
  <si>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</si>
  <si>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</si>
  <si>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</si>
  <si>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</si>
  <si>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</si>
  <si>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</si>
  <si>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</si>
  <si>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</si>
  <si>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</si>
  <si>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</si>
  <si>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</si>
  <si>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</si>
  <si>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</si>
  <si>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</si>
  <si>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</si>
  <si>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</si>
  <si>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</si>
  <si>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</si>
  <si>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</si>
  <si>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</si>
  <si>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</si>
  <si>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</si>
  <si>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</si>
  <si>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</si>
  <si>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</si>
  <si>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</si>
  <si>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</si>
  <si>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</si>
  <si>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</si>
  <si>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</si>
  <si>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</si>
  <si>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</si>
  <si>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</si>
  <si>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</si>
  <si>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</si>
  <si>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</si>
  <si>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</si>
  <si>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</si>
  <si>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</si>
  <si>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</si>
  <si>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</si>
  <si>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</si>
  <si>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</si>
  <si>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</si>
  <si>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</si>
  <si>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</si>
  <si>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</si>
  <si>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</si>
  <si>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</si>
  <si>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</si>
  <si>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</si>
  <si>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</si>
  <si>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</si>
  <si>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</si>
  <si>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</si>
  <si>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</si>
  <si>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</si>
  <si>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</si>
  <si>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</si>
  <si>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</si>
  <si>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</si>
  <si>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</si>
  <si>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</si>
  <si>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</si>
  <si>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</si>
  <si>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</si>
  <si>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</si>
  <si>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</si>
  <si>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</si>
  <si>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</si>
  <si>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</si>
  <si>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</si>
  <si>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</si>
  <si>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</si>
  <si>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</si>
  <si>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</si>
  <si>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</si>
  <si>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</si>
  <si>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</si>
  <si>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</si>
  <si>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</si>
  <si>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</si>
  <si>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</si>
  <si>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</si>
  <si>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</si>
  <si>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</si>
  <si>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</si>
  <si>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</si>
  <si>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</si>
  <si>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</si>
  <si>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</si>
  <si>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</si>
  <si>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</si>
  <si>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</si>
  <si>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</si>
  <si>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</si>
  <si>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</si>
  <si>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</si>
  <si>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</si>
  <si>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</si>
  <si>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</si>
  <si>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</si>
  <si>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</si>
  <si>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</si>
  <si>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</si>
  <si>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</si>
  <si>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</si>
  <si>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</si>
  <si>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</si>
  <si>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</si>
  <si>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</si>
  <si>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</si>
  <si>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</si>
  <si>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</si>
  <si>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</si>
  <si>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</si>
  <si>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</si>
  <si>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</si>
  <si>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</si>
  <si>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</si>
  <si>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</si>
  <si>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</si>
  <si>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</si>
  <si>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</si>
  <si>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</si>
  <si>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</si>
  <si>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</si>
  <si>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</si>
  <si>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</si>
  <si>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</si>
  <si>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</si>
  <si>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</si>
  <si>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</si>
  <si>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</si>
  <si>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</si>
  <si>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</si>
  <si>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</si>
  <si>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</si>
  <si>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</si>
  <si>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</si>
  <si>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</si>
  <si>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</si>
  <si>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</si>
  <si>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</si>
  <si>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</si>
  <si>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</si>
  <si>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</si>
  <si>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</si>
  <si>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</si>
  <si>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</si>
  <si>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</si>
  <si>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</si>
  <si>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</si>
  <si>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</si>
  <si>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</si>
  <si>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</si>
  <si>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</si>
  <si>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</si>
  <si>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</si>
  <si>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</si>
  <si>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</si>
  <si>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</si>
  <si>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</si>
  <si>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</si>
  <si>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</si>
  <si>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</si>
  <si>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</si>
  <si>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</si>
  <si>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</si>
  <si>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</si>
  <si>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</si>
  <si>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</si>
  <si>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</si>
  <si>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</si>
  <si>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</si>
  <si>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</si>
  <si>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</si>
  <si>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</si>
  <si>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</si>
  <si>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</si>
  <si>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</si>
  <si>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</si>
  <si>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</si>
  <si>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</si>
  <si>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</si>
  <si>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</si>
  <si>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</si>
  <si>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</si>
  <si>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</si>
  <si>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</si>
  <si>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</si>
  <si>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</si>
  <si>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</si>
  <si>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</si>
  <si>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</si>
  <si>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</si>
  <si>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</si>
  <si>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</si>
  <si>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</si>
  <si>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</si>
  <si>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</si>
  <si>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</si>
  <si>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</si>
  <si>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</si>
  <si>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</si>
  <si>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</si>
  <si>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</si>
  <si>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</si>
  <si>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</si>
  <si>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</si>
  <si>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</si>
  <si>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</si>
  <si>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</si>
  <si>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</si>
  <si>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</si>
  <si>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</si>
  <si>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</si>
  <si>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</si>
  <si>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</si>
  <si>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</si>
  <si>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</si>
  <si>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</si>
  <si>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</si>
  <si>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</si>
  <si>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</si>
  <si>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</si>
  <si>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</si>
  <si>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</si>
  <si>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</si>
  <si>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</si>
  <si>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</si>
  <si>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</si>
  <si>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</si>
  <si>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</si>
  <si>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</si>
  <si>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</si>
  <si>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</si>
  <si>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</si>
  <si>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</si>
  <si>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</si>
  <si>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</si>
  <si>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</si>
  <si>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</si>
  <si>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</si>
  <si>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</si>
  <si>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</si>
  <si>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</si>
  <si>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</si>
  <si>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</si>
  <si>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</si>
  <si>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</si>
  <si>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</si>
  <si>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</si>
  <si>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</si>
  <si>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</si>
  <si>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</si>
  <si>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</si>
  <si>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</si>
  <si>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</si>
  <si>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</si>
  <si>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</si>
  <si>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</si>
  <si>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</si>
  <si>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</si>
  <si>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</si>
  <si>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</si>
  <si>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</si>
  <si>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</si>
  <si>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</si>
  <si>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</si>
  <si>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</si>
  <si>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</si>
  <si>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</si>
  <si>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</si>
  <si>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</si>
  <si>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</si>
  <si>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</si>
  <si>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</si>
  <si>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</si>
  <si>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</si>
  <si>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</si>
  <si>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</si>
  <si>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</si>
  <si>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</si>
  <si>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</si>
  <si>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</si>
  <si>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</si>
  <si>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</si>
  <si>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</si>
  <si>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</si>
  <si>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</si>
  <si>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</si>
  <si>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</si>
  <si>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</si>
  <si>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</si>
  <si>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</si>
  <si>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</si>
  <si>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</si>
  <si>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</si>
  <si>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</si>
  <si>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</si>
  <si>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</si>
  <si>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</si>
  <si>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</si>
  <si>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</si>
  <si>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</si>
  <si>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</si>
  <si>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</si>
  <si>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</si>
  <si>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</si>
  <si>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</si>
  <si>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</si>
  <si>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</si>
  <si>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</si>
  <si>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</si>
  <si>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</si>
  <si>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</si>
  <si>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</si>
  <si>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</si>
  <si>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</si>
  <si>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</si>
  <si>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</si>
  <si>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</si>
  <si>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</si>
  <si>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</si>
  <si>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</si>
  <si>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</si>
  <si>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</si>
  <si>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</si>
  <si>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</si>
  <si>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</si>
  <si>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</si>
  <si>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</si>
  <si>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</si>
  <si>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</si>
  <si>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</si>
  <si>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</si>
  <si>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</si>
  <si>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</si>
  <si>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</si>
  <si>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</si>
  <si>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</si>
  <si>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</si>
  <si>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</si>
  <si>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</si>
  <si>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</si>
  <si>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</si>
  <si>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</si>
  <si>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</si>
  <si>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</si>
  <si>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</si>
  <si>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</si>
  <si>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</si>
  <si>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</si>
  <si>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</si>
  <si>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</si>
  <si>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</si>
  <si>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</si>
  <si>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</si>
  <si>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</si>
  <si>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</si>
  <si>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</si>
  <si>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</si>
  <si>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</si>
  <si>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</si>
  <si>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</si>
  <si>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</si>
  <si>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</si>
  <si>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</si>
  <si>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</si>
  <si>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</si>
  <si>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</si>
  <si>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</si>
  <si>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</si>
  <si>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</si>
  <si>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</si>
  <si>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</si>
  <si>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</si>
  <si>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</si>
  <si>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</si>
  <si>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</si>
  <si>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</si>
  <si>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</si>
  <si>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</si>
  <si>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</si>
  <si>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</si>
  <si>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</si>
  <si>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</si>
  <si>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</si>
  <si>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</si>
  <si>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</si>
  <si>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</si>
  <si>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</si>
  <si>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</si>
  <si>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</si>
  <si>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</si>
  <si>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</si>
  <si>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</si>
  <si>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</si>
  <si>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</si>
  <si>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</si>
  <si>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</si>
  <si>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</si>
  <si>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</si>
  <si>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</si>
  <si>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</si>
  <si>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</si>
  <si>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</si>
  <si>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</si>
  <si>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</si>
  <si>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</si>
  <si>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</si>
  <si>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</si>
  <si>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</si>
  <si>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</si>
  <si>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</si>
  <si>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</si>
  <si>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</si>
  <si>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</si>
  <si>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</si>
  <si>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</si>
  <si>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</si>
  <si>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</si>
  <si>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</si>
  <si>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</si>
  <si>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</si>
  <si>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</si>
  <si>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</si>
  <si>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</si>
  <si>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</si>
  <si>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</si>
  <si>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</si>
  <si>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</si>
  <si>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</si>
  <si>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</si>
  <si>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</si>
  <si>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</si>
  <si>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</si>
  <si>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</si>
  <si>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</si>
  <si>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</si>
  <si>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</si>
  <si>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</si>
  <si>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</si>
  <si>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</si>
  <si>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</si>
  <si>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</si>
  <si>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</si>
  <si>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</si>
  <si>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</si>
  <si>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</si>
  <si>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</si>
  <si>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</si>
  <si>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</si>
  <si>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</si>
  <si>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</si>
  <si>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</si>
  <si>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</si>
  <si>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</si>
  <si>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</si>
  <si>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</si>
  <si>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</si>
  <si>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</si>
  <si>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</si>
  <si>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</si>
  <si>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</si>
  <si>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</si>
  <si>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</si>
  <si>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</si>
  <si>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</si>
  <si>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</si>
  <si>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</si>
  <si>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</si>
  <si>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</si>
  <si>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</si>
  <si>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</si>
  <si>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</si>
  <si>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</si>
  <si>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</si>
  <si>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</si>
  <si>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</si>
  <si>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</si>
  <si>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</si>
  <si>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</si>
  <si>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</si>
  <si>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</si>
  <si>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</si>
  <si>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</si>
  <si>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</si>
  <si>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</si>
  <si>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</si>
  <si>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</si>
  <si>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</si>
  <si>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</si>
  <si>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</si>
  <si>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</si>
  <si>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</si>
  <si>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</si>
  <si>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</si>
  <si>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</si>
  <si>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</si>
  <si>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</si>
  <si>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</si>
  <si>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</si>
  <si>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</si>
  <si>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</si>
  <si>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</si>
  <si>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</si>
  <si>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</si>
  <si>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</si>
  <si>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</si>
  <si>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</si>
  <si>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</si>
  <si>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</si>
  <si>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</si>
  <si>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</si>
  <si>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</si>
  <si>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</si>
  <si>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</si>
  <si>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</si>
  <si>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</si>
  <si>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</si>
  <si>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</si>
  <si>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</si>
  <si>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</si>
  <si>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</si>
  <si>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</si>
  <si>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</si>
  <si>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</si>
  <si>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</si>
  <si>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</si>
  <si>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</si>
  <si>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</si>
  <si>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</si>
  <si>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</si>
  <si>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</si>
  <si>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</si>
  <si>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</si>
  <si>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</si>
  <si>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</si>
  <si>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</si>
  <si>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</si>
  <si>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</si>
  <si>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</si>
  <si>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</si>
  <si>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</si>
  <si>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</si>
  <si>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</si>
  <si>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</si>
  <si>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</si>
  <si>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</si>
  <si>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</si>
  <si>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</si>
  <si>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</si>
  <si>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</si>
  <si>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</si>
  <si>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</si>
  <si>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</si>
  <si>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</si>
  <si>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</si>
  <si>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</si>
  <si>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</si>
  <si>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</si>
  <si>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</si>
  <si>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</si>
  <si>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</si>
  <si>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</si>
  <si>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</si>
  <si>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</si>
  <si>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</si>
  <si>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</si>
  <si>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</si>
  <si>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</si>
  <si>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</si>
  <si>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</si>
  <si>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</si>
  <si>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</si>
  <si>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</si>
  <si>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</si>
  <si>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</si>
  <si>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</si>
  <si>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</si>
  <si>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</si>
  <si>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</si>
  <si>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</si>
  <si>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</si>
  <si>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</si>
  <si>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</si>
  <si>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</si>
  <si>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</si>
  <si>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</si>
  <si>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</si>
  <si>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</si>
  <si>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</si>
  <si>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</si>
  <si>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</si>
  <si>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</si>
  <si>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</si>
  <si>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</si>
  <si>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</si>
  <si>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</si>
  <si>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</si>
  <si>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</si>
  <si>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</si>
  <si>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</si>
  <si>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</si>
  <si>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</si>
  <si>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</si>
  <si>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</si>
  <si>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</si>
  <si>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</si>
  <si>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</si>
  <si>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</si>
  <si>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</si>
  <si>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</si>
  <si>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</si>
  <si>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</si>
  <si>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</si>
  <si>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</si>
  <si>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</si>
  <si>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</si>
  <si>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</si>
  <si>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</si>
  <si>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</si>
  <si>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</si>
  <si>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</si>
  <si>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</si>
  <si>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</si>
  <si>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</si>
  <si>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</si>
  <si>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</si>
  <si>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</si>
  <si>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</si>
  <si>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</si>
  <si>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</si>
  <si>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</si>
  <si>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</si>
  <si>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</si>
  <si>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</si>
  <si>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</si>
  <si>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</si>
  <si>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</si>
  <si>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</si>
  <si>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</si>
  <si>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</si>
  <si>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</si>
  <si>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</si>
  <si>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</si>
  <si>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</si>
  <si>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</si>
  <si>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</si>
  <si>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</si>
  <si>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</si>
  <si>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</si>
  <si>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</si>
  <si>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</si>
  <si>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</si>
  <si>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</si>
  <si>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</si>
  <si>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</si>
  <si>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</si>
  <si>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</si>
  <si>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</si>
  <si>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</si>
  <si>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</si>
  <si>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</si>
  <si>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</si>
  <si>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</si>
  <si>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</si>
  <si>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</si>
  <si>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</si>
  <si>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</si>
  <si>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</si>
  <si>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</si>
  <si>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</si>
  <si>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</si>
  <si>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</si>
  <si>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</si>
  <si>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</si>
  <si>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</si>
  <si>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</si>
  <si>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</si>
  <si>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</si>
  <si>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</si>
  <si>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</si>
  <si>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</si>
  <si>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</si>
  <si>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</si>
  <si>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</si>
  <si>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</si>
  <si>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</si>
  <si>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</si>
  <si>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</si>
  <si>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</si>
  <si>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</si>
  <si>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</si>
  <si>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</si>
  <si>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</si>
  <si>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</si>
  <si>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</si>
  <si>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</si>
  <si>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</si>
  <si>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</si>
  <si>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</si>
  <si>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</si>
  <si>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</si>
  <si>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</si>
  <si>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</si>
  <si>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</si>
  <si>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</si>
  <si>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</si>
  <si>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</si>
  <si>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</si>
  <si>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</si>
  <si>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</si>
  <si>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</si>
  <si>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</si>
  <si>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</si>
  <si>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</si>
  <si>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</si>
  <si>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</si>
  <si>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</si>
  <si>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</si>
  <si>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</si>
  <si>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</si>
  <si>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</si>
  <si>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</si>
  <si>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</si>
  <si>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</si>
  <si>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</si>
  <si>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</si>
  <si>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</si>
  <si>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</si>
  <si>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</si>
  <si>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</si>
  <si>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</si>
  <si>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</si>
  <si>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</si>
  <si>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</si>
  <si>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</si>
  <si>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</si>
  <si>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</si>
  <si>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</si>
  <si>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</si>
  <si>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</si>
  <si>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</si>
  <si>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</si>
  <si>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</si>
  <si>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</si>
  <si>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</si>
  <si>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</si>
  <si>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</si>
  <si>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</si>
  <si>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</si>
  <si>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</si>
  <si>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</si>
  <si>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</si>
  <si>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</si>
  <si>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</si>
  <si>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</si>
  <si>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</si>
  <si>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</si>
  <si>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</si>
  <si>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</si>
  <si>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</si>
  <si>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</si>
  <si>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</si>
  <si>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</si>
  <si>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</si>
  <si>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</si>
  <si>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</si>
  <si>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</si>
  <si>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</si>
  <si>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</si>
  <si>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</si>
  <si>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</si>
  <si>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</si>
  <si>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</si>
  <si>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</si>
  <si>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</si>
  <si>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</si>
  <si>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</si>
  <si>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</si>
  <si>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</si>
  <si>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</si>
  <si>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</si>
  <si>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</si>
  <si>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</si>
  <si>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</si>
  <si>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</si>
  <si>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</si>
  <si>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</si>
  <si>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</si>
  <si>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</si>
  <si>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</si>
  <si>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</si>
  <si>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</si>
  <si>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</si>
  <si>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</si>
  <si>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</si>
  <si>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</si>
  <si>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</si>
  <si>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</si>
  <si>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</si>
  <si>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</si>
  <si>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</si>
  <si>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</si>
  <si>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</si>
  <si>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</si>
  <si>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</si>
  <si>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</si>
  <si>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</si>
  <si>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</si>
  <si>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</si>
  <si>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</si>
  <si>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</si>
  <si>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</si>
  <si>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</si>
  <si>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</si>
  <si>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</si>
  <si>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</si>
  <si>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</si>
  <si>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</si>
  <si>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</si>
  <si>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</si>
  <si>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</si>
  <si>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</si>
  <si>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</si>
  <si>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</si>
  <si>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</si>
  <si>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</si>
  <si>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</si>
  <si>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</si>
  <si>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</si>
  <si>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</si>
  <si>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</si>
  <si>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</si>
  <si>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</si>
  <si>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</si>
  <si>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</si>
  <si>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</si>
  <si>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</si>
  <si>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</si>
  <si>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</si>
  <si>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</si>
  <si>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</si>
  <si>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</si>
  <si>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</si>
  <si>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</si>
  <si>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</si>
  <si>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</si>
  <si>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</si>
  <si>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</si>
  <si>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</si>
  <si>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</si>
  <si>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</si>
  <si>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</si>
  <si>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</si>
  <si>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</si>
  <si>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</si>
  <si>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</si>
  <si>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</si>
  <si>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</si>
  <si>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</si>
  <si>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</si>
  <si>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</si>
  <si>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</si>
  <si>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</si>
  <si>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</si>
  <si>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</si>
  <si>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</si>
  <si>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</si>
  <si>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</si>
  <si>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</si>
  <si>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</si>
  <si>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</si>
  <si>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</si>
  <si>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</si>
  <si>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</si>
  <si>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</si>
  <si>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</si>
  <si>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</si>
  <si>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</si>
  <si>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</si>
  <si>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</si>
  <si>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</si>
  <si>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</si>
  <si>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</si>
  <si>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</si>
  <si>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</si>
  <si>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</si>
  <si>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</si>
  <si>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</si>
  <si>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</si>
  <si>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</si>
  <si>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</si>
  <si>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</si>
  <si>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</si>
  <si>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</si>
  <si>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</si>
  <si>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</si>
  <si>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</si>
  <si>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</si>
  <si>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</si>
  <si>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</si>
  <si>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</si>
  <si>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</si>
  <si>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</si>
  <si>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</si>
  <si>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</si>
  <si>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</si>
  <si>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</si>
  <si>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</si>
  <si>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</si>
  <si>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</si>
  <si>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</si>
  <si>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</si>
  <si>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</si>
  <si>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</si>
  <si>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</si>
  <si>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</si>
  <si>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</si>
  <si>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</si>
  <si>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</si>
  <si>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</si>
  <si>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</si>
  <si>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</si>
  <si>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</si>
  <si>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</si>
  <si>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</si>
  <si>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</si>
  <si>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</si>
  <si>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</si>
  <si>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</si>
  <si>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</si>
  <si>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</si>
  <si>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</si>
  <si>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</si>
  <si>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</si>
  <si>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</si>
  <si>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</si>
  <si>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</si>
  <si>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</si>
  <si>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</si>
  <si>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</si>
  <si>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</si>
  <si>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</si>
  <si>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</si>
  <si>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</si>
  <si>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</si>
  <si>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</si>
  <si>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</si>
  <si>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</si>
  <si>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</si>
  <si>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</si>
  <si>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</si>
  <si>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</si>
  <si>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</si>
  <si>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</si>
  <si>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</si>
  <si>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</si>
  <si>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</si>
  <si>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</si>
  <si>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</si>
  <si>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</si>
  <si>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</si>
  <si>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</si>
  <si>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</si>
  <si>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</si>
  <si>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</si>
  <si>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</si>
  <si>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</si>
  <si>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</si>
  <si>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</si>
  <si>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</si>
  <si>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</si>
  <si>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</si>
  <si>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</si>
  <si>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</si>
  <si>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</si>
  <si>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</si>
  <si>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</si>
  <si>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</si>
  <si>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</si>
  <si>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</si>
  <si>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</si>
  <si>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</si>
  <si>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</si>
  <si>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</si>
  <si>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</si>
  <si>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</si>
  <si>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</si>
  <si>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</si>
  <si>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</si>
  <si>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</si>
  <si>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</si>
  <si>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</si>
  <si>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</si>
  <si>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</si>
  <si>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</si>
  <si>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</si>
  <si>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</si>
  <si>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</si>
  <si>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</si>
  <si>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</si>
  <si>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</si>
  <si>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</si>
  <si>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</si>
  <si>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</si>
  <si>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</si>
  <si>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</si>
  <si>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</si>
  <si>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</si>
  <si>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</si>
  <si>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</si>
  <si>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</si>
  <si>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</si>
  <si>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</si>
  <si>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</si>
  <si>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</si>
  <si>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</si>
  <si>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</si>
  <si>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</si>
  <si>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</si>
  <si>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</si>
  <si>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</si>
  <si>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</si>
  <si>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</si>
  <si>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</si>
  <si>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</si>
  <si>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</si>
  <si>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</si>
  <si>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</si>
  <si>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</si>
  <si>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</si>
  <si>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</si>
  <si>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</si>
  <si>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</si>
  <si>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</si>
  <si>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</si>
  <si>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</si>
  <si>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</si>
  <si>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</si>
  <si>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</si>
  <si>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</si>
  <si>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</si>
  <si>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</si>
  <si>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</si>
  <si>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</si>
  <si>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</si>
  <si>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</si>
  <si>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</si>
  <si>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</si>
  <si>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</si>
  <si>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</si>
  <si>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</si>
  <si>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</si>
  <si>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</si>
  <si>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</si>
  <si>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</si>
  <si>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</si>
  <si>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</si>
  <si>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</si>
  <si>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</si>
  <si>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</si>
  <si>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</si>
  <si>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</si>
  <si>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</si>
  <si>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</si>
  <si>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</si>
  <si>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</si>
  <si>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</si>
  <si>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</si>
  <si>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</si>
  <si>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</si>
  <si>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</si>
  <si>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</si>
  <si>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</si>
  <si>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</si>
  <si>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</si>
  <si>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</si>
  <si>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</si>
  <si>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</si>
  <si>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</si>
  <si>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</si>
  <si>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</si>
  <si>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</si>
  <si>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</si>
  <si>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</si>
  <si>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</si>
  <si>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</si>
  <si>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</si>
  <si>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</si>
  <si>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</si>
  <si>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</si>
  <si>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</si>
  <si>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</si>
  <si>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</si>
  <si>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</si>
  <si>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</si>
  <si>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</si>
  <si>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</si>
  <si>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</si>
  <si>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</si>
  <si>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</si>
  <si>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</si>
  <si>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</si>
  <si>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</si>
  <si>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</si>
  <si>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</si>
  <si>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</si>
  <si>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</si>
  <si>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</si>
  <si>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</si>
  <si>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</si>
  <si>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</si>
  <si>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</si>
  <si>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</si>
  <si>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</si>
  <si>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</si>
  <si>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</si>
  <si>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</si>
  <si>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</si>
  <si>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</si>
  <si>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</si>
  <si>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</si>
  <si>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</si>
  <si>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</si>
  <si>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</si>
  <si>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</si>
  <si>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</si>
  <si>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</si>
  <si>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</si>
  <si>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</si>
  <si>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</si>
  <si>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</si>
  <si>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</si>
  <si>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</si>
  <si>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</si>
  <si>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</si>
  <si>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</si>
  <si>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</si>
  <si>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</si>
  <si>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</si>
  <si>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</si>
  <si>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</si>
  <si>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</si>
  <si>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</si>
  <si>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</si>
  <si>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</si>
  <si>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</si>
  <si>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</si>
  <si>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</si>
  <si>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</si>
  <si>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</si>
  <si>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</si>
  <si>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</si>
  <si>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</si>
  <si>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</si>
  <si>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</si>
  <si>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</si>
  <si>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</si>
  <si>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</si>
  <si>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</si>
  <si>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</si>
  <si>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</si>
  <si>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</si>
  <si>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</si>
  <si>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</si>
  <si>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</si>
  <si>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</si>
  <si>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</si>
  <si>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</si>
  <si>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</si>
  <si>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</si>
  <si>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</si>
  <si>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</si>
  <si>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</si>
  <si>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</si>
  <si>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</si>
  <si>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</si>
  <si>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</si>
  <si>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</si>
  <si>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</si>
  <si>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</si>
  <si>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</si>
  <si>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</si>
  <si>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</si>
  <si>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</si>
  <si>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</si>
  <si>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</si>
  <si>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</si>
  <si>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</si>
  <si>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</si>
  <si>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</si>
  <si>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</si>
  <si>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</si>
  <si>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</si>
  <si>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</si>
  <si>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</si>
  <si>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</si>
  <si>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</si>
  <si>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</si>
  <si>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</si>
  <si>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</si>
  <si>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</si>
  <si>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</si>
  <si>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</si>
  <si>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</si>
  <si>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</si>
  <si>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</si>
  <si>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</si>
  <si>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</si>
  <si>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</si>
  <si>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</si>
  <si>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</si>
  <si>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</si>
  <si>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</si>
  <si>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</si>
  <si>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</si>
  <si>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</si>
  <si>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</si>
  <si>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</si>
  <si>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</si>
  <si>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</si>
  <si>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</si>
  <si>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</si>
  <si>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</si>
  <si>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</si>
  <si>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</si>
  <si>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</si>
  <si>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</si>
  <si>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</si>
  <si>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</si>
  <si>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</si>
  <si>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</si>
  <si>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</si>
  <si>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</si>
  <si>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</si>
  <si>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</si>
  <si>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</si>
  <si>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</si>
  <si>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</si>
  <si>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</si>
  <si>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</si>
  <si>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</si>
  <si>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</si>
  <si>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</si>
  <si>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</si>
  <si>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</si>
  <si>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</si>
  <si>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</si>
  <si>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</si>
  <si>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</si>
  <si>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</si>
  <si>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</si>
  <si>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</si>
  <si>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</si>
  <si>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</si>
  <si>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</si>
  <si>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</si>
  <si>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</si>
  <si>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</si>
  <si>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</si>
  <si>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</si>
  <si>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</si>
  <si>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</si>
  <si>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</si>
  <si>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</si>
  <si>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</si>
  <si>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</si>
  <si>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</si>
  <si>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</si>
  <si>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</si>
  <si>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</si>
  <si>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</si>
  <si>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</si>
  <si>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</si>
  <si>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</si>
  <si>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</si>
  <si>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</si>
  <si>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</si>
  <si>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</si>
  <si>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</si>
  <si>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</si>
  <si>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</si>
  <si>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</si>
  <si>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</si>
  <si>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</si>
  <si>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</si>
  <si>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</si>
  <si>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</si>
  <si>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</si>
  <si>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</si>
  <si>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</si>
  <si>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</si>
  <si>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</si>
  <si>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</si>
  <si>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</si>
  <si>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</si>
  <si>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</si>
  <si>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</si>
  <si>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</si>
  <si>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</si>
  <si>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</si>
  <si>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</si>
  <si>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</si>
  <si>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</si>
  <si>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</si>
  <si>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</si>
  <si>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</si>
  <si>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</si>
  <si>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</si>
  <si>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</si>
  <si>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</si>
  <si>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</si>
  <si>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</si>
  <si>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</si>
  <si>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</si>
  <si>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</si>
  <si>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</si>
  <si>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</si>
  <si>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</si>
  <si>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</si>
  <si>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</si>
  <si>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</si>
  <si>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</si>
  <si>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</si>
  <si>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</si>
  <si>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</si>
  <si>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</si>
  <si>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</si>
  <si>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</si>
  <si>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</si>
  <si>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</si>
  <si>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</si>
  <si>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</si>
  <si>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</si>
  <si>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</si>
  <si>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</si>
  <si>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</si>
  <si>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</si>
  <si>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</si>
  <si>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</si>
  <si>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</si>
  <si>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</si>
  <si>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</si>
  <si>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</si>
  <si>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</si>
  <si>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</si>
  <si>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</si>
  <si>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</si>
  <si>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</si>
  <si>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</si>
  <si>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</si>
  <si>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</si>
  <si>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</si>
  <si>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</si>
  <si>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</si>
  <si>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</si>
  <si>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</si>
  <si>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</si>
  <si>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</si>
  <si>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</si>
  <si>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</si>
  <si>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</si>
  <si>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</si>
  <si>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</si>
  <si>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</si>
  <si>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</si>
  <si>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</si>
  <si>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</si>
  <si>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</si>
  <si>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</si>
  <si>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</si>
  <si>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</si>
  <si>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</si>
  <si>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</si>
  <si>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</si>
  <si>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</si>
  <si>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</si>
  <si>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</si>
  <si>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</si>
  <si>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</si>
  <si>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</si>
  <si>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</si>
  <si>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</si>
  <si>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</si>
  <si>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</si>
  <si>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</si>
  <si>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</si>
  <si>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</si>
  <si>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</si>
  <si>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</si>
  <si>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</si>
  <si>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</si>
  <si>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</si>
  <si>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</si>
  <si>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</si>
  <si>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</si>
  <si>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</si>
  <si>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</si>
  <si>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</si>
  <si>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</si>
  <si>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</si>
  <si>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</si>
  <si>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</si>
  <si>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</si>
  <si>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</si>
  <si>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</si>
  <si>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</si>
  <si>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</si>
  <si>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</si>
  <si>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</si>
  <si>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</si>
  <si>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</si>
  <si>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</si>
  <si>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</si>
  <si>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</si>
  <si>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</si>
  <si>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</si>
  <si>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</si>
  <si>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</si>
  <si>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</si>
  <si>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</si>
  <si>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</si>
  <si>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</si>
  <si>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</si>
  <si>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</si>
  <si>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</si>
  <si>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</si>
  <si>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</si>
  <si>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</si>
  <si>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</si>
  <si>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</si>
  <si>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</si>
  <si>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</si>
  <si>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</si>
  <si>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</si>
  <si>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</si>
  <si>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</si>
  <si>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</si>
  <si>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</si>
  <si>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</si>
  <si>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</si>
  <si>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</si>
  <si>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</si>
  <si>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</si>
  <si>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</si>
  <si>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</si>
  <si>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</si>
  <si>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</si>
  <si>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</si>
  <si>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</si>
  <si>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</si>
  <si>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</si>
  <si>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</si>
  <si>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</si>
  <si>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</si>
  <si>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</si>
  <si>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</si>
  <si>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</si>
  <si>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</si>
  <si>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</si>
  <si>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</si>
  <si>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</si>
  <si>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</si>
  <si>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</si>
  <si>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</si>
  <si>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</si>
  <si>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</si>
  <si>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</si>
  <si>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</si>
  <si>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</si>
  <si>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</si>
  <si>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</si>
  <si>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</si>
  <si>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</si>
  <si>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</si>
  <si>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</si>
  <si>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</si>
  <si>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</si>
  <si>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</si>
  <si>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</si>
  <si>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</si>
  <si>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</si>
  <si>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</si>
  <si>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</si>
  <si>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</si>
  <si>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</si>
  <si>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</si>
  <si>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</si>
  <si>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</si>
  <si>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</si>
  <si>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</si>
  <si>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</si>
  <si>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</si>
  <si>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</si>
  <si>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</si>
  <si>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</si>
  <si>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</si>
  <si>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</si>
  <si>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</si>
  <si>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</si>
  <si>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</si>
  <si>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</si>
  <si>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</si>
  <si>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</si>
  <si>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</si>
  <si>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</si>
  <si>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</si>
  <si>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</si>
  <si>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</si>
  <si>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</si>
  <si>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</si>
  <si>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</si>
  <si>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</si>
  <si>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</si>
  <si>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</si>
  <si>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</si>
  <si>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</si>
  <si>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</si>
  <si>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</si>
  <si>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</si>
  <si>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</si>
  <si>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</si>
  <si>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</si>
  <si>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</si>
  <si>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</si>
  <si>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</si>
  <si>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</si>
  <si>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</si>
  <si>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</si>
  <si>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</si>
  <si>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</si>
  <si>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</si>
  <si>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</si>
  <si>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</si>
  <si>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</si>
  <si>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</si>
  <si>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</si>
  <si>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</si>
  <si>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</si>
  <si>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</si>
  <si>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</si>
  <si>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</si>
  <si>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</si>
  <si>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</si>
  <si>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</si>
  <si>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</si>
  <si>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</si>
  <si>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</si>
  <si>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</si>
  <si>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</si>
  <si>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</si>
  <si>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</si>
  <si>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</si>
  <si>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</si>
  <si>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</si>
  <si>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</si>
  <si>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</si>
  <si>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</si>
  <si>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</si>
  <si>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</si>
  <si>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</si>
  <si>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</si>
  <si>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</si>
  <si>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</si>
  <si>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</si>
  <si>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</si>
  <si>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</si>
  <si>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</si>
  <si>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</si>
  <si>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</si>
  <si>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</si>
  <si>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</si>
  <si>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</si>
  <si>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</si>
  <si>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</si>
  <si>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</si>
  <si>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</si>
  <si>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</si>
  <si>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</si>
  <si>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</si>
  <si>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</si>
  <si>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</si>
  <si>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</si>
  <si>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</si>
  <si>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</si>
  <si>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</si>
  <si>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</si>
  <si>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</si>
  <si>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</si>
  <si>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</si>
  <si>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</si>
  <si>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</si>
  <si>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</si>
  <si>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</si>
  <si>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</si>
  <si>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</si>
  <si>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</si>
  <si>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</si>
  <si>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</si>
  <si>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</si>
  <si>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</si>
  <si>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</si>
  <si>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</si>
  <si>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</si>
  <si>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</si>
  <si>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</si>
  <si>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</si>
  <si>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</si>
  <si>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</si>
  <si>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</si>
  <si>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</si>
  <si>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</si>
  <si>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</si>
  <si>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</si>
  <si>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</si>
  <si>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</si>
  <si>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</si>
  <si>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</si>
  <si>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</si>
  <si>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</si>
  <si>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</si>
  <si>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</si>
  <si>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</si>
  <si>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</si>
  <si>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</si>
  <si>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</si>
  <si>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</si>
  <si>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</si>
  <si>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</si>
  <si>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</si>
  <si>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</si>
  <si>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</si>
  <si>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</si>
  <si>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</si>
  <si>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</si>
  <si>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</si>
  <si>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</si>
  <si>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</si>
  <si>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</si>
  <si>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</si>
  <si>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</si>
  <si>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</si>
  <si>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</si>
  <si>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</si>
  <si>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</si>
  <si>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</si>
  <si>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</si>
  <si>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</si>
  <si>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</si>
  <si>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</si>
  <si>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</si>
  <si>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</si>
  <si>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</si>
  <si>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</si>
  <si>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</si>
  <si>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</si>
  <si>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</si>
  <si>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</si>
  <si>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</si>
  <si>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</si>
  <si>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</si>
  <si>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</si>
  <si>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</si>
  <si>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</si>
  <si>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</si>
  <si>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</si>
  <si>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</si>
  <si>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</si>
  <si>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</si>
  <si>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</si>
  <si>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</si>
  <si>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</si>
  <si>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</si>
  <si>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</si>
  <si>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</si>
  <si>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</si>
  <si>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</si>
  <si>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</si>
  <si>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</si>
  <si>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</si>
  <si>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</si>
  <si>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</si>
  <si>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</si>
  <si>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</si>
  <si>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</si>
  <si>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</si>
  <si>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</si>
  <si>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</si>
  <si>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</si>
  <si>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</si>
  <si>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</si>
  <si>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</si>
  <si>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</si>
  <si>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</si>
  <si>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</si>
  <si>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</si>
  <si>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</si>
  <si>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</si>
  <si>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</si>
  <si>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</si>
  <si>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</si>
  <si>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</si>
  <si>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</si>
  <si>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</si>
  <si>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</si>
  <si>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</si>
  <si>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</si>
  <si>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</si>
  <si>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</si>
  <si>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</si>
  <si>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</si>
  <si>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</si>
  <si>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</si>
  <si>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</si>
  <si>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</si>
  <si>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</si>
  <si>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</si>
  <si>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</si>
  <si>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</si>
  <si>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</si>
  <si>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</si>
  <si>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</si>
  <si>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</si>
  <si>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</si>
  <si>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</si>
  <si>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</si>
  <si>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</si>
  <si>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</si>
  <si>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</si>
  <si>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</si>
  <si>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</si>
  <si>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</si>
  <si>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</si>
  <si>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</si>
  <si>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</si>
  <si>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</si>
  <si>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</si>
  <si>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</si>
  <si>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</si>
  <si>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</si>
  <si>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</si>
  <si>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</si>
  <si>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</si>
  <si>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</si>
  <si>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</si>
  <si>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</si>
  <si>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</si>
  <si>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</si>
  <si>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</si>
  <si>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</si>
  <si>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</si>
  <si>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</si>
  <si>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</si>
  <si>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</si>
  <si>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</si>
  <si>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</si>
  <si>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</si>
  <si>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</si>
  <si>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</si>
  <si>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</si>
  <si>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</si>
  <si>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</si>
  <si>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</si>
  <si>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</si>
  <si>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</si>
  <si>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</si>
  <si>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</si>
  <si>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</si>
  <si>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</si>
  <si>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</si>
  <si>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</si>
  <si>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</si>
  <si>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</si>
  <si>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</si>
  <si>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</si>
  <si>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</si>
  <si>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</si>
  <si>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</si>
  <si>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</si>
  <si>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</si>
  <si>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</si>
  <si>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</si>
  <si>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</si>
  <si>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</si>
  <si>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</si>
  <si>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</si>
  <si>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</si>
  <si>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</si>
  <si>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</si>
  <si>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</si>
  <si>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</si>
  <si>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</si>
  <si>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</si>
  <si>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</si>
  <si>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</si>
  <si>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</si>
  <si>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</si>
  <si>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</si>
  <si>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</si>
  <si>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</si>
  <si>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</si>
  <si>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</si>
  <si>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</si>
  <si>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</si>
  <si>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</si>
  <si>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</si>
  <si>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</si>
  <si>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</si>
  <si>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</si>
  <si>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</si>
  <si>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</si>
  <si>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</si>
  <si>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</si>
  <si>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</si>
  <si>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</si>
  <si>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</si>
  <si>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</si>
  <si>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</si>
  <si>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</si>
  <si>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</si>
  <si>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</si>
  <si>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</si>
  <si>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</si>
  <si>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</si>
  <si>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</si>
  <si>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</si>
  <si>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</si>
  <si>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</si>
  <si>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</si>
  <si>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</si>
  <si>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</si>
  <si>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</si>
  <si>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</si>
  <si>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</si>
  <si>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</si>
  <si>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</si>
  <si>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</si>
  <si>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</si>
  <si>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</si>
  <si>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</si>
  <si>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</si>
  <si>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</si>
  <si>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</si>
  <si>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</si>
  <si>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</si>
  <si>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</si>
  <si>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</si>
  <si>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</si>
  <si>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</si>
  <si>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</si>
  <si>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</si>
  <si>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</si>
  <si>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</si>
  <si>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</si>
  <si>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</si>
  <si>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</si>
  <si>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</si>
  <si>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</si>
  <si>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</si>
  <si>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</si>
  <si>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</si>
  <si>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</si>
  <si>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</si>
  <si>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</si>
  <si>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</si>
  <si>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</si>
  <si>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</si>
  <si>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</si>
  <si>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</si>
  <si>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</si>
  <si>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</si>
  <si>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</si>
  <si>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</si>
  <si>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</si>
  <si>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</si>
  <si>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</si>
  <si>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</si>
  <si>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</si>
  <si>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</si>
  <si>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</si>
  <si>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</si>
  <si>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</si>
  <si>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</si>
  <si>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</si>
  <si>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</si>
  <si>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</si>
  <si>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</si>
  <si>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</si>
  <si>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</si>
  <si>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</si>
  <si>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</si>
  <si>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</si>
  <si>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</si>
  <si>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</si>
  <si>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</si>
  <si>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</si>
  <si>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</si>
  <si>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</si>
  <si>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</si>
  <si>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</si>
  <si>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</si>
  <si>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</si>
  <si>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</si>
  <si>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</si>
  <si>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</si>
  <si>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</si>
  <si>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</si>
  <si>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</si>
  <si>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</si>
  <si>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</si>
  <si>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</si>
  <si>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</si>
  <si>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</si>
  <si>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</si>
  <si>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</si>
  <si>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</si>
  <si>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</si>
  <si>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</si>
  <si>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</si>
  <si>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</si>
  <si>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</si>
  <si>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</si>
  <si>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</si>
  <si>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</si>
  <si>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</si>
  <si>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</si>
  <si>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</si>
  <si>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</si>
  <si>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</si>
  <si>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</si>
  <si>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</si>
  <si>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</si>
  <si>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</si>
  <si>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</si>
  <si>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</si>
  <si>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</si>
  <si>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</si>
  <si>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</si>
  <si>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</si>
  <si>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</si>
  <si>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</si>
  <si>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</si>
  <si>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</si>
  <si>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</si>
  <si>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</si>
  <si>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</si>
  <si>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</si>
  <si>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</si>
  <si>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</si>
  <si>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</si>
  <si>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</si>
  <si>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</si>
  <si>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</si>
  <si>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</si>
  <si>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</si>
  <si>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</si>
  <si>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</si>
  <si>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</si>
  <si>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</si>
  <si>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</si>
  <si>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</si>
  <si>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</si>
  <si>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</si>
  <si>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</si>
  <si>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</si>
  <si>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</si>
  <si>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</si>
  <si>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</si>
  <si>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</si>
  <si>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</si>
  <si>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</si>
  <si>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</si>
  <si>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</si>
  <si>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</si>
  <si>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</si>
  <si>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</si>
  <si>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</si>
  <si>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</si>
  <si>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</si>
  <si>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</si>
  <si>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</si>
  <si>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</si>
  <si>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</si>
  <si>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</si>
  <si>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</si>
  <si>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</si>
  <si>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</si>
  <si>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</si>
  <si>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</si>
  <si>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</si>
  <si>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</si>
  <si>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</si>
  <si>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</si>
  <si>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</si>
  <si>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</si>
  <si>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</si>
  <si>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</si>
  <si>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</si>
  <si>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</si>
  <si>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</si>
  <si>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</si>
  <si>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</si>
  <si>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</si>
  <si>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</si>
  <si>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</si>
  <si>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</si>
  <si>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</si>
  <si>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</si>
  <si>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</si>
  <si>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</si>
  <si>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</si>
  <si>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</si>
  <si>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</si>
  <si>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</si>
  <si>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</si>
  <si>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</si>
  <si>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</si>
  <si>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</si>
  <si>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</si>
  <si>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</si>
  <si>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</si>
  <si>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</si>
  <si>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</si>
  <si>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</si>
  <si>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</si>
  <si>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</si>
  <si>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</si>
  <si>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</si>
  <si>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</si>
  <si>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</si>
  <si>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</si>
  <si>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</si>
  <si>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</si>
  <si>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</si>
  <si>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</si>
  <si>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</si>
  <si>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</si>
  <si>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</si>
  <si>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</si>
  <si>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</si>
  <si>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</si>
  <si>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</si>
  <si>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</si>
  <si>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</si>
  <si>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</si>
  <si>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</si>
  <si>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</si>
  <si>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</si>
  <si>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</si>
  <si>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</si>
  <si>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</si>
  <si>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</si>
  <si>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</si>
  <si>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</si>
  <si>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</si>
  <si>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</si>
  <si>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</si>
  <si>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</si>
  <si>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</si>
  <si>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</si>
  <si>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</si>
  <si>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</si>
  <si>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</si>
  <si>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</si>
  <si>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</si>
  <si>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</si>
  <si>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</si>
  <si>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</si>
  <si>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</si>
  <si>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</si>
  <si>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</si>
  <si>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</si>
  <si>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</si>
  <si>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</si>
  <si>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</si>
  <si>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</si>
  <si>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</si>
  <si>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</si>
  <si>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</si>
  <si>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</si>
  <si>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</si>
  <si>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</si>
  <si>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</si>
  <si>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</si>
  <si>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</si>
  <si>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</si>
  <si>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</si>
  <si>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</si>
  <si>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</si>
  <si>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</si>
  <si>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</si>
  <si>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</si>
  <si>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</si>
  <si>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</si>
  <si>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</si>
  <si>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</si>
  <si>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</si>
  <si>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</si>
  <si>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</si>
  <si>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</si>
  <si>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</si>
  <si>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</si>
  <si>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</si>
  <si>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</si>
  <si>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</si>
  <si>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</si>
  <si>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</si>
  <si>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</si>
  <si>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</si>
  <si>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</si>
  <si>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</si>
  <si>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</si>
  <si>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</si>
  <si>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</si>
  <si>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</si>
  <si>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</si>
  <si>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</si>
  <si>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</si>
  <si>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</si>
  <si>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</si>
  <si>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</si>
  <si>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</si>
  <si>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</si>
  <si>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</si>
  <si>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</si>
  <si>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</si>
  <si>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</si>
  <si>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</si>
  <si>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</si>
  <si>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</si>
  <si>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</si>
  <si>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</si>
  <si>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</si>
  <si>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</si>
  <si>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</si>
  <si>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</si>
  <si>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</si>
  <si>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</si>
  <si>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</si>
  <si>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</si>
  <si>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</si>
  <si>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</si>
  <si>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</si>
  <si>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</si>
  <si>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</si>
  <si>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</si>
  <si>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</si>
  <si>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</si>
  <si>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</si>
  <si>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</si>
  <si>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</si>
  <si>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</si>
  <si>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</si>
  <si>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</si>
  <si>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</si>
  <si>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</si>
  <si>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</si>
  <si>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</si>
  <si>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</si>
  <si>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</si>
  <si>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</si>
  <si>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</si>
  <si>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</si>
  <si>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</si>
  <si>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</si>
  <si>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</si>
  <si>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</si>
  <si>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</si>
  <si>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</si>
  <si>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</si>
  <si>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</si>
  <si>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</si>
  <si>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</si>
  <si>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</si>
  <si>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</si>
  <si>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</si>
  <si>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</si>
  <si>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</si>
  <si>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</si>
  <si>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</si>
  <si>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</si>
  <si>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</si>
  <si>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</si>
  <si>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</si>
  <si>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</si>
  <si>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</si>
  <si>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</si>
  <si>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</si>
  <si>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</si>
  <si>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</si>
  <si>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</si>
  <si>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</si>
  <si>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</si>
  <si>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</si>
  <si>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</si>
  <si>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</si>
  <si>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</si>
  <si>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</si>
  <si>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</si>
  <si>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</si>
  <si>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</si>
  <si>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</si>
  <si>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</si>
  <si>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</si>
  <si>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</si>
  <si>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</si>
  <si>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</si>
  <si>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</si>
  <si>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</si>
  <si>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</si>
  <si>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</si>
  <si>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</si>
  <si>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</si>
  <si>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</si>
  <si>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</si>
  <si>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</si>
  <si>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</si>
  <si>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</si>
  <si>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</si>
  <si>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</si>
  <si>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</si>
  <si>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</si>
  <si>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</si>
  <si>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</si>
  <si>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</si>
  <si>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</si>
  <si>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</si>
  <si>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</si>
  <si>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</si>
  <si>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</si>
  <si>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</si>
  <si>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</si>
  <si>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</si>
  <si>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</si>
  <si>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</si>
  <si>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</si>
  <si>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</si>
  <si>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</si>
  <si>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</si>
  <si>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</si>
  <si>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</si>
  <si>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</si>
  <si>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</si>
  <si>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</si>
  <si>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</si>
  <si>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</si>
  <si>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</si>
  <si>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</si>
  <si>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</si>
  <si>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</si>
  <si>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</si>
  <si>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</si>
  <si>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</si>
  <si>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</si>
  <si>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</si>
  <si>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</si>
  <si>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</si>
  <si>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</si>
  <si>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</si>
  <si>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</si>
  <si>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</si>
  <si>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</si>
  <si>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</si>
  <si>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</si>
  <si>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</si>
  <si>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</si>
  <si>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</si>
  <si>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</si>
  <si>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</si>
  <si>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</si>
  <si>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</si>
  <si>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</si>
  <si>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</si>
  <si>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</si>
  <si>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</si>
  <si>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</si>
  <si>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</si>
  <si>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</si>
  <si>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</si>
  <si>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</si>
  <si>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</si>
  <si>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</si>
  <si>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</si>
  <si>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</si>
  <si>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</si>
  <si>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</si>
  <si>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</si>
  <si>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</si>
  <si>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</si>
  <si>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</si>
  <si>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</si>
  <si>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</si>
  <si>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</si>
  <si>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</si>
  <si>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</si>
  <si>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</si>
  <si>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</si>
  <si>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</si>
  <si>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</si>
  <si>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</si>
  <si>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</si>
  <si>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</si>
  <si>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</si>
  <si>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</si>
  <si>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</si>
  <si>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</si>
  <si>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</si>
  <si>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</si>
  <si>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</si>
  <si>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</si>
  <si>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</si>
  <si>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</si>
  <si>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</si>
  <si>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</si>
  <si>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</si>
  <si>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</si>
  <si>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</si>
  <si>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</si>
  <si>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</si>
  <si>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</si>
  <si>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</si>
  <si>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</si>
  <si>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</si>
  <si>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</si>
  <si>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</si>
  <si>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</si>
  <si>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</si>
  <si>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</si>
  <si>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</si>
  <si>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</si>
  <si>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</si>
  <si>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</si>
  <si>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</si>
  <si>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</si>
  <si>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</si>
  <si>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</si>
  <si>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</si>
  <si>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</si>
  <si>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</si>
  <si>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</si>
  <si>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</si>
  <si>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</si>
  <si>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</si>
  <si>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</si>
  <si>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</si>
  <si>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</si>
  <si>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</si>
  <si>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</si>
  <si>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</si>
  <si>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</si>
  <si>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</si>
  <si>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</si>
  <si>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</si>
  <si>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</si>
  <si>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</si>
  <si>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</si>
  <si>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</si>
  <si>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</si>
  <si>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</si>
  <si>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</si>
  <si>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</si>
  <si>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</si>
  <si>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</si>
  <si>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</si>
  <si>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</si>
  <si>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</si>
  <si>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</si>
  <si>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</si>
  <si>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</si>
  <si>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</si>
  <si>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</si>
  <si>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</si>
  <si>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</si>
  <si>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</si>
  <si>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</si>
  <si>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</si>
  <si>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</si>
  <si>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</si>
  <si>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</si>
  <si>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</si>
  <si>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</si>
  <si>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</si>
  <si>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</si>
  <si>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</si>
  <si>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</si>
  <si>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</si>
  <si>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</si>
  <si>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</si>
  <si>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</si>
  <si>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</si>
  <si>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</si>
  <si>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</si>
  <si>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</si>
  <si>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</si>
  <si>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</si>
  <si>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</si>
  <si>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</si>
  <si>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</si>
  <si>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</si>
  <si>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</si>
  <si>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</si>
  <si>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</si>
  <si>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</si>
  <si>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</si>
  <si>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</si>
  <si>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</si>
  <si>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</si>
  <si>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</si>
  <si>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</si>
  <si>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</si>
  <si>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</si>
  <si>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</si>
  <si>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</si>
  <si>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</si>
  <si>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</si>
  <si>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</si>
  <si>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</si>
  <si>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</si>
  <si>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</si>
  <si>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</si>
  <si>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</si>
  <si>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</si>
  <si>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</si>
  <si>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</si>
  <si>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</si>
  <si>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</si>
  <si>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</si>
  <si>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</si>
  <si>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</si>
  <si>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</si>
  <si>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</si>
  <si>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</si>
  <si>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</si>
  <si>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</si>
  <si>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</si>
  <si>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</si>
  <si>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</si>
  <si>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</si>
  <si>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</si>
  <si>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</si>
  <si>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</si>
  <si>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</si>
  <si>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</si>
  <si>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</si>
  <si>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</si>
  <si>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</si>
  <si>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</si>
  <si>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</si>
  <si>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</si>
  <si>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</si>
  <si>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</si>
  <si>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</si>
  <si>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</si>
  <si>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</si>
  <si>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</si>
  <si>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</si>
  <si>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</si>
  <si>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</si>
  <si>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</si>
  <si>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</si>
  <si>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</si>
  <si>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</si>
  <si>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</si>
  <si>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</si>
  <si>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</si>
  <si>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</si>
  <si>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</si>
  <si>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</si>
  <si>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</si>
  <si>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</si>
  <si>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</si>
  <si>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</si>
  <si>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</si>
  <si>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</si>
  <si>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</si>
  <si>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</si>
  <si>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</si>
  <si>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</si>
  <si>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</si>
  <si>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</si>
  <si>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</si>
  <si>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</si>
  <si>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</si>
  <si>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</si>
  <si>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</si>
  <si>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</si>
  <si>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</si>
  <si>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</si>
  <si>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</si>
  <si>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</si>
  <si>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</si>
  <si>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</si>
  <si>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</si>
  <si>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</si>
  <si>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</si>
  <si>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</si>
  <si>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</si>
  <si>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</si>
  <si>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</si>
  <si>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</si>
  <si>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</si>
  <si>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</si>
  <si>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</si>
  <si>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</si>
  <si>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</si>
  <si>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</si>
  <si>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</si>
  <si>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</si>
  <si>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</si>
  <si>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</si>
  <si>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</si>
  <si>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</si>
  <si>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</si>
  <si>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</si>
  <si>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</si>
  <si>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</si>
  <si>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</si>
  <si>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</si>
  <si>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</si>
  <si>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</si>
  <si>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</si>
  <si>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</si>
  <si>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</si>
  <si>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</si>
  <si>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</si>
  <si>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</si>
  <si>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</si>
  <si>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</si>
  <si>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</si>
  <si>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</si>
  <si>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</si>
  <si>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</si>
  <si>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</si>
  <si>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</si>
  <si>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</si>
  <si>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</si>
  <si>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</si>
  <si>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</si>
  <si>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</si>
  <si>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</si>
  <si>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</si>
  <si>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</si>
  <si>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</si>
  <si>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</si>
  <si>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</si>
  <si>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</si>
  <si>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</si>
  <si>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</si>
  <si>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</si>
  <si>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</si>
  <si>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</si>
  <si>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</si>
  <si>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</si>
  <si>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</si>
  <si>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</si>
  <si>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</si>
  <si>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</si>
  <si>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</si>
  <si>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</si>
  <si>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</si>
  <si>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</si>
  <si>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</si>
  <si>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</si>
  <si>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</si>
  <si>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</si>
  <si>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</si>
  <si>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</si>
  <si>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</si>
  <si>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</si>
  <si>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</si>
  <si>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</si>
  <si>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</si>
  <si>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</si>
  <si>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</si>
  <si>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</si>
  <si>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</si>
  <si>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</si>
  <si>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</si>
  <si>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</si>
  <si>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</si>
  <si>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</si>
  <si>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</si>
  <si>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</si>
  <si>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</si>
  <si>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</si>
  <si>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</si>
  <si>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</si>
  <si>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</si>
  <si>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</si>
  <si>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</si>
  <si>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</si>
  <si>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</si>
  <si>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</si>
  <si>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</si>
  <si>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</si>
  <si>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</si>
  <si>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</si>
  <si>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</si>
  <si>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</si>
  <si>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</si>
  <si>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</si>
  <si>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</si>
  <si>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</si>
  <si>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</si>
  <si>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</si>
  <si>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</si>
  <si>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</si>
  <si>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</si>
  <si>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</si>
  <si>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</si>
  <si>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</si>
  <si>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</si>
  <si>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</si>
  <si>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</si>
  <si>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</si>
  <si>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</si>
  <si>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</si>
  <si>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</si>
  <si>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</si>
  <si>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</si>
  <si>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</si>
  <si>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</si>
  <si>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</si>
  <si>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</si>
  <si>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</si>
  <si>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</si>
  <si>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</si>
  <si>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</si>
  <si>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</si>
  <si>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</si>
  <si>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</si>
  <si>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</si>
  <si>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</si>
  <si>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</si>
  <si>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</si>
  <si>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</si>
  <si>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</si>
  <si>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</si>
  <si>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</si>
  <si>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</si>
  <si>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</si>
  <si>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</si>
  <si>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</si>
  <si>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</si>
  <si>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</si>
  <si>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</si>
  <si>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</si>
  <si>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</si>
  <si>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</si>
  <si>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</si>
  <si>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</si>
  <si>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</si>
  <si>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</si>
  <si>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</si>
  <si>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</si>
  <si>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</si>
  <si>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</si>
  <si>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</si>
  <si>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</si>
  <si>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</si>
  <si>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</si>
  <si>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</si>
  <si>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</si>
  <si>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</si>
  <si>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</si>
  <si>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</si>
  <si>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</si>
  <si>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</si>
  <si>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</si>
  <si>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</si>
  <si>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</si>
  <si>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</si>
  <si>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</si>
  <si>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</si>
  <si>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</si>
  <si>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</si>
  <si>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</si>
  <si>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</si>
  <si>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</si>
  <si>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</si>
  <si>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</si>
  <si>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</si>
  <si>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</si>
  <si>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</si>
  <si>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</si>
  <si>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</si>
  <si>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</si>
  <si>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</si>
  <si>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</si>
  <si>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</si>
  <si>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</si>
  <si>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</si>
  <si>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</si>
  <si>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</si>
  <si>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</si>
  <si>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</si>
  <si>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</si>
  <si>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</si>
  <si>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</si>
  <si>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</si>
  <si>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</si>
  <si>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</si>
  <si>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</si>
  <si>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</si>
  <si>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</si>
  <si>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</si>
  <si>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</si>
  <si>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</si>
  <si>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</si>
  <si>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</si>
  <si>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</si>
  <si>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</si>
  <si>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</si>
  <si>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</si>
  <si>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</si>
  <si>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</si>
  <si>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</si>
  <si>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</si>
  <si>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</si>
  <si>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</si>
  <si>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</si>
  <si>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</si>
  <si>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</si>
  <si>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</si>
  <si>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</si>
  <si>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</si>
  <si>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</si>
  <si>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</si>
  <si>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</si>
  <si>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</si>
  <si>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</si>
  <si>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</si>
  <si>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</si>
  <si>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</si>
  <si>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</si>
  <si>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</si>
  <si>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</si>
  <si>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</si>
  <si>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</si>
  <si>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</si>
  <si>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</si>
  <si>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</si>
  <si>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</si>
  <si>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</si>
  <si>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</si>
  <si>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</si>
  <si>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</si>
  <si>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</si>
  <si>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</si>
  <si>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</si>
  <si>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</si>
  <si>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</si>
  <si>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</si>
  <si>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</si>
  <si>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</si>
  <si>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</si>
  <si>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</si>
  <si>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</si>
  <si>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</si>
  <si>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</si>
  <si>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</si>
  <si>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</si>
  <si>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</si>
  <si>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</si>
  <si>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</si>
  <si>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</si>
  <si>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</si>
  <si>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</si>
  <si>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</si>
  <si>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</si>
  <si>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</si>
  <si>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</si>
  <si>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</si>
  <si>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</si>
  <si>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</si>
  <si>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</si>
  <si>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</si>
  <si>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</si>
  <si>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</si>
  <si>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</si>
  <si>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</si>
  <si>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</si>
  <si>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</si>
  <si>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</si>
  <si>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</si>
  <si>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</si>
  <si>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</si>
  <si>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</si>
  <si>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</si>
  <si>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</si>
  <si>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</si>
  <si>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</si>
  <si>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</si>
  <si>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</si>
  <si>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</si>
  <si>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</si>
  <si>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</si>
  <si>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</si>
  <si>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</si>
  <si>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</si>
  <si>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</si>
  <si>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</si>
  <si>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</si>
  <si>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</si>
  <si>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</si>
  <si>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</si>
  <si>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</si>
  <si>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</si>
  <si>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</si>
  <si>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</si>
  <si>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</si>
  <si>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</si>
  <si>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</si>
  <si>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</si>
  <si>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</si>
  <si>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</si>
  <si>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</si>
  <si>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</si>
  <si>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</si>
  <si>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</si>
  <si>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</si>
  <si>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</si>
  <si>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</si>
  <si>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</si>
  <si>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</si>
  <si>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</si>
  <si>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</si>
  <si>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</si>
  <si>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</si>
  <si>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</si>
  <si>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</si>
  <si>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</si>
  <si>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</si>
  <si>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</si>
  <si>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</si>
  <si>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</si>
  <si>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</si>
  <si>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</si>
  <si>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</si>
  <si>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</si>
  <si>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</si>
  <si>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</si>
  <si>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</si>
  <si>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</si>
  <si>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</si>
  <si>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</si>
  <si>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</si>
  <si>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</si>
  <si>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</si>
  <si>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</si>
  <si>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</si>
  <si>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</si>
  <si>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</si>
  <si>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</si>
  <si>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</si>
  <si>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</si>
  <si>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</si>
  <si>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</si>
  <si>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</si>
  <si>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</si>
  <si>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</si>
  <si>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</si>
  <si>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</si>
  <si>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</si>
  <si>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</si>
  <si>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</si>
  <si>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</si>
  <si>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</si>
  <si>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</si>
  <si>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</si>
  <si>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</si>
  <si>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</si>
  <si>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</si>
  <si>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</si>
  <si>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</si>
  <si>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</si>
  <si>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</si>
  <si>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</si>
  <si>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</si>
  <si>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</si>
  <si>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</si>
  <si>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</si>
  <si>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</si>
  <si>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</si>
  <si>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</si>
  <si>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</si>
  <si>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</si>
  <si>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</si>
  <si>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</si>
  <si>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</si>
  <si>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</si>
  <si>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</si>
  <si>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</si>
  <si>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</si>
  <si>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</si>
  <si>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</si>
  <si>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</si>
  <si>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</si>
  <si>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</si>
  <si>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</si>
  <si>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</si>
  <si>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</si>
  <si>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</si>
  <si>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</si>
  <si>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</si>
  <si>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</si>
  <si>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</si>
  <si>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</si>
  <si>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</si>
  <si>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</si>
  <si>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</si>
  <si>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</si>
  <si>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</si>
  <si>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</si>
  <si>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</si>
  <si>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</si>
  <si>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</si>
  <si>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</si>
  <si>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</si>
  <si>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</si>
  <si>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</si>
  <si>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</si>
  <si>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</si>
  <si>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</si>
  <si>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</si>
  <si>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</si>
  <si>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</si>
  <si>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</si>
  <si>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</si>
  <si>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</si>
  <si>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</si>
  <si>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</si>
  <si>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</si>
  <si>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</si>
  <si>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</si>
  <si>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</si>
  <si>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</si>
  <si>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</si>
  <si>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</si>
  <si>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</si>
  <si>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</si>
  <si>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</si>
  <si>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</si>
  <si>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</si>
  <si>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</si>
  <si>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</si>
  <si>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</si>
  <si>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</si>
  <si>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</si>
  <si>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</si>
  <si>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</si>
  <si>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</si>
  <si>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</si>
  <si>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</si>
  <si>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</si>
  <si>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</si>
  <si>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</si>
  <si>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</si>
  <si>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</si>
  <si>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</si>
  <si>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</si>
  <si>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</si>
  <si>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</si>
  <si>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</si>
  <si>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</si>
  <si>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</si>
  <si>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</si>
  <si>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</si>
  <si>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</si>
  <si>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</si>
  <si>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</si>
  <si>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</si>
  <si>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</si>
  <si>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</si>
  <si>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</si>
  <si>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</si>
  <si>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</si>
  <si>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</si>
  <si>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</si>
  <si>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</si>
  <si>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</si>
  <si>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</si>
  <si>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</si>
  <si>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</si>
  <si>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</si>
  <si>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</si>
  <si>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</si>
  <si>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</si>
  <si>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</si>
  <si>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</si>
  <si>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</si>
  <si>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</si>
  <si>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</si>
  <si>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</si>
  <si>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</si>
  <si>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</si>
  <si>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</si>
  <si>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</si>
  <si>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</si>
  <si>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</si>
  <si>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</si>
  <si>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</si>
  <si>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</si>
  <si>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</si>
  <si>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</si>
  <si>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</si>
  <si>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</si>
  <si>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</si>
  <si>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</si>
  <si>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</si>
  <si>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</si>
  <si>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</si>
  <si>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</si>
  <si>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</si>
  <si>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</si>
  <si>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</si>
  <si>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</si>
  <si>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</si>
  <si>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</si>
  <si>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</si>
  <si>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</si>
  <si>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</si>
  <si>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</si>
  <si>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</si>
  <si>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</si>
  <si>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</si>
  <si>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</si>
  <si>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</si>
  <si>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</si>
  <si>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</si>
  <si>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</si>
  <si>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</si>
  <si>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</si>
  <si>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</si>
  <si>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</si>
  <si>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</si>
  <si>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</si>
  <si>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</si>
  <si>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</si>
  <si>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</si>
  <si>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</si>
  <si>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</si>
  <si>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</si>
  <si>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</si>
  <si>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</si>
  <si>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</si>
  <si>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</si>
  <si>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</si>
  <si>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</si>
  <si>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</si>
  <si>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</si>
  <si>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</si>
  <si>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</si>
  <si>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</si>
  <si>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</si>
  <si>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</si>
  <si>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</si>
  <si>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</si>
  <si>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</si>
  <si>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</si>
  <si>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</si>
  <si>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</si>
  <si>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</si>
  <si>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</si>
  <si>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</si>
  <si>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</si>
  <si>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</si>
  <si>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</si>
  <si>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</si>
  <si>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</si>
  <si>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</si>
  <si>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</si>
  <si>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</si>
  <si>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</si>
  <si>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</si>
  <si>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</si>
  <si>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</si>
  <si>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</si>
  <si>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</si>
  <si>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</si>
  <si>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</si>
  <si>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</si>
  <si>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</si>
  <si>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</si>
  <si>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</si>
  <si>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</si>
  <si>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</si>
  <si>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</si>
  <si>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</si>
  <si>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</si>
  <si>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</si>
  <si>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</si>
  <si>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</si>
  <si>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</si>
  <si>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</si>
  <si>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</si>
  <si>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</si>
  <si>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</si>
  <si>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</si>
  <si>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</si>
  <si>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</si>
  <si>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</si>
  <si>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</si>
  <si>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</si>
  <si>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</si>
  <si>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</si>
  <si>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</si>
  <si>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</si>
  <si>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</si>
  <si>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</si>
  <si>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</si>
  <si>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</si>
  <si>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</si>
  <si>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</si>
  <si>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</si>
  <si>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</si>
  <si>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</si>
  <si>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</si>
  <si>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</si>
  <si>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</si>
  <si>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</si>
  <si>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</si>
  <si>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</si>
  <si>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</si>
  <si>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</si>
  <si>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</si>
  <si>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</si>
  <si>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</si>
  <si>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</si>
  <si>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</si>
  <si>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</si>
  <si>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</si>
  <si>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</si>
  <si>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</si>
  <si>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</si>
  <si>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</si>
  <si>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</si>
  <si>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</si>
  <si>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</si>
  <si>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</si>
  <si>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</si>
  <si>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</si>
  <si>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</si>
  <si>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</si>
  <si>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</si>
  <si>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</si>
  <si>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</si>
  <si>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</si>
  <si>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</si>
  <si>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</si>
  <si>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</si>
  <si>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</si>
  <si>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</si>
  <si>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</si>
  <si>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</si>
  <si>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</si>
  <si>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</si>
  <si>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</si>
  <si>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</si>
  <si>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</si>
  <si>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</si>
  <si>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</si>
  <si>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</si>
  <si>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</si>
  <si>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</si>
  <si>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</si>
  <si>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</si>
  <si>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</si>
  <si>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</si>
  <si>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</si>
  <si>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</si>
  <si>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</si>
  <si>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</si>
  <si>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</si>
  <si>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</si>
  <si>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</si>
  <si>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</si>
  <si>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</si>
  <si>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</si>
  <si>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</si>
  <si>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</si>
  <si>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</si>
  <si>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</si>
  <si>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</si>
  <si>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</si>
  <si>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</si>
  <si>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</si>
  <si>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</si>
  <si>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</si>
  <si>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</si>
  <si>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</si>
  <si>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</si>
  <si>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</si>
  <si>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</si>
  <si>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</si>
  <si>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</si>
  <si>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</si>
  <si>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</si>
  <si>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</si>
  <si>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</si>
  <si>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</si>
  <si>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</si>
  <si>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</si>
  <si>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</si>
  <si>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</si>
  <si>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</si>
  <si>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</si>
  <si>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</si>
  <si>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</si>
  <si>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</si>
  <si>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</si>
  <si>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</si>
  <si>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</si>
  <si>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</si>
  <si>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</si>
  <si>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</si>
  <si>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</si>
  <si>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</si>
  <si>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</si>
  <si>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</si>
  <si>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</si>
  <si>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</si>
  <si>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</si>
  <si>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</si>
  <si>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</si>
  <si>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</si>
  <si>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</si>
  <si>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</si>
  <si>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</si>
  <si>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</si>
  <si>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</si>
  <si>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</si>
  <si>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</si>
  <si>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</si>
  <si>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</si>
  <si>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</si>
  <si>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</si>
  <si>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</si>
  <si>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</si>
  <si>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</si>
  <si>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</si>
  <si>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</si>
  <si>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</si>
  <si>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</si>
  <si>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</si>
  <si>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</si>
  <si>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</si>
  <si>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</si>
  <si>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</si>
  <si>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</si>
  <si>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</si>
  <si>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</si>
  <si>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</si>
  <si>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</si>
  <si>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</si>
  <si>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</si>
  <si>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</si>
  <si>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</si>
  <si>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</si>
  <si>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</si>
  <si>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</si>
  <si>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</si>
  <si>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</si>
  <si>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</si>
  <si>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</si>
  <si>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</si>
  <si>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</si>
  <si>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</si>
  <si>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</si>
  <si>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</si>
  <si>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</si>
  <si>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</si>
  <si>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</si>
  <si>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</si>
  <si>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</si>
  <si>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</si>
  <si>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</si>
  <si>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</si>
  <si>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</si>
  <si>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</si>
  <si>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</si>
  <si>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</si>
  <si>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</si>
  <si>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</si>
  <si>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</si>
  <si>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</si>
  <si>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</si>
  <si>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</si>
  <si>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</si>
  <si>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</si>
  <si>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</si>
  <si>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</si>
  <si>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</si>
  <si>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</si>
  <si>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</si>
  <si>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</si>
  <si>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</si>
  <si>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</si>
  <si>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</si>
  <si>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</si>
  <si>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</si>
  <si>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</si>
  <si>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</si>
  <si>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</si>
  <si>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</si>
  <si>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</si>
  <si>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</si>
  <si>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</si>
  <si>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</si>
  <si>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</si>
  <si>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</si>
  <si>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</si>
  <si>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</si>
  <si>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</si>
  <si>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</si>
  <si>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</si>
  <si>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</si>
  <si>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</si>
  <si>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</si>
  <si>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</si>
  <si>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</si>
  <si>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</si>
  <si>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</si>
  <si>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</si>
  <si>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</si>
  <si>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</si>
  <si>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</si>
  <si>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</si>
  <si>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</si>
  <si>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</si>
  <si>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</si>
  <si>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</si>
  <si>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</si>
  <si>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</si>
  <si>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</si>
  <si>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</si>
  <si>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</si>
  <si>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</si>
  <si>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</si>
  <si>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</si>
  <si>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</si>
  <si>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</si>
  <si>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</si>
  <si>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</si>
  <si>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</si>
  <si>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</si>
  <si>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</si>
  <si>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</si>
  <si>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</si>
  <si>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</si>
  <si>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</si>
  <si>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</si>
  <si>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</si>
  <si>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</si>
  <si>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</si>
  <si>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</si>
  <si>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</si>
  <si>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</si>
  <si>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</si>
  <si>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</si>
  <si>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</si>
  <si>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</si>
  <si>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</si>
  <si>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</si>
  <si>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</si>
  <si>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</si>
  <si>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</si>
  <si>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</si>
  <si>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</si>
  <si>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</si>
  <si>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</si>
  <si>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</si>
  <si>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</si>
  <si>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</si>
  <si>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</si>
  <si>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</si>
  <si>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</si>
  <si>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</si>
  <si>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</si>
  <si>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</si>
  <si>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</si>
  <si>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</si>
  <si>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</si>
  <si>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</si>
  <si>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</si>
  <si>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</si>
  <si>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</si>
  <si>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</si>
  <si>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</si>
  <si>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</si>
  <si>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</si>
  <si>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</si>
  <si>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</si>
  <si>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</si>
  <si>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</si>
  <si>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</si>
  <si>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</si>
  <si>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</si>
  <si>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</si>
  <si>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</si>
  <si>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</si>
  <si>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</si>
  <si>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</si>
  <si>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</si>
  <si>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</si>
  <si>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</si>
  <si>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</si>
  <si>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</si>
  <si>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</si>
  <si>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</si>
  <si>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</si>
  <si>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</si>
  <si>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</si>
  <si>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</si>
  <si>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</si>
  <si>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</si>
  <si>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</si>
  <si>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</si>
  <si>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</si>
  <si>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</si>
  <si>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</si>
  <si>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</si>
  <si>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</si>
  <si>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</si>
  <si>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</si>
  <si>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</si>
  <si>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</si>
  <si>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</si>
  <si>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</si>
  <si>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</si>
  <si>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</si>
  <si>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</si>
  <si>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</si>
  <si>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</si>
  <si>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</si>
  <si>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</si>
  <si>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</si>
  <si>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</si>
  <si>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</si>
  <si>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</si>
  <si>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</si>
  <si>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</si>
  <si>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</si>
  <si>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</si>
  <si>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</si>
  <si>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</si>
  <si>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</si>
  <si>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</si>
  <si>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</si>
  <si>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</si>
  <si>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</si>
  <si>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</si>
  <si>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</si>
  <si>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</si>
  <si>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</si>
  <si>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</si>
  <si>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</si>
  <si>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</si>
  <si>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</si>
  <si>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</si>
  <si>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</si>
  <si>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</si>
  <si>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</si>
  <si>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</si>
  <si>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</si>
  <si>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</si>
  <si>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</si>
  <si>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</si>
  <si>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</si>
  <si>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</si>
  <si>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</si>
  <si>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</si>
  <si>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</si>
  <si>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</si>
  <si>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</si>
  <si>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</si>
  <si>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</si>
  <si>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</si>
  <si>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</si>
  <si>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</si>
  <si>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</si>
  <si>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</si>
  <si>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</si>
  <si>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</si>
  <si>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</si>
  <si>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</si>
  <si>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</si>
  <si>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</si>
  <si>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</si>
  <si>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</si>
  <si>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</si>
  <si>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</si>
  <si>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</si>
  <si>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</si>
  <si>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</si>
  <si>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</si>
  <si>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</si>
  <si>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</si>
  <si>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</si>
  <si>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</si>
  <si>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</si>
  <si>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</si>
  <si>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</si>
  <si>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</si>
  <si>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</si>
  <si>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</si>
  <si>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</si>
  <si>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</si>
  <si>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</si>
  <si>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</si>
  <si>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</si>
  <si>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</si>
  <si>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</si>
  <si>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</si>
  <si>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</si>
  <si>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</si>
  <si>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</si>
  <si>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</si>
  <si>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</si>
  <si>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</si>
  <si>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</si>
  <si>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</si>
  <si>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</si>
  <si>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</si>
  <si>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</si>
  <si>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</si>
  <si>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</si>
  <si>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</si>
  <si>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</si>
  <si>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</si>
  <si>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</si>
  <si>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</si>
  <si>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</si>
  <si>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</si>
  <si>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</si>
  <si>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</si>
  <si>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</si>
  <si>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</si>
  <si>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</si>
  <si>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</si>
  <si>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</si>
  <si>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</si>
  <si>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</si>
  <si>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</si>
  <si>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</si>
  <si>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</si>
  <si>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</si>
  <si>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</si>
  <si>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</si>
  <si>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</si>
  <si>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</si>
  <si>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</si>
  <si>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</si>
  <si>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</si>
  <si>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</si>
  <si>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</si>
  <si>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</si>
  <si>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</si>
  <si>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</si>
  <si>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</si>
  <si>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</si>
  <si>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</si>
  <si>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</si>
  <si>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</si>
  <si>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</si>
  <si>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</si>
  <si>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</si>
  <si>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</si>
  <si>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</si>
  <si>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</si>
  <si>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</si>
  <si>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</si>
  <si>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</si>
  <si>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</si>
  <si>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</si>
  <si>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</si>
  <si>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</si>
  <si>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</si>
  <si>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</si>
  <si>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</si>
  <si>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</si>
  <si>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</si>
  <si>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</si>
  <si>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</si>
  <si>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</si>
  <si>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</si>
  <si>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</si>
  <si>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</si>
  <si>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</si>
  <si>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</si>
  <si>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</si>
  <si>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</si>
  <si>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</si>
  <si>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</si>
  <si>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</si>
  <si>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</si>
  <si>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</si>
  <si>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</si>
  <si>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</si>
  <si>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</si>
  <si>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</si>
  <si>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</si>
  <si>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</si>
  <si>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</si>
  <si>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</si>
  <si>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</si>
  <si>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</si>
  <si>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</si>
  <si>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</si>
  <si>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</si>
  <si>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</si>
  <si>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</si>
  <si>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</si>
  <si>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</si>
  <si>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</si>
  <si>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</si>
  <si>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</si>
  <si>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</si>
  <si>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</si>
  <si>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</si>
  <si>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</si>
  <si>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</si>
  <si>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</si>
  <si>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</si>
  <si>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</si>
  <si>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</si>
  <si>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</si>
  <si>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</si>
  <si>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</si>
  <si>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</si>
  <si>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</si>
  <si>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</si>
  <si>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</si>
  <si>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</si>
  <si>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</si>
  <si>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</si>
  <si>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</si>
  <si>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</si>
  <si>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</si>
  <si>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</si>
  <si>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</si>
  <si>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</si>
  <si>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</si>
  <si>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</si>
  <si>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</si>
  <si>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</si>
  <si>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</si>
  <si>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</si>
  <si>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</si>
  <si>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</si>
  <si>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</si>
  <si>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</si>
  <si>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</si>
  <si>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</si>
  <si>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</si>
  <si>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</si>
  <si>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</si>
  <si>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</si>
  <si>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</si>
  <si>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</si>
  <si>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</si>
  <si>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</si>
  <si>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</si>
  <si>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</si>
  <si>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</si>
  <si>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</si>
  <si>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</si>
  <si>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</si>
  <si>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</si>
  <si>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</si>
  <si>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</si>
  <si>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</si>
  <si>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</si>
  <si>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</si>
  <si>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</si>
  <si>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</si>
  <si>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</si>
  <si>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</si>
  <si>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</si>
  <si>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</si>
  <si>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</si>
  <si>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</si>
  <si>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</si>
  <si>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</si>
  <si>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</si>
  <si>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</si>
  <si>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</si>
  <si>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</si>
  <si>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</si>
  <si>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</si>
  <si>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</si>
  <si>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</si>
  <si>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</si>
  <si>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</si>
  <si>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</si>
  <si>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</si>
  <si>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</si>
  <si>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</si>
  <si>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</si>
  <si>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</si>
  <si>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</si>
  <si>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</si>
  <si>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</si>
  <si>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</si>
  <si>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</si>
  <si>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</si>
  <si>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</si>
  <si>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</si>
  <si>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</si>
  <si>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</si>
  <si>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</si>
  <si>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</si>
  <si>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</si>
  <si>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</si>
  <si>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</si>
  <si>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</si>
  <si>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</si>
  <si>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</si>
  <si>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</si>
  <si>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</si>
  <si>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</si>
  <si>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</si>
  <si>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</si>
  <si>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</si>
  <si>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</si>
  <si>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</si>
  <si>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</si>
  <si>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</si>
  <si>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</si>
  <si>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</si>
  <si>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</si>
  <si>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</si>
  <si>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</si>
  <si>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</si>
  <si>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</si>
  <si>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</si>
  <si>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</si>
  <si>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</si>
  <si>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</si>
  <si>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</si>
  <si>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</si>
  <si>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</si>
  <si>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</si>
  <si>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</si>
  <si>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</si>
  <si>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</si>
  <si>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</si>
  <si>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</si>
  <si>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</si>
  <si>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</si>
  <si>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</si>
  <si>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</si>
  <si>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</si>
  <si>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</si>
  <si>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</si>
  <si>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</si>
  <si>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</si>
  <si>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</si>
  <si>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</si>
  <si>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</si>
  <si>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</si>
  <si>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</si>
  <si>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</si>
  <si>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</si>
  <si>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</si>
  <si>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</si>
  <si>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</si>
  <si>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</si>
  <si>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</si>
  <si>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</si>
  <si>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</si>
  <si>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</si>
  <si>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</si>
  <si>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</si>
  <si>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</si>
  <si>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</si>
  <si>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</si>
  <si>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</si>
  <si>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</si>
  <si>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</si>
  <si>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</si>
  <si>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</si>
  <si>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</si>
  <si>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</si>
  <si>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</si>
  <si>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</si>
  <si>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</si>
  <si>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</si>
  <si>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</si>
  <si>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</si>
  <si>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</si>
  <si>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</si>
  <si>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</si>
  <si>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</si>
  <si>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</si>
  <si>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</si>
  <si>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</si>
  <si>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</si>
  <si>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</si>
  <si>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</si>
  <si>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</si>
  <si>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</si>
  <si>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</si>
  <si>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</si>
  <si>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</si>
  <si>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</si>
  <si>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</si>
  <si>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</si>
  <si>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</si>
  <si>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</si>
  <si>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</si>
  <si>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</si>
  <si>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</si>
  <si>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</si>
  <si>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</si>
  <si>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</si>
  <si>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</si>
  <si>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</si>
  <si>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</si>
  <si>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</si>
  <si>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</si>
  <si>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</si>
  <si>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</si>
  <si>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</si>
  <si>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</si>
  <si>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</si>
  <si>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</si>
  <si>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</si>
  <si>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</si>
  <si>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</si>
  <si>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</si>
  <si>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</si>
  <si>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</si>
  <si>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</si>
  <si>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</si>
  <si>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</si>
  <si>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</si>
  <si>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</si>
  <si>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</si>
  <si>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</si>
  <si>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</si>
  <si>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</si>
  <si>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</si>
  <si>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</si>
  <si>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</si>
  <si>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</si>
  <si>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</si>
  <si>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</si>
  <si>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</si>
  <si>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</si>
  <si>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</si>
  <si>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</si>
  <si>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</si>
  <si>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</si>
  <si>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</si>
  <si>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</si>
  <si>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</si>
  <si>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</si>
  <si>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</si>
  <si>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</si>
  <si>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</si>
  <si>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</si>
  <si>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</si>
  <si>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</si>
  <si>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</si>
  <si>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</si>
  <si>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</si>
  <si>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</si>
  <si>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</si>
  <si>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</si>
  <si>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</si>
  <si>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</si>
  <si>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</si>
  <si>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</si>
  <si>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</si>
  <si>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</si>
  <si>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</si>
  <si>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</si>
  <si>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</si>
  <si>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</si>
  <si>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</si>
  <si>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</si>
  <si>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</si>
  <si>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</si>
  <si>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</si>
  <si>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</si>
  <si>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</si>
  <si>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</si>
  <si>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</si>
  <si>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</si>
  <si>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</si>
  <si>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</si>
  <si>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</si>
  <si>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</si>
  <si>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</si>
  <si>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</si>
  <si>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</si>
  <si>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</si>
  <si>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</si>
  <si>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</si>
  <si>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</si>
  <si>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</si>
  <si>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</si>
  <si>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</si>
  <si>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</si>
  <si>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</si>
  <si>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</si>
  <si>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</si>
  <si>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</si>
  <si>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</si>
  <si>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</si>
  <si>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</si>
  <si>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</si>
  <si>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</si>
  <si>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</si>
  <si>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</si>
  <si>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</si>
  <si>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</si>
  <si>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</si>
  <si>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</si>
  <si>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</si>
  <si>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</si>
  <si>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</si>
  <si>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</si>
  <si>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</si>
  <si>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</si>
  <si>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</si>
  <si>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</si>
  <si>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</si>
  <si>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</si>
  <si>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</si>
  <si>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</si>
  <si>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</si>
  <si>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</si>
  <si>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</si>
  <si>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</si>
  <si>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</si>
  <si>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</si>
  <si>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</si>
  <si>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</si>
  <si>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</si>
  <si>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</si>
  <si>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</si>
  <si>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</si>
  <si>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</si>
  <si>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</si>
  <si>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</si>
  <si>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</si>
  <si>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</si>
  <si>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</si>
  <si>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</si>
  <si>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</si>
  <si>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</si>
  <si>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</si>
  <si>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</si>
  <si>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</si>
  <si>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</si>
  <si>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</si>
  <si>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</si>
  <si>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</si>
  <si>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</si>
  <si>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</si>
  <si>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</si>
  <si>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</si>
  <si>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</si>
  <si>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</si>
  <si>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</si>
  <si>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</si>
  <si>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</si>
  <si>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</si>
  <si>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</si>
  <si>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</si>
  <si>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</si>
  <si>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</si>
  <si>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</si>
  <si>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</si>
  <si>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</si>
  <si>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</si>
  <si>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</si>
  <si>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</si>
  <si>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</si>
  <si>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</si>
  <si>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</si>
  <si>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</si>
  <si>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</si>
  <si>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</si>
  <si>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</si>
  <si>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</si>
  <si>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</si>
  <si>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</si>
  <si>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</si>
  <si>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</si>
  <si>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</si>
  <si>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</si>
  <si>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</si>
  <si>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</si>
  <si>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</si>
  <si>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</si>
  <si>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</si>
  <si>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</si>
  <si>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</si>
  <si>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</si>
  <si>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</si>
  <si>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</si>
  <si>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</si>
  <si>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</si>
  <si>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</si>
  <si>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</si>
  <si>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</si>
  <si>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</si>
  <si>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</si>
  <si>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</si>
  <si>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</si>
  <si>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</si>
  <si>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</si>
  <si>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</si>
  <si>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</si>
  <si>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</si>
  <si>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</si>
  <si>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</si>
  <si>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</si>
  <si>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</si>
  <si>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</si>
  <si>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</si>
  <si>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</si>
  <si>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</si>
  <si>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</si>
  <si>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</si>
  <si>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</si>
  <si>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</si>
  <si>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</si>
  <si>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</si>
  <si>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</si>
  <si>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</si>
  <si>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</si>
  <si>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</si>
  <si>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</si>
  <si>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</si>
  <si>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</si>
  <si>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</si>
  <si>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</si>
  <si>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</si>
  <si>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</si>
  <si>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</si>
  <si>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</si>
  <si>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</si>
  <si>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</si>
  <si>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</si>
  <si>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</si>
  <si>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</si>
  <si>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</si>
  <si>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</si>
  <si>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</si>
  <si>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</si>
  <si>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</si>
  <si>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</si>
  <si>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</si>
  <si>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</si>
  <si>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</si>
  <si>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</si>
  <si>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</si>
  <si>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</si>
  <si>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</si>
  <si>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</si>
  <si>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</si>
  <si>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</si>
  <si>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</si>
  <si>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</si>
  <si>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</si>
  <si>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</si>
  <si>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</si>
  <si>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</si>
  <si>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</si>
  <si>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</si>
  <si>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</si>
  <si>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</si>
  <si>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</si>
  <si>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</si>
  <si>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</si>
  <si>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</si>
  <si>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</si>
  <si>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</si>
  <si>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</si>
  <si>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</si>
  <si>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</si>
  <si>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</si>
  <si>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</si>
  <si>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</si>
  <si>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</si>
  <si>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</si>
  <si>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</si>
  <si>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</si>
  <si>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</si>
  <si>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</si>
  <si>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</si>
  <si>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</si>
  <si>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</si>
  <si>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</si>
  <si>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</si>
  <si>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</si>
  <si>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</si>
  <si>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</si>
  <si>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</si>
  <si>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</si>
  <si>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</si>
  <si>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</si>
  <si>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</si>
  <si>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</si>
  <si>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</si>
  <si>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</si>
  <si>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</si>
  <si>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</si>
  <si>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</si>
  <si>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</si>
  <si>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</si>
  <si>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</si>
  <si>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</si>
  <si>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</si>
  <si>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</si>
  <si>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</si>
  <si>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</si>
  <si>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</si>
  <si>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</si>
  <si>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</si>
  <si>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</si>
  <si>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</si>
  <si>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</si>
  <si>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</si>
  <si>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</si>
  <si>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</si>
  <si>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</si>
  <si>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</si>
  <si>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</si>
  <si>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</si>
  <si>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</si>
  <si>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</si>
  <si>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</si>
  <si>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</si>
  <si>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</si>
  <si>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</si>
  <si>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</si>
  <si>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</si>
  <si>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</si>
  <si>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</si>
  <si>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</si>
  <si>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</si>
  <si>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</si>
  <si>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</si>
  <si>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</si>
  <si>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</si>
  <si>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</si>
  <si>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</si>
  <si>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</si>
  <si>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</si>
  <si>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</si>
  <si>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</si>
  <si>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</si>
  <si>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</si>
  <si>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</si>
  <si>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</si>
  <si>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</si>
  <si>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</si>
  <si>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</si>
  <si>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</si>
  <si>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</si>
  <si>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</si>
  <si>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</si>
  <si>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</si>
  <si>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</si>
  <si>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</si>
  <si>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</si>
  <si>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</si>
  <si>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</si>
  <si>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</si>
  <si>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</si>
  <si>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</si>
  <si>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</si>
  <si>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</si>
  <si>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</si>
  <si>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</si>
  <si>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</si>
  <si>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</si>
  <si>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</si>
  <si>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</si>
  <si>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</si>
  <si>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</si>
  <si>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</si>
  <si>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</si>
  <si>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</si>
  <si>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</si>
  <si>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</si>
  <si>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</si>
  <si>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</si>
  <si>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</si>
  <si>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</si>
  <si>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</si>
  <si>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</si>
  <si>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</si>
  <si>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</si>
  <si>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</si>
  <si>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</si>
  <si>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</si>
  <si>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</si>
  <si>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</si>
  <si>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</si>
  <si>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</si>
  <si>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</si>
  <si>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</si>
  <si>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</si>
  <si>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</si>
  <si>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</si>
  <si>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</si>
  <si>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</si>
  <si>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</si>
  <si>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</si>
  <si>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</si>
  <si>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</si>
  <si>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</si>
  <si>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</si>
  <si>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</si>
  <si>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</si>
  <si>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</si>
  <si>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</si>
  <si>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</si>
  <si>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</si>
  <si>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</si>
  <si>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</si>
  <si>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</si>
  <si>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</si>
  <si>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</si>
  <si>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</si>
  <si>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</si>
  <si>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</si>
  <si>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</si>
  <si>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</si>
  <si>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</si>
  <si>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</si>
  <si>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</si>
  <si>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</si>
  <si>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</si>
  <si>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</si>
  <si>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</si>
  <si>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</si>
  <si>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</si>
  <si>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</si>
  <si>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</si>
  <si>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</si>
  <si>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</si>
  <si>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</si>
  <si>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</si>
  <si>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</si>
  <si>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</si>
  <si>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</si>
  <si>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</si>
  <si>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</si>
  <si>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</si>
  <si>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</si>
  <si>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</si>
  <si>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</si>
  <si>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</si>
  <si>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</si>
  <si>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</si>
  <si>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</si>
  <si>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</si>
  <si>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</si>
  <si>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</si>
  <si>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</si>
  <si>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</si>
  <si>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</si>
  <si>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</si>
  <si>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</si>
  <si>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</si>
  <si>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</si>
  <si>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</si>
  <si>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</si>
  <si>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</si>
  <si>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</si>
  <si>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</si>
  <si>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</si>
  <si>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</si>
  <si>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</si>
  <si>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</si>
  <si>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</si>
  <si>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</si>
  <si>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</si>
  <si>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</si>
  <si>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</si>
  <si>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</si>
  <si>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</si>
  <si>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</si>
  <si>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</si>
  <si>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</si>
  <si>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</si>
  <si>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</si>
  <si>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</si>
  <si>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</si>
  <si>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</si>
  <si>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</si>
  <si>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</si>
  <si>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</si>
  <si>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</si>
  <si>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</si>
  <si>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</si>
  <si>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</si>
  <si>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</si>
  <si>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</si>
  <si>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</si>
  <si>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</si>
  <si>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</si>
  <si>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</si>
  <si>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</si>
  <si>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</si>
  <si>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</si>
  <si>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</si>
  <si>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</si>
  <si>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</si>
  <si>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</si>
  <si>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</si>
  <si>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</si>
  <si>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</si>
  <si>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</si>
  <si>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</si>
  <si>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</si>
  <si>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</si>
  <si>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</si>
  <si>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</si>
  <si>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</si>
  <si>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</si>
  <si>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</si>
  <si>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</si>
  <si>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</si>
  <si>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</si>
  <si>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</si>
  <si>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</si>
  <si>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</si>
  <si>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</si>
  <si>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</si>
  <si>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</si>
  <si>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</si>
  <si>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</si>
  <si>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</si>
  <si>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</si>
  <si>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</si>
  <si>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</si>
  <si>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</si>
  <si>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</si>
  <si>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</si>
  <si>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</si>
  <si>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</si>
  <si>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</si>
  <si>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</si>
  <si>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</si>
  <si>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</si>
  <si>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</si>
  <si>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</si>
  <si>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</si>
  <si>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</si>
  <si>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</si>
  <si>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</si>
  <si>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</si>
  <si>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</si>
  <si>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</si>
  <si>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</si>
  <si>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</si>
  <si>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</si>
  <si>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</si>
  <si>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</si>
  <si>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</si>
  <si>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</si>
  <si>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</si>
  <si>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</si>
  <si>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</si>
  <si>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</si>
  <si>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</si>
  <si>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</si>
  <si>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</si>
  <si>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</si>
  <si>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</si>
  <si>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</si>
  <si>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</si>
  <si>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</si>
  <si>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</si>
  <si>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</si>
  <si>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</si>
  <si>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</si>
  <si>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</si>
  <si>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</si>
  <si>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</si>
  <si>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</si>
  <si>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</si>
  <si>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</si>
  <si>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</si>
  <si>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</si>
  <si>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</si>
  <si>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</si>
  <si>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</si>
  <si>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</si>
  <si>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</si>
  <si>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</si>
  <si>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</si>
  <si>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</si>
  <si>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</si>
  <si>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</si>
  <si>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</si>
  <si>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</si>
  <si>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</si>
  <si>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</si>
  <si>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</si>
  <si>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</si>
  <si>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</si>
  <si>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</si>
  <si>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</si>
  <si>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</si>
  <si>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</si>
  <si>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</si>
  <si>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</si>
  <si>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</si>
  <si>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</si>
  <si>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</si>
  <si>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</si>
  <si>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</si>
  <si>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</si>
  <si>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</si>
  <si>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</si>
  <si>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</si>
  <si>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</si>
  <si>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</si>
  <si>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</si>
  <si>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</si>
  <si>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</si>
  <si>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</si>
  <si>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</si>
  <si>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</si>
  <si>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</si>
  <si>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</si>
  <si>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</si>
  <si>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</si>
  <si>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</si>
  <si>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</si>
  <si>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</si>
  <si>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</si>
  <si>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</si>
  <si>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</si>
  <si>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</si>
  <si>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</si>
  <si>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</si>
  <si>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</si>
  <si>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</si>
  <si>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</si>
  <si>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</si>
  <si>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</si>
  <si>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</si>
  <si>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</si>
  <si>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</si>
  <si>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</si>
  <si>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</si>
  <si>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</si>
  <si>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</si>
  <si>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</si>
  <si>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</si>
  <si>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</si>
  <si>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</si>
  <si>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</si>
  <si>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</si>
  <si>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</si>
  <si>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</si>
  <si>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</si>
  <si>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</si>
  <si>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</si>
  <si>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</si>
  <si>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</si>
  <si>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</si>
  <si>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</si>
  <si>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</si>
  <si>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</si>
  <si>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</si>
  <si>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</si>
  <si>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</si>
  <si>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</si>
  <si>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</si>
  <si>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</si>
  <si>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</si>
  <si>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</si>
  <si>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</si>
  <si>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</si>
  <si>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</si>
  <si>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</si>
  <si>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</si>
  <si>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</si>
  <si>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</si>
  <si>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</si>
  <si>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</si>
  <si>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</si>
  <si>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</si>
  <si>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</si>
  <si>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</si>
  <si>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</si>
  <si>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</si>
  <si>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</si>
  <si>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</si>
  <si>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</si>
  <si>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</si>
  <si>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</si>
  <si>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</si>
  <si>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</si>
  <si>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</si>
  <si>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</si>
  <si>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</si>
  <si>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</si>
  <si>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</si>
  <si>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</si>
  <si>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</si>
  <si>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</si>
  <si>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</si>
  <si>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</si>
  <si>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</si>
  <si>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</si>
  <si>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</si>
  <si>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</si>
  <si>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</si>
  <si>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</si>
  <si>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</si>
  <si>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</si>
  <si>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</si>
  <si>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</si>
  <si>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</si>
  <si>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</si>
  <si>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</si>
  <si>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</si>
  <si>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</si>
  <si>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</si>
  <si>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</si>
  <si>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</si>
  <si>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</si>
  <si>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</si>
  <si>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</si>
  <si>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</si>
  <si>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</si>
  <si>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</si>
  <si>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</si>
  <si>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</si>
  <si>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</si>
  <si>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</si>
  <si>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</si>
  <si>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</si>
  <si>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</si>
  <si>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</si>
  <si>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2019</t>
  </si>
  <si>
    <t>jan</t>
  </si>
  <si>
    <t>febr</t>
  </si>
  <si>
    <t>márc</t>
  </si>
  <si>
    <t>ápr</t>
  </si>
  <si>
    <t>máj</t>
  </si>
  <si>
    <t>jún</t>
  </si>
  <si>
    <t>júl</t>
  </si>
  <si>
    <t>aug</t>
  </si>
  <si>
    <t>szept</t>
  </si>
  <si>
    <t>okt</t>
  </si>
  <si>
    <t>nov</t>
  </si>
  <si>
    <t>dec</t>
  </si>
  <si>
    <t>2020</t>
  </si>
  <si>
    <t>2021</t>
  </si>
  <si>
    <t>2022</t>
  </si>
  <si>
    <t>Évek</t>
  </si>
  <si>
    <t>Arabica</t>
  </si>
  <si>
    <t>Excelsa</t>
  </si>
  <si>
    <t>Liberica</t>
  </si>
  <si>
    <t>Robusta</t>
  </si>
  <si>
    <t>Összeg /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</si>
</sst>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* #,##0.00\ &quot;Ft&quot;_-;\-* #,##0.00\ &quot;Ft&quot;_-;_-* &quot;-&quot;??\ &quot;Ft&quot;_-;_-@_-"/>
    <numFmt numFmtId="164" formatCode="0.0"/>
    <numFmt numFmtId="167" formatCode="[$-40E]yyyy/\ mmmm\ d\.;@"/>
    <numFmt numFmtId="172" formatCode="#,##0.0&quot; kg&quot;"/>
    <numFmt numFmtId="173" formatCode="_-[$$-409]* #,##0.00_ ;_-[$$-409]* \-#,##0.00\ ;_-[$$-409]* &quot;-&quot;??_ ;_-@_ "/>
    <numFmt numFmtId="175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7" fontId="1" fillId="0" borderId="0" xfId="0" applyNumberFormat="1" applyFont="1" applyAlignment="1">
      <alignment horizontal="left" vertical="center"/>
    </xf>
    <xf numFmtId="172" fontId="0" fillId="0" borderId="0" xfId="0" applyNumberFormat="1"/>
    <xf numFmtId="173" fontId="0" fillId="0" borderId="0" xfId="1" applyNumberFormat="1" applyFont="1"/>
    <xf numFmtId="0" fontId="0" fillId="0" borderId="0" xfId="0" pivotButton="1"/>
    <xf numFmtId="167" fontId="0" fillId="0" borderId="0" xfId="0" applyNumberFormat="1"/>
    <xf numFmtId="1" fontId="0" fillId="0" borderId="0" xfId="0" applyNumberFormat="1"/>
    <xf numFmtId="175" fontId="0" fillId="0" borderId="0" xfId="0" applyNumberFormat="1"/>
  </cellXfs>
  <cellStyles count="2">
    <cellStyle name="Normál" xfId="0" builtinId="0"/>
    <cellStyle name="Pénznem" xfId="1" builtinId="4"/>
  </cellStyles>
  <dxfs count="58"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font>
        <color theme="0"/>
      </font>
      <fill>
        <gradientFill degree="90">
          <stop position="0">
            <color theme="1" tint="0.1490218817712943"/>
          </stop>
          <stop position="1">
            <color theme="1" tint="0.34900967436750391"/>
          </stop>
        </gradientFill>
      </fill>
    </dxf>
    <dxf>
      <font>
        <color theme="0"/>
      </font>
      <fill>
        <patternFill patternType="solid">
          <fgColor auto="1"/>
          <bgColor theme="1" tint="0.24994659260841701"/>
        </patternFill>
      </fill>
    </dxf>
    <dxf>
      <font>
        <sz val="11"/>
        <color theme="0"/>
        <name val="Calibri"/>
        <family val="2"/>
        <charset val="238"/>
        <scheme val="minor"/>
      </font>
    </dxf>
    <dxf>
      <fill>
        <patternFill patternType="solid">
          <fgColor auto="1"/>
          <bgColor theme="1" tint="0.2499465926084170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_-[$$-409]* #,##0.00_ ;_-[$$-409]* \-#,##0.00\ ;_-[$$-409]* &quot;-&quot;??_ ;_-@_ "/>
    </dxf>
    <dxf>
      <numFmt numFmtId="172" formatCode="#,##0.0&quot; 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7" formatCode="[$-40E]yyyy/\ mmmm\ d\.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2" defaultTableStyle="TableStyleMedium2" defaultPivotStyle="PivotStyleMedium9">
    <tableStyle name="Dark Slicer Style" pivot="0" table="0" count="4" xr9:uid="{B0F19BE8-3382-43D7-AA86-D1038A40E398}">
      <tableStyleElement type="wholeTable" dxfId="43"/>
      <tableStyleElement type="headerRow" dxfId="42"/>
    </tableStyle>
    <tableStyle name="Dark Timeline Style" pivot="0" table="0" count="8" xr9:uid="{B3FE6988-294E-43D5-9562-2E0C0282D9DE}">
      <tableStyleElement type="wholeTable" dxfId="45"/>
      <tableStyleElement type="headerRow" dxfId="44"/>
    </tableStyle>
  </tableStyles>
  <extLst>
    <ext xmlns:x14="http://schemas.microsoft.com/office/spreadsheetml/2009/9/main" uri="{46F421CA-312F-682f-3DD2-61675219B42D}">
      <x14:dxfs count="2">
        <dxf>
          <font>
            <b/>
            <i val="0"/>
          </font>
          <fill>
            <patternFill>
              <bgColor theme="1" tint="0.34998626667073579"/>
            </patternFill>
          </fill>
        </dxf>
        <dxf>
          <font>
            <strike/>
          </font>
          <fill>
            <patternFill>
              <bgColor theme="0" tint="-0.34998626667073579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rk Slicer Style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3743705557422"/>
              <bgColor theme="0" tint="-0.24994659260841701"/>
            </patternFill>
          </fill>
        </dxf>
        <dxf>
          <fill>
            <patternFill patternType="solid">
              <fgColor theme="0"/>
              <bgColor theme="1" tint="0.34998626667073579"/>
            </patternFill>
          </fill>
        </dxf>
        <dxf>
          <font>
            <sz val="9"/>
            <color theme="0"/>
            <name val="Calibri"/>
            <family val="2"/>
            <charset val="238"/>
            <scheme val="minor"/>
          </font>
        </dxf>
        <dxf>
          <font>
            <sz val="9"/>
            <color theme="0"/>
            <name val="Calibri"/>
            <family val="2"/>
            <charset val="238"/>
            <scheme val="minor"/>
          </font>
        </dxf>
        <dxf>
          <font>
            <sz val="9"/>
            <color theme="0"/>
            <name val="Calibri"/>
            <family val="2"/>
            <charset val="238"/>
            <scheme val="minor"/>
          </font>
        </dxf>
        <dxf>
          <font>
            <sz val="10"/>
            <color theme="0"/>
            <name val="Calibri"/>
            <family val="2"/>
            <charset val="238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Dark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[coffeeOrdersData.xlsx]TS Pivot!TotalSales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Coffee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5400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'TS Pivot'!$C$3:$C$4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'TS Pivot'!$A$5:$B$52</c:f>
              <c:multiLvlStrCache>
                <c:ptCount val="44"/>
                <c:lvl>
                  <c:pt idx="0">
                    <c:v>jan</c:v>
                  </c:pt>
                  <c:pt idx="1">
                    <c:v>febr</c:v>
                  </c:pt>
                  <c:pt idx="2">
                    <c:v>márc</c:v>
                  </c:pt>
                  <c:pt idx="3">
                    <c:v>ápr</c:v>
                  </c:pt>
                  <c:pt idx="4">
                    <c:v>máj</c:v>
                  </c:pt>
                  <c:pt idx="5">
                    <c:v>jún</c:v>
                  </c:pt>
                  <c:pt idx="6">
                    <c:v>júl</c:v>
                  </c:pt>
                  <c:pt idx="7">
                    <c:v>aug</c:v>
                  </c:pt>
                  <c:pt idx="8">
                    <c:v>szept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febr</c:v>
                  </c:pt>
                  <c:pt idx="14">
                    <c:v>márc</c:v>
                  </c:pt>
                  <c:pt idx="15">
                    <c:v>ápr</c:v>
                  </c:pt>
                  <c:pt idx="16">
                    <c:v>máj</c:v>
                  </c:pt>
                  <c:pt idx="17">
                    <c:v>jún</c:v>
                  </c:pt>
                  <c:pt idx="18">
                    <c:v>júl</c:v>
                  </c:pt>
                  <c:pt idx="19">
                    <c:v>aug</c:v>
                  </c:pt>
                  <c:pt idx="20">
                    <c:v>szept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febr</c:v>
                  </c:pt>
                  <c:pt idx="26">
                    <c:v>márc</c:v>
                  </c:pt>
                  <c:pt idx="27">
                    <c:v>ápr</c:v>
                  </c:pt>
                  <c:pt idx="28">
                    <c:v>máj</c:v>
                  </c:pt>
                  <c:pt idx="29">
                    <c:v>jún</c:v>
                  </c:pt>
                  <c:pt idx="30">
                    <c:v>júl</c:v>
                  </c:pt>
                  <c:pt idx="31">
                    <c:v>aug</c:v>
                  </c:pt>
                  <c:pt idx="32">
                    <c:v>szept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febr</c:v>
                  </c:pt>
                  <c:pt idx="38">
                    <c:v>márc</c:v>
                  </c:pt>
                  <c:pt idx="39">
                    <c:v>ápr</c:v>
                  </c:pt>
                  <c:pt idx="40">
                    <c:v>máj</c:v>
                  </c:pt>
                  <c:pt idx="41">
                    <c:v>jún</c:v>
                  </c:pt>
                  <c:pt idx="42">
                    <c:v>júl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'TS Pivot'!$C$5:$C$52</c:f>
              <c:numCache>
                <c:formatCode>0</c:formatCode>
                <c:ptCount val="44"/>
                <c:pt idx="0">
                  <c:v>40.5</c:v>
                </c:pt>
                <c:pt idx="1">
                  <c:v>34.769999999999996</c:v>
                </c:pt>
                <c:pt idx="3">
                  <c:v>79.349999999999994</c:v>
                </c:pt>
                <c:pt idx="4">
                  <c:v>23.88</c:v>
                </c:pt>
                <c:pt idx="6">
                  <c:v>23.31</c:v>
                </c:pt>
                <c:pt idx="7">
                  <c:v>17.91</c:v>
                </c:pt>
                <c:pt idx="9">
                  <c:v>33.75</c:v>
                </c:pt>
                <c:pt idx="11">
                  <c:v>13.5</c:v>
                </c:pt>
                <c:pt idx="12">
                  <c:v>40.5</c:v>
                </c:pt>
                <c:pt idx="13">
                  <c:v>58.11</c:v>
                </c:pt>
                <c:pt idx="14">
                  <c:v>116.97</c:v>
                </c:pt>
                <c:pt idx="15">
                  <c:v>27</c:v>
                </c:pt>
                <c:pt idx="16">
                  <c:v>58.41</c:v>
                </c:pt>
                <c:pt idx="17">
                  <c:v>33.75</c:v>
                </c:pt>
                <c:pt idx="18">
                  <c:v>56.849999999999994</c:v>
                </c:pt>
                <c:pt idx="21">
                  <c:v>20.25</c:v>
                </c:pt>
                <c:pt idx="22">
                  <c:v>38.849999999999994</c:v>
                </c:pt>
                <c:pt idx="24">
                  <c:v>81.72</c:v>
                </c:pt>
                <c:pt idx="25">
                  <c:v>115.32</c:v>
                </c:pt>
                <c:pt idx="26">
                  <c:v>67.22999999999999</c:v>
                </c:pt>
                <c:pt idx="27">
                  <c:v>23.88</c:v>
                </c:pt>
                <c:pt idx="28">
                  <c:v>57.06</c:v>
                </c:pt>
                <c:pt idx="29">
                  <c:v>59.129999999999995</c:v>
                </c:pt>
                <c:pt idx="30">
                  <c:v>37.83</c:v>
                </c:pt>
                <c:pt idx="31">
                  <c:v>6.75</c:v>
                </c:pt>
                <c:pt idx="32">
                  <c:v>35.82</c:v>
                </c:pt>
                <c:pt idx="33">
                  <c:v>35.82</c:v>
                </c:pt>
                <c:pt idx="34">
                  <c:v>51.66</c:v>
                </c:pt>
                <c:pt idx="35">
                  <c:v>46.47</c:v>
                </c:pt>
                <c:pt idx="36">
                  <c:v>57.06</c:v>
                </c:pt>
                <c:pt idx="37">
                  <c:v>47.19</c:v>
                </c:pt>
                <c:pt idx="39">
                  <c:v>29.04</c:v>
                </c:pt>
                <c:pt idx="40">
                  <c:v>76.47</c:v>
                </c:pt>
                <c:pt idx="41">
                  <c:v>128.13</c:v>
                </c:pt>
                <c:pt idx="42">
                  <c:v>51.33</c:v>
                </c:pt>
                <c:pt idx="43">
                  <c:v>17.91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2-4F05-9032-83B6CCA10202}"/>
            </c:ext>
          </c:extLst>
        </c:ser>
        <c:ser>
          <c:idx val="1"/>
          <c:order val="1"/>
          <c:tx>
            <c:strRef>
              <c:f>'TS Pivot'!$D$3:$D$4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'TS Pivot'!$A$5:$B$52</c:f>
              <c:multiLvlStrCache>
                <c:ptCount val="44"/>
                <c:lvl>
                  <c:pt idx="0">
                    <c:v>jan</c:v>
                  </c:pt>
                  <c:pt idx="1">
                    <c:v>febr</c:v>
                  </c:pt>
                  <c:pt idx="2">
                    <c:v>márc</c:v>
                  </c:pt>
                  <c:pt idx="3">
                    <c:v>ápr</c:v>
                  </c:pt>
                  <c:pt idx="4">
                    <c:v>máj</c:v>
                  </c:pt>
                  <c:pt idx="5">
                    <c:v>jún</c:v>
                  </c:pt>
                  <c:pt idx="6">
                    <c:v>júl</c:v>
                  </c:pt>
                  <c:pt idx="7">
                    <c:v>aug</c:v>
                  </c:pt>
                  <c:pt idx="8">
                    <c:v>szept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febr</c:v>
                  </c:pt>
                  <c:pt idx="14">
                    <c:v>márc</c:v>
                  </c:pt>
                  <c:pt idx="15">
                    <c:v>ápr</c:v>
                  </c:pt>
                  <c:pt idx="16">
                    <c:v>máj</c:v>
                  </c:pt>
                  <c:pt idx="17">
                    <c:v>jún</c:v>
                  </c:pt>
                  <c:pt idx="18">
                    <c:v>júl</c:v>
                  </c:pt>
                  <c:pt idx="19">
                    <c:v>aug</c:v>
                  </c:pt>
                  <c:pt idx="20">
                    <c:v>szept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febr</c:v>
                  </c:pt>
                  <c:pt idx="26">
                    <c:v>márc</c:v>
                  </c:pt>
                  <c:pt idx="27">
                    <c:v>ápr</c:v>
                  </c:pt>
                  <c:pt idx="28">
                    <c:v>máj</c:v>
                  </c:pt>
                  <c:pt idx="29">
                    <c:v>jún</c:v>
                  </c:pt>
                  <c:pt idx="30">
                    <c:v>júl</c:v>
                  </c:pt>
                  <c:pt idx="31">
                    <c:v>aug</c:v>
                  </c:pt>
                  <c:pt idx="32">
                    <c:v>szept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febr</c:v>
                  </c:pt>
                  <c:pt idx="38">
                    <c:v>márc</c:v>
                  </c:pt>
                  <c:pt idx="39">
                    <c:v>ápr</c:v>
                  </c:pt>
                  <c:pt idx="40">
                    <c:v>máj</c:v>
                  </c:pt>
                  <c:pt idx="41">
                    <c:v>jún</c:v>
                  </c:pt>
                  <c:pt idx="42">
                    <c:v>júl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'TS Pivot'!$D$5:$D$52</c:f>
              <c:numCache>
                <c:formatCode>0</c:formatCode>
                <c:ptCount val="44"/>
                <c:pt idx="0">
                  <c:v>177.69</c:v>
                </c:pt>
                <c:pt idx="1">
                  <c:v>50.16</c:v>
                </c:pt>
                <c:pt idx="2">
                  <c:v>106.05000000000001</c:v>
                </c:pt>
                <c:pt idx="3">
                  <c:v>35.64</c:v>
                </c:pt>
                <c:pt idx="4">
                  <c:v>53.46</c:v>
                </c:pt>
                <c:pt idx="5">
                  <c:v>16.5</c:v>
                </c:pt>
                <c:pt idx="6">
                  <c:v>7.29</c:v>
                </c:pt>
                <c:pt idx="8">
                  <c:v>49.5</c:v>
                </c:pt>
                <c:pt idx="9">
                  <c:v>39.69</c:v>
                </c:pt>
                <c:pt idx="12">
                  <c:v>54.870000000000005</c:v>
                </c:pt>
                <c:pt idx="13">
                  <c:v>43.74</c:v>
                </c:pt>
                <c:pt idx="14">
                  <c:v>36.450000000000003</c:v>
                </c:pt>
                <c:pt idx="15">
                  <c:v>69.960000000000008</c:v>
                </c:pt>
                <c:pt idx="17">
                  <c:v>36.450000000000003</c:v>
                </c:pt>
                <c:pt idx="19">
                  <c:v>50.22</c:v>
                </c:pt>
                <c:pt idx="20">
                  <c:v>53.46</c:v>
                </c:pt>
                <c:pt idx="21">
                  <c:v>46.980000000000004</c:v>
                </c:pt>
                <c:pt idx="22">
                  <c:v>21.87</c:v>
                </c:pt>
                <c:pt idx="23">
                  <c:v>209.73000000000002</c:v>
                </c:pt>
                <c:pt idx="24">
                  <c:v>36.450000000000003</c:v>
                </c:pt>
                <c:pt idx="25">
                  <c:v>55.83</c:v>
                </c:pt>
                <c:pt idx="26">
                  <c:v>111.87</c:v>
                </c:pt>
                <c:pt idx="28">
                  <c:v>69.960000000000008</c:v>
                </c:pt>
                <c:pt idx="30">
                  <c:v>72.09</c:v>
                </c:pt>
                <c:pt idx="31">
                  <c:v>26.73</c:v>
                </c:pt>
                <c:pt idx="32">
                  <c:v>7.29</c:v>
                </c:pt>
                <c:pt idx="34">
                  <c:v>87.87</c:v>
                </c:pt>
                <c:pt idx="35">
                  <c:v>36.450000000000003</c:v>
                </c:pt>
                <c:pt idx="36">
                  <c:v>115.02</c:v>
                </c:pt>
                <c:pt idx="37">
                  <c:v>49.5</c:v>
                </c:pt>
                <c:pt idx="38">
                  <c:v>24.75</c:v>
                </c:pt>
                <c:pt idx="39">
                  <c:v>53.91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72-4F05-9032-83B6CCA10202}"/>
            </c:ext>
          </c:extLst>
        </c:ser>
        <c:ser>
          <c:idx val="2"/>
          <c:order val="2"/>
          <c:tx>
            <c:strRef>
              <c:f>'TS Pivot'!$E$3:$E$4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'TS Pivot'!$A$5:$B$52</c:f>
              <c:multiLvlStrCache>
                <c:ptCount val="44"/>
                <c:lvl>
                  <c:pt idx="0">
                    <c:v>jan</c:v>
                  </c:pt>
                  <c:pt idx="1">
                    <c:v>febr</c:v>
                  </c:pt>
                  <c:pt idx="2">
                    <c:v>márc</c:v>
                  </c:pt>
                  <c:pt idx="3">
                    <c:v>ápr</c:v>
                  </c:pt>
                  <c:pt idx="4">
                    <c:v>máj</c:v>
                  </c:pt>
                  <c:pt idx="5">
                    <c:v>jún</c:v>
                  </c:pt>
                  <c:pt idx="6">
                    <c:v>júl</c:v>
                  </c:pt>
                  <c:pt idx="7">
                    <c:v>aug</c:v>
                  </c:pt>
                  <c:pt idx="8">
                    <c:v>szept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febr</c:v>
                  </c:pt>
                  <c:pt idx="14">
                    <c:v>márc</c:v>
                  </c:pt>
                  <c:pt idx="15">
                    <c:v>ápr</c:v>
                  </c:pt>
                  <c:pt idx="16">
                    <c:v>máj</c:v>
                  </c:pt>
                  <c:pt idx="17">
                    <c:v>jún</c:v>
                  </c:pt>
                  <c:pt idx="18">
                    <c:v>júl</c:v>
                  </c:pt>
                  <c:pt idx="19">
                    <c:v>aug</c:v>
                  </c:pt>
                  <c:pt idx="20">
                    <c:v>szept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febr</c:v>
                  </c:pt>
                  <c:pt idx="26">
                    <c:v>márc</c:v>
                  </c:pt>
                  <c:pt idx="27">
                    <c:v>ápr</c:v>
                  </c:pt>
                  <c:pt idx="28">
                    <c:v>máj</c:v>
                  </c:pt>
                  <c:pt idx="29">
                    <c:v>jún</c:v>
                  </c:pt>
                  <c:pt idx="30">
                    <c:v>júl</c:v>
                  </c:pt>
                  <c:pt idx="31">
                    <c:v>aug</c:v>
                  </c:pt>
                  <c:pt idx="32">
                    <c:v>szept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febr</c:v>
                  </c:pt>
                  <c:pt idx="38">
                    <c:v>márc</c:v>
                  </c:pt>
                  <c:pt idx="39">
                    <c:v>ápr</c:v>
                  </c:pt>
                  <c:pt idx="40">
                    <c:v>máj</c:v>
                  </c:pt>
                  <c:pt idx="41">
                    <c:v>jún</c:v>
                  </c:pt>
                  <c:pt idx="42">
                    <c:v>júl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'TS Pivot'!$E$5:$E$52</c:f>
              <c:numCache>
                <c:formatCode>0</c:formatCode>
                <c:ptCount val="44"/>
                <c:pt idx="0">
                  <c:v>15.54</c:v>
                </c:pt>
                <c:pt idx="1">
                  <c:v>34.92</c:v>
                </c:pt>
                <c:pt idx="2">
                  <c:v>113.73</c:v>
                </c:pt>
                <c:pt idx="3">
                  <c:v>72.180000000000007</c:v>
                </c:pt>
                <c:pt idx="4">
                  <c:v>26.19</c:v>
                </c:pt>
                <c:pt idx="5">
                  <c:v>72.960000000000008</c:v>
                </c:pt>
                <c:pt idx="6">
                  <c:v>47.55</c:v>
                </c:pt>
                <c:pt idx="7">
                  <c:v>31.08</c:v>
                </c:pt>
                <c:pt idx="8">
                  <c:v>73.41</c:v>
                </c:pt>
                <c:pt idx="9">
                  <c:v>54.389999999999993</c:v>
                </c:pt>
                <c:pt idx="10">
                  <c:v>25.049999999999997</c:v>
                </c:pt>
                <c:pt idx="11">
                  <c:v>16.5</c:v>
                </c:pt>
                <c:pt idx="12">
                  <c:v>36.480000000000004</c:v>
                </c:pt>
                <c:pt idx="13">
                  <c:v>50.099999999999994</c:v>
                </c:pt>
                <c:pt idx="14">
                  <c:v>68.88000000000001</c:v>
                </c:pt>
                <c:pt idx="15">
                  <c:v>46.62</c:v>
                </c:pt>
                <c:pt idx="17">
                  <c:v>57.06</c:v>
                </c:pt>
                <c:pt idx="18">
                  <c:v>52.38</c:v>
                </c:pt>
                <c:pt idx="19">
                  <c:v>28.53</c:v>
                </c:pt>
                <c:pt idx="20">
                  <c:v>40.769999999999996</c:v>
                </c:pt>
                <c:pt idx="21">
                  <c:v>38.04</c:v>
                </c:pt>
                <c:pt idx="23">
                  <c:v>23.31</c:v>
                </c:pt>
                <c:pt idx="24">
                  <c:v>137.82</c:v>
                </c:pt>
                <c:pt idx="25">
                  <c:v>66.960000000000008</c:v>
                </c:pt>
                <c:pt idx="26">
                  <c:v>7.77</c:v>
                </c:pt>
                <c:pt idx="27">
                  <c:v>100.71000000000001</c:v>
                </c:pt>
                <c:pt idx="28">
                  <c:v>38.04</c:v>
                </c:pt>
                <c:pt idx="31">
                  <c:v>28.53</c:v>
                </c:pt>
                <c:pt idx="32">
                  <c:v>106.77</c:v>
                </c:pt>
                <c:pt idx="33">
                  <c:v>88.14</c:v>
                </c:pt>
                <c:pt idx="34">
                  <c:v>45.99</c:v>
                </c:pt>
                <c:pt idx="35">
                  <c:v>102.66</c:v>
                </c:pt>
                <c:pt idx="36">
                  <c:v>38.04</c:v>
                </c:pt>
                <c:pt idx="38">
                  <c:v>100.71000000000001</c:v>
                </c:pt>
                <c:pt idx="39">
                  <c:v>69.12</c:v>
                </c:pt>
                <c:pt idx="40">
                  <c:v>15.54</c:v>
                </c:pt>
                <c:pt idx="41">
                  <c:v>24.27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72-4F05-9032-83B6CCA10202}"/>
            </c:ext>
          </c:extLst>
        </c:ser>
        <c:ser>
          <c:idx val="3"/>
          <c:order val="3"/>
          <c:tx>
            <c:strRef>
              <c:f>'TS Pivot'!$F$3:$F$4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'TS Pivot'!$A$5:$B$52</c:f>
              <c:multiLvlStrCache>
                <c:ptCount val="44"/>
                <c:lvl>
                  <c:pt idx="0">
                    <c:v>jan</c:v>
                  </c:pt>
                  <c:pt idx="1">
                    <c:v>febr</c:v>
                  </c:pt>
                  <c:pt idx="2">
                    <c:v>márc</c:v>
                  </c:pt>
                  <c:pt idx="3">
                    <c:v>ápr</c:v>
                  </c:pt>
                  <c:pt idx="4">
                    <c:v>máj</c:v>
                  </c:pt>
                  <c:pt idx="5">
                    <c:v>jún</c:v>
                  </c:pt>
                  <c:pt idx="6">
                    <c:v>júl</c:v>
                  </c:pt>
                  <c:pt idx="7">
                    <c:v>aug</c:v>
                  </c:pt>
                  <c:pt idx="8">
                    <c:v>szept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febr</c:v>
                  </c:pt>
                  <c:pt idx="14">
                    <c:v>márc</c:v>
                  </c:pt>
                  <c:pt idx="15">
                    <c:v>ápr</c:v>
                  </c:pt>
                  <c:pt idx="16">
                    <c:v>máj</c:v>
                  </c:pt>
                  <c:pt idx="17">
                    <c:v>jún</c:v>
                  </c:pt>
                  <c:pt idx="18">
                    <c:v>júl</c:v>
                  </c:pt>
                  <c:pt idx="19">
                    <c:v>aug</c:v>
                  </c:pt>
                  <c:pt idx="20">
                    <c:v>szept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febr</c:v>
                  </c:pt>
                  <c:pt idx="26">
                    <c:v>márc</c:v>
                  </c:pt>
                  <c:pt idx="27">
                    <c:v>ápr</c:v>
                  </c:pt>
                  <c:pt idx="28">
                    <c:v>máj</c:v>
                  </c:pt>
                  <c:pt idx="29">
                    <c:v>jún</c:v>
                  </c:pt>
                  <c:pt idx="30">
                    <c:v>júl</c:v>
                  </c:pt>
                  <c:pt idx="31">
                    <c:v>aug</c:v>
                  </c:pt>
                  <c:pt idx="32">
                    <c:v>szept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febr</c:v>
                  </c:pt>
                  <c:pt idx="38">
                    <c:v>márc</c:v>
                  </c:pt>
                  <c:pt idx="39">
                    <c:v>ápr</c:v>
                  </c:pt>
                  <c:pt idx="40">
                    <c:v>máj</c:v>
                  </c:pt>
                  <c:pt idx="41">
                    <c:v>jún</c:v>
                  </c:pt>
                  <c:pt idx="42">
                    <c:v>júl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'TS Pivot'!$F$5:$F$52</c:f>
              <c:numCache>
                <c:formatCode>0</c:formatCode>
                <c:ptCount val="44"/>
                <c:pt idx="0">
                  <c:v>39.42</c:v>
                </c:pt>
                <c:pt idx="1">
                  <c:v>32.219999999999992</c:v>
                </c:pt>
                <c:pt idx="2">
                  <c:v>28.679999999999996</c:v>
                </c:pt>
                <c:pt idx="3">
                  <c:v>23.28</c:v>
                </c:pt>
                <c:pt idx="4">
                  <c:v>51.93</c:v>
                </c:pt>
                <c:pt idx="5">
                  <c:v>62.069999999999986</c:v>
                </c:pt>
                <c:pt idx="7">
                  <c:v>75.239999999999995</c:v>
                </c:pt>
                <c:pt idx="8">
                  <c:v>59.7</c:v>
                </c:pt>
                <c:pt idx="9">
                  <c:v>5.97</c:v>
                </c:pt>
                <c:pt idx="10">
                  <c:v>16.11</c:v>
                </c:pt>
                <c:pt idx="12">
                  <c:v>28.65</c:v>
                </c:pt>
                <c:pt idx="13">
                  <c:v>14.339999999999998</c:v>
                </c:pt>
                <c:pt idx="14">
                  <c:v>53.730000000000004</c:v>
                </c:pt>
                <c:pt idx="15">
                  <c:v>35.22</c:v>
                </c:pt>
                <c:pt idx="18">
                  <c:v>35.849999999999994</c:v>
                </c:pt>
                <c:pt idx="19">
                  <c:v>53.759999999999991</c:v>
                </c:pt>
                <c:pt idx="20">
                  <c:v>77.639999999999986</c:v>
                </c:pt>
                <c:pt idx="21">
                  <c:v>43.019999999999996</c:v>
                </c:pt>
                <c:pt idx="22">
                  <c:v>26.849999999999994</c:v>
                </c:pt>
                <c:pt idx="23">
                  <c:v>17.91</c:v>
                </c:pt>
                <c:pt idx="24">
                  <c:v>59.7</c:v>
                </c:pt>
                <c:pt idx="26">
                  <c:v>110.99999999999999</c:v>
                </c:pt>
                <c:pt idx="28">
                  <c:v>52.529999999999994</c:v>
                </c:pt>
                <c:pt idx="30">
                  <c:v>35.849999999999994</c:v>
                </c:pt>
                <c:pt idx="31">
                  <c:v>21.509999999999998</c:v>
                </c:pt>
                <c:pt idx="33">
                  <c:v>55.529999999999987</c:v>
                </c:pt>
                <c:pt idx="34">
                  <c:v>35.849999999999994</c:v>
                </c:pt>
                <c:pt idx="36">
                  <c:v>28.679999999999996</c:v>
                </c:pt>
                <c:pt idx="38">
                  <c:v>28.679999999999996</c:v>
                </c:pt>
                <c:pt idx="39">
                  <c:v>28.679999999999996</c:v>
                </c:pt>
                <c:pt idx="40">
                  <c:v>29.849999999999998</c:v>
                </c:pt>
                <c:pt idx="41">
                  <c:v>34.619999999999997</c:v>
                </c:pt>
                <c:pt idx="43">
                  <c:v>21.479999999999997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72-4F05-9032-83B6CCA10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432223"/>
        <c:axId val="1790446783"/>
      </c:lineChart>
      <c:catAx>
        <c:axId val="179043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90446783"/>
        <c:crosses val="autoZero"/>
        <c:auto val="1"/>
        <c:lblAlgn val="ctr"/>
        <c:lblOffset val="100"/>
        <c:noMultiLvlLbl val="0"/>
      </c:catAx>
      <c:valAx>
        <c:axId val="17904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9043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" cmpd="dbl">
      <a:solidFill>
        <a:schemeClr val="accent1"/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[coffeeOrdersData.xlsx]CountryBarChart!TotalSales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Sales byCountry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Összeg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548-403B-A7A8-2CB6F495141D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48-403B-A7A8-2CB6F49514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_-[$$-409]* #\ ##0_ ;_-[$$-409]* \-#\ ##0\ ;_-[$$-409]* "-"??_ ;_-@_ </c:formatCode>
                <c:ptCount val="3"/>
                <c:pt idx="0">
                  <c:v>652.86</c:v>
                </c:pt>
                <c:pt idx="1">
                  <c:v>939.68999999999983</c:v>
                </c:pt>
                <c:pt idx="2">
                  <c:v>5437.44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8-403B-A7A8-2CB6F49514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49083471"/>
        <c:axId val="1749061007"/>
      </c:barChart>
      <c:catAx>
        <c:axId val="1749083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9061007"/>
        <c:crosses val="autoZero"/>
        <c:auto val="1"/>
        <c:lblAlgn val="ctr"/>
        <c:lblOffset val="100"/>
        <c:noMultiLvlLbl val="0"/>
      </c:catAx>
      <c:valAx>
        <c:axId val="174906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_-[$$-409]* #\ ##0_ ;_-[$$-409]* \-#\ 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908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[coffeeOrdersData.xlsx]Top5Customers!TotalSales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Top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</c:pivotFmt>
      <c:pivotFmt>
        <c:idx val="19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Összeg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4E4-4312-A817-A09ACD82DFD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4E4-4312-A817-A09ACD82DFD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4E4-4312-A817-A09ACD82DFD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4E4-4312-A817-A09ACD82DF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Marguerite Graves</c:v>
                </c:pt>
                <c:pt idx="1">
                  <c:v>Terri Farra</c:v>
                </c:pt>
                <c:pt idx="2">
                  <c:v>Adrian Swaine</c:v>
                </c:pt>
                <c:pt idx="3">
                  <c:v>Orazio Comber</c:v>
                </c:pt>
                <c:pt idx="4">
                  <c:v>Nealson Cuttler</c:v>
                </c:pt>
              </c:strCache>
            </c:strRef>
          </c:cat>
          <c:val>
            <c:numRef>
              <c:f>Top5Customers!$B$4:$B$8</c:f>
              <c:numCache>
                <c:formatCode>_-[$$-409]* #\ ##0_ ;_-[$$-409]* \-#\ ##0\ ;_-[$$-409]* "-"??_ ;_-@_ </c:formatCode>
                <c:ptCount val="5"/>
                <c:pt idx="0">
                  <c:v>72.389999999999986</c:v>
                </c:pt>
                <c:pt idx="1">
                  <c:v>74.099999999999994</c:v>
                </c:pt>
                <c:pt idx="2">
                  <c:v>88.2</c:v>
                </c:pt>
                <c:pt idx="3">
                  <c:v>90.27000000000001</c:v>
                </c:pt>
                <c:pt idx="4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E4-4312-A817-A09ACD82DF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49083471"/>
        <c:axId val="1749061007"/>
      </c:barChart>
      <c:catAx>
        <c:axId val="1749083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9061007"/>
        <c:crosses val="autoZero"/>
        <c:auto val="1"/>
        <c:lblAlgn val="ctr"/>
        <c:lblOffset val="100"/>
        <c:noMultiLvlLbl val="0"/>
      </c:catAx>
      <c:valAx>
        <c:axId val="174906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_-[$$-409]* #\ ##0_ ;_-[$$-409]* \-#\ 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908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25</xdr:col>
      <xdr:colOff>603388</xdr:colOff>
      <xdr:row>5</xdr:row>
      <xdr:rowOff>0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A57809EC-E2A2-4132-AA06-13BFC82673D3}"/>
            </a:ext>
          </a:extLst>
        </xdr:cNvPr>
        <xdr:cNvSpPr/>
      </xdr:nvSpPr>
      <xdr:spPr>
        <a:xfrm>
          <a:off x="115957" y="57978"/>
          <a:ext cx="15313301" cy="762000"/>
        </a:xfrm>
        <a:prstGeom prst="rect">
          <a:avLst/>
        </a:prstGeom>
        <a:gradFill flip="none" rotWithShape="1">
          <a:gsLst>
            <a:gs pos="67000">
              <a:schemeClr val="tx1">
                <a:lumMod val="65000"/>
                <a:lumOff val="35000"/>
              </a:schemeClr>
            </a:gs>
            <a:gs pos="0">
              <a:schemeClr val="accent3">
                <a:lumMod val="89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3200"/>
            <a:t>Coffee</a:t>
          </a:r>
          <a:r>
            <a:rPr lang="hu-HU" sz="3200" baseline="0"/>
            <a:t> Sales Dashboard</a:t>
          </a:r>
          <a:endParaRPr lang="hu-HU" sz="32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11</xdr:col>
      <xdr:colOff>0</xdr:colOff>
      <xdr:row>34</xdr:row>
      <xdr:rowOff>150614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6B6A797-1AD8-4996-B735-CB2CEDAD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</xdr:colOff>
      <xdr:row>5</xdr:row>
      <xdr:rowOff>107155</xdr:rowOff>
    </xdr:from>
    <xdr:to>
      <xdr:col>18</xdr:col>
      <xdr:colOff>1</xdr:colOff>
      <xdr:row>15</xdr:row>
      <xdr:rowOff>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Order Date">
              <a:extLst>
                <a:ext uri="{FF2B5EF4-FFF2-40B4-BE49-F238E27FC236}">
                  <a16:creationId xmlns:a16="http://schemas.microsoft.com/office/drawing/2014/main" id="{5D6C786B-92FA-4134-8164-3DC0803049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1" y="932655"/>
              <a:ext cx="9867900" cy="1670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Idősor: Az Excel 2013-as és annál újabb verzióiban működik. Ne helyezze át és ne méretezze át.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19049</xdr:colOff>
      <xdr:row>10</xdr:row>
      <xdr:rowOff>13048</xdr:rowOff>
    </xdr:from>
    <xdr:to>
      <xdr:col>22</xdr:col>
      <xdr:colOff>0</xdr:colOff>
      <xdr:row>15</xdr:row>
      <xdr:rowOff>397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ize">
              <a:extLst>
                <a:ext uri="{FF2B5EF4-FFF2-40B4-BE49-F238E27FC236}">
                  <a16:creationId xmlns:a16="http://schemas.microsoft.com/office/drawing/2014/main" id="{240964D2-A296-4371-AB09-31E86975ED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5549" y="1664048"/>
              <a:ext cx="1809751" cy="939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az alakzat szeletelőt jelképez. A szeletelőket az Excel 2010-es vagy újabb verziói támogatják.
Ha az alakzatot az Excel régebbi verziójában módosították, vagy ha a munkafüzetet az Excel 2003-as vagy régebbi verziójában mentették, a szeletelő nem használható.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0</xdr:colOff>
      <xdr:row>10</xdr:row>
      <xdr:rowOff>0</xdr:rowOff>
    </xdr:from>
    <xdr:to>
      <xdr:col>25</xdr:col>
      <xdr:colOff>608539</xdr:colOff>
      <xdr:row>15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yalty Card">
              <a:extLst>
                <a:ext uri="{FF2B5EF4-FFF2-40B4-BE49-F238E27FC236}">
                  <a16:creationId xmlns:a16="http://schemas.microsoft.com/office/drawing/2014/main" id="{52F67350-C533-4817-A9CE-6FF25ED489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39600" y="1651000"/>
              <a:ext cx="1827739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az alakzat szeletelőt jelképez. A szeletelőket az Excel 2010-es vagy újabb verziói támogatják.
Ha az alakzatot az Excel régebbi verziójában módosították, vagy ha a munkafüzetet az Excel 2003-as vagy régebbi verziójában mentették, a szeletelő nem használható.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0</xdr:colOff>
      <xdr:row>5</xdr:row>
      <xdr:rowOff>114300</xdr:rowOff>
    </xdr:from>
    <xdr:to>
      <xdr:col>26</xdr:col>
      <xdr:colOff>1</xdr:colOff>
      <xdr:row>9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oast Type Name">
              <a:extLst>
                <a:ext uri="{FF2B5EF4-FFF2-40B4-BE49-F238E27FC236}">
                  <a16:creationId xmlns:a16="http://schemas.microsoft.com/office/drawing/2014/main" id="{9CE87E37-783B-48A3-AA9C-B7D3EFADCB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39800"/>
              <a:ext cx="3771901" cy="64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az alakzat szeletelőt jelképez. A szeletelőket az Excel 2010-es vagy újabb verziói támogatják.
Ha az alakzatot az Excel régebbi verziójában módosították, vagy ha a munkafüzetet az Excel 2003-as vagy régebbi verziójában mentették, a szeletelő nem használható.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16</xdr:row>
      <xdr:rowOff>0</xdr:rowOff>
    </xdr:from>
    <xdr:to>
      <xdr:col>26</xdr:col>
      <xdr:colOff>0</xdr:colOff>
      <xdr:row>24</xdr:row>
      <xdr:rowOff>101600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E67A66F5-8506-4C70-8B72-6B02947BB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25</xdr:row>
      <xdr:rowOff>0</xdr:rowOff>
    </xdr:from>
    <xdr:to>
      <xdr:col>26</xdr:col>
      <xdr:colOff>0</xdr:colOff>
      <xdr:row>35</xdr:row>
      <xdr:rowOff>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C4A3DD49-4F91-4684-A763-6100F6F52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54.399431134261" createdVersion="7" refreshedVersion="7" minRefreshableVersion="3" recordCount="1000" xr:uid="{2BF3EF14-C5C7-4C18-8888-5A612C00CC62}">
  <cacheSource type="worksheet">
    <worksheetSource name="CoffeeOrders"/>
  </cacheSource>
  <cacheFields count="17">
    <cacheField name="Order ID" numFmtId="0">
      <sharedItems/>
    </cacheField>
    <cacheField name="Order Date" numFmtId="167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6" base="1">
        <rangePr groupBy="months" startDate="2019-01-02T00:00:00" endDate="2022-08-20T00:00:00"/>
        <groupItems count="14">
          <s v="&lt;2019.01.02"/>
          <s v="jan"/>
          <s v="febr"/>
          <s v="márc"/>
          <s v="ápr"/>
          <s v="máj"/>
          <s v="jún"/>
          <s v="júl"/>
          <s v="aug"/>
          <s v="szept"/>
          <s v="okt"/>
          <s v="nov"/>
          <s v="dec"/>
          <s v="&gt;2022.08.20"/>
        </groupItems>
      </fieldGroup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Coffee Type Name" numFmtId="0">
      <sharedItems count="4">
        <s v="Robusta"/>
        <s v="Excelsa"/>
        <s v="Arabica"/>
        <s v="Liberica"/>
      </sharedItems>
    </cacheField>
    <cacheField name="Roast Type" numFmtId="0">
      <sharedItems/>
    </cacheField>
    <cacheField name="Roast Type Name" numFmtId="0">
      <sharedItems count="3">
        <s v="Medium"/>
        <s v="Light"/>
        <s v="Dark"/>
      </sharedItems>
    </cacheField>
    <cacheField name="Size" numFmtId="172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73">
      <sharedItems containsSemiMixedTypes="0" containsString="0" containsNumber="1" minValue="2.6849999999999996" maxValue="36.454999999999998"/>
    </cacheField>
    <cacheField name="Sales" numFmtId="173">
      <sharedItems containsSemiMixedTypes="0" containsString="0" containsNumber="1" minValue="2.6849999999999996" maxValue="218.73" count="197">
        <n v="19.899999999999999"/>
        <n v="41.25"/>
        <n v="12.95"/>
        <n v="27.5"/>
        <n v="54.969999999999992"/>
        <n v="38.849999999999994"/>
        <n v="21.87"/>
        <n v="4.7549999999999999"/>
        <n v="17.91"/>
        <n v="5.97"/>
        <n v="39.799999999999997"/>
        <n v="170.77499999999998"/>
        <n v="49.75"/>
        <n v="41.169999999999995"/>
        <n v="11.654999999999999"/>
        <n v="114.42499999999998"/>
        <n v="20.25"/>
        <n v="77.699999999999989"/>
        <n v="82.339999999999989"/>
        <n v="16.875"/>
        <n v="14.58"/>
        <n v="91.539999999999992"/>
        <n v="11.94"/>
        <n v="11.25"/>
        <n v="12.375"/>
        <n v="27"/>
        <n v="21.825000000000003"/>
        <n v="35.82"/>
        <n v="52.38"/>
        <n v="23.774999999999999"/>
        <n v="57.06"/>
        <n v="8.73"/>
        <n v="28.53"/>
        <n v="59.699999999999996"/>
        <n v="43.650000000000006"/>
        <n v="7.29"/>
        <n v="8.0549999999999997"/>
        <n v="72.91"/>
        <n v="16.5"/>
        <n v="178.70999999999998"/>
        <n v="63.249999999999993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49999999999999"/>
        <n v="136.61999999999998"/>
        <n v="77.624999999999986"/>
        <n v="17.82"/>
        <n v="53.699999999999996"/>
        <n v="3.5849999999999995"/>
        <n v="40.5"/>
        <n v="47.8"/>
        <n v="109.36499999999999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000000000001"/>
        <n v="148.92499999999998"/>
        <n v="87.300000000000011"/>
        <n v="24.3"/>
        <n v="13.365"/>
        <n v="14.55"/>
        <n v="14.339999999999998"/>
        <n v="15.85"/>
        <n v="19.02"/>
        <n v="38.04"/>
        <n v="4.125"/>
        <n v="3.8849999999999998"/>
        <n v="68.75"/>
        <n v="23.88"/>
        <n v="12.15"/>
        <n v="94.874999999999986"/>
        <n v="102.46499999999997"/>
        <n v="48.6"/>
        <n v="29.784999999999997"/>
        <n v="17.46"/>
        <n v="68.309999999999988"/>
        <n v="18.225000000000001"/>
        <n v="51.749999999999993"/>
        <n v="68.655000000000001"/>
        <n v="2.6849999999999996"/>
        <n v="61.754999999999995"/>
        <n v="123.50999999999999"/>
        <n v="218.73"/>
        <n v="33"/>
        <n v="23.31"/>
        <n v="16.11"/>
        <n v="29.16"/>
        <n v="17.899999999999999"/>
        <n v="204.92999999999995"/>
        <n v="34.154999999999994"/>
        <n v="109.93999999999998"/>
        <n v="25.9"/>
        <n v="22.274999999999999"/>
        <n v="32.22"/>
        <n v="8.25"/>
        <n v="31.08"/>
        <n v="36.450000000000003"/>
        <n v="4.4550000000000001"/>
        <n v="33.464999999999996"/>
        <n v="19.424999999999997"/>
        <n v="72.900000000000006"/>
        <n v="53.46"/>
        <n v="59.569999999999993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4999999999998"/>
        <n v="182.27499999999998"/>
        <n v="45.769999999999996"/>
        <n v="133.85999999999999"/>
        <n v="21.509999999999998"/>
        <n v="9.9499999999999993"/>
        <n v="28.679999999999996"/>
        <n v="27.945"/>
        <n v="139.72499999999999"/>
        <n v="27.484999999999996"/>
        <n v="59.75"/>
        <n v="71.699999999999989"/>
        <n v="25.874999999999996"/>
        <n v="89.1"/>
        <n v="5.3699999999999992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0000000000001"/>
        <n v="137.31"/>
        <n v="83.835000000000008"/>
        <n v="200.78999999999996"/>
        <n v="67.5"/>
        <n v="66.929999999999993"/>
        <n v="10.739999999999998"/>
        <n v="31.624999999999996"/>
        <n v="126.49999999999999"/>
        <n v="23.9"/>
        <n v="95.1"/>
        <n v="79.25"/>
        <n v="14.265000000000001"/>
        <n v="102.92499999999998"/>
        <n v="164.90999999999997"/>
        <n v="60.75"/>
        <n v="82.454999999999984"/>
        <n v="3.645"/>
        <n v="137.42499999999998"/>
        <n v="64.75"/>
        <n v="4.3650000000000002"/>
        <n v="34.92"/>
        <n v="35.799999999999997"/>
        <n v="8.9499999999999993"/>
        <n v="55"/>
        <n v="29.1"/>
        <n v="29.7"/>
        <n v="158.12499999999997"/>
      </sharedItems>
    </cacheField>
    <cacheField name="Loyalty Card" numFmtId="0">
      <sharedItems count="2">
        <s v="Yes"/>
        <s v="No"/>
      </sharedItems>
    </cacheField>
    <cacheField name="Évek" numFmtId="0" databaseField="0">
      <fieldGroup base="1">
        <rangePr groupBy="years" startDate="2019-01-02T00:00:00" endDate="2022-08-20T00:00:00"/>
        <groupItems count="6">
          <s v="&lt;2019.01.02"/>
          <s v="2019"/>
          <s v="2020"/>
          <s v="2021"/>
          <s v="2022"/>
          <s v="&gt;2022.08.20"/>
        </groupItems>
      </fieldGroup>
    </cacheField>
  </cacheFields>
  <extLst>
    <ext xmlns:x14="http://schemas.microsoft.com/office/spreadsheetml/2009/9/main" uri="{725AE2AE-9491-48be-B2B4-4EB974FC3084}">
      <x14:pivotCacheDefinition pivotCacheId="11692312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x v="0"/>
    <s v="M"/>
    <x v="0"/>
    <x v="0"/>
    <n v="9.9499999999999993"/>
    <x v="0"/>
    <x v="0"/>
  </r>
  <r>
    <s v="QEV-37451-860"/>
    <x v="0"/>
    <s v="17670-51384-MA"/>
    <s v="E-M-0.5"/>
    <n v="5"/>
    <x v="0"/>
    <s v="aallner0@lulu.com"/>
    <x v="0"/>
    <s v="Exc"/>
    <x v="1"/>
    <s v="M"/>
    <x v="0"/>
    <x v="1"/>
    <n v="8.25"/>
    <x v="1"/>
    <x v="0"/>
  </r>
  <r>
    <s v="FAA-43335-268"/>
    <x v="1"/>
    <s v="21125-22134-PX"/>
    <s v="A-L-1"/>
    <n v="1"/>
    <x v="1"/>
    <s v="jredholes2@tmall.com"/>
    <x v="0"/>
    <s v="Ara"/>
    <x v="2"/>
    <s v="L"/>
    <x v="1"/>
    <x v="0"/>
    <n v="12.95"/>
    <x v="2"/>
    <x v="0"/>
  </r>
  <r>
    <s v="KAC-83089-793"/>
    <x v="2"/>
    <s v="23806-46781-OU"/>
    <s v="E-M-1"/>
    <n v="2"/>
    <x v="2"/>
    <s v=""/>
    <x v="1"/>
    <s v="Exc"/>
    <x v="1"/>
    <s v="M"/>
    <x v="0"/>
    <x v="0"/>
    <n v="13.75"/>
    <x v="3"/>
    <x v="1"/>
  </r>
  <r>
    <s v="KAC-83089-793"/>
    <x v="2"/>
    <s v="23806-46781-OU"/>
    <s v="R-L-2.5"/>
    <n v="2"/>
    <x v="2"/>
    <s v=""/>
    <x v="1"/>
    <s v="Rob"/>
    <x v="0"/>
    <s v="L"/>
    <x v="1"/>
    <x v="2"/>
    <n v="27.484999999999996"/>
    <x v="4"/>
    <x v="1"/>
  </r>
  <r>
    <s v="CVP-18956-553"/>
    <x v="3"/>
    <s v="86561-91660-RB"/>
    <s v="L-D-1"/>
    <n v="3"/>
    <x v="3"/>
    <s v=""/>
    <x v="0"/>
    <s v="Lib"/>
    <x v="3"/>
    <s v="D"/>
    <x v="2"/>
    <x v="0"/>
    <n v="12.95"/>
    <x v="5"/>
    <x v="1"/>
  </r>
  <r>
    <s v="IPP-31994-879"/>
    <x v="4"/>
    <s v="65223-29612-CB"/>
    <s v="E-D-0.5"/>
    <n v="3"/>
    <x v="4"/>
    <s v="slobe6@nifty.com"/>
    <x v="0"/>
    <s v="Exc"/>
    <x v="1"/>
    <s v="D"/>
    <x v="2"/>
    <x v="1"/>
    <n v="7.29"/>
    <x v="6"/>
    <x v="0"/>
  </r>
  <r>
    <s v="SNZ-65340-705"/>
    <x v="5"/>
    <s v="21134-81676-FR"/>
    <s v="L-L-0.2"/>
    <n v="1"/>
    <x v="5"/>
    <s v=""/>
    <x v="1"/>
    <s v="Lib"/>
    <x v="3"/>
    <s v="L"/>
    <x v="1"/>
    <x v="3"/>
    <n v="4.7549999999999999"/>
    <x v="7"/>
    <x v="0"/>
  </r>
  <r>
    <s v="EZT-46571-659"/>
    <x v="6"/>
    <s v="03396-68805-ZC"/>
    <s v="R-M-0.5"/>
    <n v="3"/>
    <x v="6"/>
    <s v="gpetracci8@livejournal.com"/>
    <x v="0"/>
    <s v="Rob"/>
    <x v="0"/>
    <s v="M"/>
    <x v="0"/>
    <x v="1"/>
    <n v="5.97"/>
    <x v="8"/>
    <x v="1"/>
  </r>
  <r>
    <s v="NWQ-70061-912"/>
    <x v="0"/>
    <s v="61021-27840-ZN"/>
    <s v="R-M-0.5"/>
    <n v="1"/>
    <x v="7"/>
    <s v="rraven9@ed.gov"/>
    <x v="0"/>
    <s v="Rob"/>
    <x v="0"/>
    <s v="M"/>
    <x v="0"/>
    <x v="1"/>
    <n v="5.97"/>
    <x v="9"/>
    <x v="1"/>
  </r>
  <r>
    <s v="BKK-47233-845"/>
    <x v="7"/>
    <s v="76239-90137-UQ"/>
    <s v="A-D-1"/>
    <n v="4"/>
    <x v="8"/>
    <s v="fferbera@businesswire.com"/>
    <x v="0"/>
    <s v="Ara"/>
    <x v="2"/>
    <s v="D"/>
    <x v="2"/>
    <x v="0"/>
    <n v="9.9499999999999993"/>
    <x v="10"/>
    <x v="1"/>
  </r>
  <r>
    <s v="VQR-01002-970"/>
    <x v="8"/>
    <s v="49315-21985-BB"/>
    <s v="E-L-2.5"/>
    <n v="5"/>
    <x v="9"/>
    <s v="dphizackerlyb@utexas.edu"/>
    <x v="0"/>
    <s v="Exc"/>
    <x v="1"/>
    <s v="L"/>
    <x v="1"/>
    <x v="2"/>
    <n v="34.154999999999994"/>
    <x v="11"/>
    <x v="0"/>
  </r>
  <r>
    <s v="SZW-48378-399"/>
    <x v="9"/>
    <s v="34136-36674-OM"/>
    <s v="R-M-1"/>
    <n v="5"/>
    <x v="10"/>
    <s v="rscholarc@nyu.edu"/>
    <x v="0"/>
    <s v="Rob"/>
    <x v="0"/>
    <s v="M"/>
    <x v="0"/>
    <x v="0"/>
    <n v="9.9499999999999993"/>
    <x v="12"/>
    <x v="1"/>
  </r>
  <r>
    <s v="ITA-87418-783"/>
    <x v="10"/>
    <s v="39396-12890-PE"/>
    <s v="R-D-2.5"/>
    <n v="2"/>
    <x v="11"/>
    <s v="tvanyutind@wix.com"/>
    <x v="0"/>
    <s v="Rob"/>
    <x v="0"/>
    <s v="D"/>
    <x v="2"/>
    <x v="2"/>
    <n v="20.584999999999997"/>
    <x v="13"/>
    <x v="1"/>
  </r>
  <r>
    <s v="GNZ-46006-527"/>
    <x v="11"/>
    <s v="95875-73336-RG"/>
    <s v="L-D-0.2"/>
    <n v="3"/>
    <x v="12"/>
    <s v="ptrobee@wunderground.com"/>
    <x v="0"/>
    <s v="Lib"/>
    <x v="3"/>
    <s v="D"/>
    <x v="2"/>
    <x v="3"/>
    <n v="3.8849999999999998"/>
    <x v="14"/>
    <x v="0"/>
  </r>
  <r>
    <s v="FYQ-78248-319"/>
    <x v="12"/>
    <s v="25473-43727-BY"/>
    <s v="R-M-2.5"/>
    <n v="5"/>
    <x v="13"/>
    <s v="loscroftf@ebay.co.uk"/>
    <x v="0"/>
    <s v="Rob"/>
    <x v="0"/>
    <s v="M"/>
    <x v="0"/>
    <x v="2"/>
    <n v="22.884999999999998"/>
    <x v="15"/>
    <x v="1"/>
  </r>
  <r>
    <s v="VAU-44387-624"/>
    <x v="13"/>
    <s v="99643-51048-IQ"/>
    <s v="A-M-0.2"/>
    <n v="6"/>
    <x v="14"/>
    <s v="malabasterg@hexun.com"/>
    <x v="0"/>
    <s v="Ara"/>
    <x v="2"/>
    <s v="M"/>
    <x v="0"/>
    <x v="3"/>
    <n v="3.375"/>
    <x v="16"/>
    <x v="1"/>
  </r>
  <r>
    <s v="RDW-33155-159"/>
    <x v="14"/>
    <s v="62173-15287-CU"/>
    <s v="A-L-1"/>
    <n v="6"/>
    <x v="15"/>
    <s v="rbroxuph@jimdo.com"/>
    <x v="0"/>
    <s v="Ara"/>
    <x v="2"/>
    <s v="L"/>
    <x v="1"/>
    <x v="0"/>
    <n v="12.95"/>
    <x v="17"/>
    <x v="1"/>
  </r>
  <r>
    <s v="TDZ-59011-211"/>
    <x v="15"/>
    <s v="57611-05522-ST"/>
    <s v="R-D-2.5"/>
    <n v="4"/>
    <x v="16"/>
    <s v="predfordi@ow.ly"/>
    <x v="1"/>
    <s v="Rob"/>
    <x v="0"/>
    <s v="D"/>
    <x v="2"/>
    <x v="2"/>
    <n v="20.584999999999997"/>
    <x v="18"/>
    <x v="0"/>
  </r>
  <r>
    <s v="IDU-25793-399"/>
    <x v="16"/>
    <s v="76664-37050-DT"/>
    <s v="A-M-0.2"/>
    <n v="5"/>
    <x v="17"/>
    <s v="acorradinoj@harvard.edu"/>
    <x v="0"/>
    <s v="Ara"/>
    <x v="2"/>
    <s v="M"/>
    <x v="0"/>
    <x v="3"/>
    <n v="3.375"/>
    <x v="19"/>
    <x v="0"/>
  </r>
  <r>
    <s v="IDU-25793-399"/>
    <x v="16"/>
    <s v="76664-37050-DT"/>
    <s v="E-D-0.2"/>
    <n v="4"/>
    <x v="17"/>
    <s v="acorradinoj@harvard.edu"/>
    <x v="0"/>
    <s v="Exc"/>
    <x v="1"/>
    <s v="D"/>
    <x v="2"/>
    <x v="3"/>
    <n v="3.645"/>
    <x v="20"/>
    <x v="0"/>
  </r>
  <r>
    <s v="NUO-20013-488"/>
    <x v="16"/>
    <s v="03090-88267-BQ"/>
    <s v="A-D-0.2"/>
    <n v="6"/>
    <x v="18"/>
    <s v="adavidowskyl@netvibes.com"/>
    <x v="0"/>
    <s v="Ara"/>
    <x v="2"/>
    <s v="D"/>
    <x v="2"/>
    <x v="3"/>
    <n v="2.9849999999999999"/>
    <x v="8"/>
    <x v="1"/>
  </r>
  <r>
    <s v="UQU-65630-479"/>
    <x v="17"/>
    <s v="37651-47492-NC"/>
    <s v="R-M-2.5"/>
    <n v="4"/>
    <x v="19"/>
    <s v="aantukm@kickstarter.com"/>
    <x v="0"/>
    <s v="Rob"/>
    <x v="0"/>
    <s v="M"/>
    <x v="0"/>
    <x v="2"/>
    <n v="22.884999999999998"/>
    <x v="21"/>
    <x v="0"/>
  </r>
  <r>
    <s v="FEO-11834-332"/>
    <x v="18"/>
    <s v="95399-57205-HI"/>
    <s v="A-D-0.2"/>
    <n v="4"/>
    <x v="20"/>
    <s v="ikleinertn@timesonline.co.uk"/>
    <x v="0"/>
    <s v="Ara"/>
    <x v="2"/>
    <s v="D"/>
    <x v="2"/>
    <x v="3"/>
    <n v="2.9849999999999999"/>
    <x v="22"/>
    <x v="0"/>
  </r>
  <r>
    <s v="TKY-71558-096"/>
    <x v="19"/>
    <s v="24010-66714-HW"/>
    <s v="A-M-1"/>
    <n v="1"/>
    <x v="21"/>
    <s v="cblofeldo@amazon.co.uk"/>
    <x v="0"/>
    <s v="Ara"/>
    <x v="2"/>
    <s v="M"/>
    <x v="0"/>
    <x v="0"/>
    <n v="11.25"/>
    <x v="23"/>
    <x v="1"/>
  </r>
  <r>
    <s v="OXY-65322-253"/>
    <x v="20"/>
    <s v="07591-92789-UA"/>
    <s v="E-M-0.2"/>
    <n v="3"/>
    <x v="22"/>
    <s v=""/>
    <x v="0"/>
    <s v="Exc"/>
    <x v="1"/>
    <s v="M"/>
    <x v="0"/>
    <x v="3"/>
    <n v="4.125"/>
    <x v="24"/>
    <x v="0"/>
  </r>
  <r>
    <s v="EVP-43500-491"/>
    <x v="21"/>
    <s v="49231-44455-IC"/>
    <s v="A-M-0.5"/>
    <n v="4"/>
    <x v="23"/>
    <s v="sshalesq@umich.edu"/>
    <x v="0"/>
    <s v="Ara"/>
    <x v="2"/>
    <s v="M"/>
    <x v="0"/>
    <x v="1"/>
    <n v="6.75"/>
    <x v="25"/>
    <x v="0"/>
  </r>
  <r>
    <s v="WAG-26945-689"/>
    <x v="22"/>
    <s v="50124-88608-EO"/>
    <s v="A-M-0.2"/>
    <n v="5"/>
    <x v="24"/>
    <s v="vdanneilr@mtv.com"/>
    <x v="1"/>
    <s v="Ara"/>
    <x v="2"/>
    <s v="M"/>
    <x v="0"/>
    <x v="3"/>
    <n v="3.375"/>
    <x v="19"/>
    <x v="1"/>
  </r>
  <r>
    <s v="CHE-78995-767"/>
    <x v="23"/>
    <s v="00888-74814-UZ"/>
    <s v="A-D-0.5"/>
    <n v="3"/>
    <x v="25"/>
    <s v="tnewburys@usda.gov"/>
    <x v="1"/>
    <s v="Ara"/>
    <x v="2"/>
    <s v="D"/>
    <x v="2"/>
    <x v="1"/>
    <n v="5.97"/>
    <x v="8"/>
    <x v="1"/>
  </r>
  <r>
    <s v="RYZ-14633-602"/>
    <x v="21"/>
    <s v="14158-30713-OB"/>
    <s v="A-D-1"/>
    <n v="4"/>
    <x v="26"/>
    <s v="mcalcuttt@baidu.com"/>
    <x v="1"/>
    <s v="Ara"/>
    <x v="2"/>
    <s v="D"/>
    <x v="2"/>
    <x v="0"/>
    <n v="9.9499999999999993"/>
    <x v="10"/>
    <x v="0"/>
  </r>
  <r>
    <s v="WOQ-36015-429"/>
    <x v="24"/>
    <s v="51427-89175-QJ"/>
    <s v="L-M-0.2"/>
    <n v="5"/>
    <x v="27"/>
    <s v=""/>
    <x v="0"/>
    <s v="Lib"/>
    <x v="3"/>
    <s v="M"/>
    <x v="0"/>
    <x v="3"/>
    <n v="4.3650000000000002"/>
    <x v="26"/>
    <x v="1"/>
  </r>
  <r>
    <s v="WOQ-36015-429"/>
    <x v="24"/>
    <s v="51427-89175-QJ"/>
    <s v="A-D-0.5"/>
    <n v="6"/>
    <x v="27"/>
    <s v=""/>
    <x v="0"/>
    <s v="Ara"/>
    <x v="2"/>
    <s v="D"/>
    <x v="2"/>
    <x v="1"/>
    <n v="5.97"/>
    <x v="27"/>
    <x v="1"/>
  </r>
  <r>
    <s v="WOQ-36015-429"/>
    <x v="24"/>
    <s v="51427-89175-QJ"/>
    <s v="L-M-0.5"/>
    <n v="6"/>
    <x v="27"/>
    <s v=""/>
    <x v="0"/>
    <s v="Lib"/>
    <x v="3"/>
    <s v="M"/>
    <x v="0"/>
    <x v="1"/>
    <n v="8.73"/>
    <x v="28"/>
    <x v="1"/>
  </r>
  <r>
    <s v="SCT-60553-454"/>
    <x v="25"/>
    <s v="39123-12846-YJ"/>
    <s v="L-L-0.2"/>
    <n v="5"/>
    <x v="28"/>
    <s v="ggatheralx@123-reg.co.uk"/>
    <x v="0"/>
    <s v="Lib"/>
    <x v="3"/>
    <s v="L"/>
    <x v="1"/>
    <x v="3"/>
    <n v="4.7549999999999999"/>
    <x v="29"/>
    <x v="1"/>
  </r>
  <r>
    <s v="GFK-52063-244"/>
    <x v="26"/>
    <s v="44981-99666-XB"/>
    <s v="L-L-0.5"/>
    <n v="6"/>
    <x v="29"/>
    <s v="uwelberryy@ebay.co.uk"/>
    <x v="2"/>
    <s v="Lib"/>
    <x v="3"/>
    <s v="L"/>
    <x v="1"/>
    <x v="1"/>
    <n v="9.51"/>
    <x v="30"/>
    <x v="0"/>
  </r>
  <r>
    <s v="AMM-79521-378"/>
    <x v="27"/>
    <s v="24825-51803-CQ"/>
    <s v="A-D-0.5"/>
    <n v="6"/>
    <x v="30"/>
    <s v="feilhartz@who.int"/>
    <x v="0"/>
    <s v="Ara"/>
    <x v="2"/>
    <s v="D"/>
    <x v="2"/>
    <x v="1"/>
    <n v="5.97"/>
    <x v="27"/>
    <x v="1"/>
  </r>
  <r>
    <s v="QUQ-90580-772"/>
    <x v="28"/>
    <s v="77634-13918-GJ"/>
    <s v="L-M-0.2"/>
    <n v="2"/>
    <x v="31"/>
    <s v="zponting10@altervista.org"/>
    <x v="0"/>
    <s v="Lib"/>
    <x v="3"/>
    <s v="M"/>
    <x v="0"/>
    <x v="3"/>
    <n v="4.3650000000000002"/>
    <x v="31"/>
    <x v="1"/>
  </r>
  <r>
    <s v="LGD-24408-274"/>
    <x v="29"/>
    <s v="13694-25001-LX"/>
    <s v="L-L-0.5"/>
    <n v="3"/>
    <x v="32"/>
    <s v="sstrase11@booking.com"/>
    <x v="0"/>
    <s v="Lib"/>
    <x v="3"/>
    <s v="L"/>
    <x v="1"/>
    <x v="1"/>
    <n v="9.51"/>
    <x v="32"/>
    <x v="1"/>
  </r>
  <r>
    <s v="HCT-95608-959"/>
    <x v="30"/>
    <s v="08523-01791-TI"/>
    <s v="R-M-2.5"/>
    <n v="5"/>
    <x v="33"/>
    <s v="dde12@unesco.org"/>
    <x v="0"/>
    <s v="Rob"/>
    <x v="0"/>
    <s v="M"/>
    <x v="0"/>
    <x v="2"/>
    <n v="22.884999999999998"/>
    <x v="15"/>
    <x v="1"/>
  </r>
  <r>
    <s v="OFX-99147-470"/>
    <x v="31"/>
    <s v="49860-68865-AB"/>
    <s v="R-M-1"/>
    <n v="6"/>
    <x v="34"/>
    <s v=""/>
    <x v="0"/>
    <s v="Rob"/>
    <x v="0"/>
    <s v="M"/>
    <x v="0"/>
    <x v="0"/>
    <n v="9.9499999999999993"/>
    <x v="33"/>
    <x v="0"/>
  </r>
  <r>
    <s v="LUO-37559-016"/>
    <x v="32"/>
    <s v="21240-83132-SP"/>
    <s v="L-M-1"/>
    <n v="3"/>
    <x v="35"/>
    <s v=""/>
    <x v="0"/>
    <s v="Lib"/>
    <x v="3"/>
    <s v="M"/>
    <x v="0"/>
    <x v="0"/>
    <n v="14.55"/>
    <x v="34"/>
    <x v="1"/>
  </r>
  <r>
    <s v="XWC-20610-167"/>
    <x v="33"/>
    <s v="08350-81623-TF"/>
    <s v="E-D-0.2"/>
    <n v="2"/>
    <x v="36"/>
    <s v="lyeoland15@pbs.org"/>
    <x v="0"/>
    <s v="Exc"/>
    <x v="1"/>
    <s v="D"/>
    <x v="2"/>
    <x v="3"/>
    <n v="3.645"/>
    <x v="35"/>
    <x v="0"/>
  </r>
  <r>
    <s v="GPU-79113-136"/>
    <x v="34"/>
    <s v="73284-01385-SJ"/>
    <s v="R-D-0.2"/>
    <n v="3"/>
    <x v="37"/>
    <s v="atolworthy16@toplist.cz"/>
    <x v="0"/>
    <s v="Rob"/>
    <x v="0"/>
    <s v="D"/>
    <x v="2"/>
    <x v="3"/>
    <n v="2.6849999999999996"/>
    <x v="36"/>
    <x v="0"/>
  </r>
  <r>
    <s v="ULR-52653-960"/>
    <x v="35"/>
    <s v="04152-34436-IE"/>
    <s v="L-L-2.5"/>
    <n v="2"/>
    <x v="38"/>
    <s v=""/>
    <x v="0"/>
    <s v="Lib"/>
    <x v="3"/>
    <s v="L"/>
    <x v="1"/>
    <x v="2"/>
    <n v="36.454999999999998"/>
    <x v="37"/>
    <x v="1"/>
  </r>
  <r>
    <s v="HPI-42308-142"/>
    <x v="36"/>
    <s v="06631-86965-XP"/>
    <s v="E-M-0.5"/>
    <n v="2"/>
    <x v="39"/>
    <s v="obaudassi18@seesaa.net"/>
    <x v="0"/>
    <s v="Exc"/>
    <x v="1"/>
    <s v="M"/>
    <x v="0"/>
    <x v="1"/>
    <n v="8.25"/>
    <x v="38"/>
    <x v="0"/>
  </r>
  <r>
    <s v="XHI-30227-581"/>
    <x v="37"/>
    <s v="54619-08558-ZU"/>
    <s v="L-D-2.5"/>
    <n v="6"/>
    <x v="40"/>
    <s v="pkingsbury19@comcast.net"/>
    <x v="0"/>
    <s v="Lib"/>
    <x v="3"/>
    <s v="D"/>
    <x v="2"/>
    <x v="2"/>
    <n v="29.784999999999997"/>
    <x v="39"/>
    <x v="1"/>
  </r>
  <r>
    <s v="DJH-05202-380"/>
    <x v="38"/>
    <s v="85589-17020-CX"/>
    <s v="E-M-2.5"/>
    <n v="2"/>
    <x v="41"/>
    <s v=""/>
    <x v="0"/>
    <s v="Exc"/>
    <x v="1"/>
    <s v="M"/>
    <x v="0"/>
    <x v="2"/>
    <n v="31.624999999999996"/>
    <x v="40"/>
    <x v="0"/>
  </r>
  <r>
    <s v="VMW-26889-781"/>
    <x v="39"/>
    <s v="36078-91009-WU"/>
    <s v="A-L-0.2"/>
    <n v="2"/>
    <x v="42"/>
    <s v="acurley1b@hao123.com"/>
    <x v="0"/>
    <s v="Ara"/>
    <x v="2"/>
    <s v="L"/>
    <x v="1"/>
    <x v="3"/>
    <n v="3.8849999999999998"/>
    <x v="41"/>
    <x v="0"/>
  </r>
  <r>
    <s v="DBU-81099-586"/>
    <x v="40"/>
    <s v="15770-27099-GX"/>
    <s v="A-D-2.5"/>
    <n v="4"/>
    <x v="43"/>
    <s v="rmcgilvary1c@tamu.edu"/>
    <x v="0"/>
    <s v="Ara"/>
    <x v="2"/>
    <s v="D"/>
    <x v="2"/>
    <x v="2"/>
    <n v="22.884999999999998"/>
    <x v="21"/>
    <x v="1"/>
  </r>
  <r>
    <s v="PQA-54820-810"/>
    <x v="41"/>
    <s v="91460-04823-BX"/>
    <s v="A-L-1"/>
    <n v="3"/>
    <x v="44"/>
    <s v="ipikett1d@xinhuanet.com"/>
    <x v="0"/>
    <s v="Ara"/>
    <x v="2"/>
    <s v="L"/>
    <x v="1"/>
    <x v="0"/>
    <n v="12.95"/>
    <x v="5"/>
    <x v="1"/>
  </r>
  <r>
    <s v="XKB-41924-202"/>
    <x v="42"/>
    <s v="45089-52817-WN"/>
    <s v="L-D-0.5"/>
    <n v="2"/>
    <x v="45"/>
    <s v="ibouldon1e@gizmodo.com"/>
    <x v="0"/>
    <s v="Lib"/>
    <x v="3"/>
    <s v="D"/>
    <x v="2"/>
    <x v="1"/>
    <n v="7.77"/>
    <x v="42"/>
    <x v="1"/>
  </r>
  <r>
    <s v="DWZ-69106-473"/>
    <x v="43"/>
    <s v="76447-50326-IC"/>
    <s v="L-L-2.5"/>
    <n v="4"/>
    <x v="46"/>
    <s v="kflanders1f@over-blog.com"/>
    <x v="1"/>
    <s v="Lib"/>
    <x v="3"/>
    <s v="L"/>
    <x v="1"/>
    <x v="2"/>
    <n v="36.454999999999998"/>
    <x v="43"/>
    <x v="0"/>
  </r>
  <r>
    <s v="YHV-68700-050"/>
    <x v="44"/>
    <s v="26333-67911-OL"/>
    <s v="R-M-0.5"/>
    <n v="5"/>
    <x v="47"/>
    <s v="hmattioli1g@webmd.com"/>
    <x v="2"/>
    <s v="Rob"/>
    <x v="0"/>
    <s v="M"/>
    <x v="0"/>
    <x v="1"/>
    <n v="5.97"/>
    <x v="44"/>
    <x v="1"/>
  </r>
  <r>
    <s v="YHV-68700-050"/>
    <x v="44"/>
    <s v="26333-67911-OL"/>
    <s v="L-L-2.5"/>
    <n v="2"/>
    <x v="47"/>
    <s v="hmattioli1g@webmd.com"/>
    <x v="2"/>
    <s v="Lib"/>
    <x v="3"/>
    <s v="L"/>
    <x v="1"/>
    <x v="2"/>
    <n v="36.454999999999998"/>
    <x v="37"/>
    <x v="1"/>
  </r>
  <r>
    <s v="KRB-88066-642"/>
    <x v="45"/>
    <s v="22107-86640-SB"/>
    <s v="L-M-1"/>
    <n v="5"/>
    <x v="48"/>
    <s v="agillard1i@issuu.com"/>
    <x v="0"/>
    <s v="Lib"/>
    <x v="3"/>
    <s v="M"/>
    <x v="0"/>
    <x v="0"/>
    <n v="14.55"/>
    <x v="45"/>
    <x v="1"/>
  </r>
  <r>
    <s v="LQU-08404-173"/>
    <x v="46"/>
    <s v="09960-34242-LZ"/>
    <s v="L-L-1"/>
    <n v="3"/>
    <x v="49"/>
    <s v=""/>
    <x v="0"/>
    <s v="Lib"/>
    <x v="3"/>
    <s v="L"/>
    <x v="1"/>
    <x v="0"/>
    <n v="15.85"/>
    <x v="46"/>
    <x v="1"/>
  </r>
  <r>
    <s v="CWK-60159-881"/>
    <x v="47"/>
    <s v="04671-85591-RT"/>
    <s v="E-D-0.2"/>
    <n v="3"/>
    <x v="50"/>
    <s v="tgrizard1k@odnoklassniki.ru"/>
    <x v="0"/>
    <s v="Exc"/>
    <x v="1"/>
    <s v="D"/>
    <x v="2"/>
    <x v="3"/>
    <n v="3.645"/>
    <x v="47"/>
    <x v="0"/>
  </r>
  <r>
    <s v="EEG-74197-843"/>
    <x v="48"/>
    <s v="25729-68859-UA"/>
    <s v="E-L-1"/>
    <n v="4"/>
    <x v="51"/>
    <s v="rrelton1l@stanford.edu"/>
    <x v="0"/>
    <s v="Exc"/>
    <x v="1"/>
    <s v="L"/>
    <x v="1"/>
    <x v="0"/>
    <n v="14.85"/>
    <x v="48"/>
    <x v="1"/>
  </r>
  <r>
    <s v="UCZ-59708-525"/>
    <x v="49"/>
    <s v="05501-86351-NX"/>
    <s v="L-D-2.5"/>
    <n v="3"/>
    <x v="52"/>
    <s v=""/>
    <x v="0"/>
    <s v="Lib"/>
    <x v="3"/>
    <s v="D"/>
    <x v="2"/>
    <x v="2"/>
    <n v="29.784999999999997"/>
    <x v="49"/>
    <x v="0"/>
  </r>
  <r>
    <s v="HUB-47311-849"/>
    <x v="50"/>
    <s v="04521-04300-OK"/>
    <s v="L-M-0.5"/>
    <n v="3"/>
    <x v="53"/>
    <s v="sgilroy1n@eepurl.com"/>
    <x v="0"/>
    <s v="Lib"/>
    <x v="3"/>
    <s v="M"/>
    <x v="0"/>
    <x v="1"/>
    <n v="8.73"/>
    <x v="50"/>
    <x v="0"/>
  </r>
  <r>
    <s v="WYM-17686-694"/>
    <x v="51"/>
    <s v="58689-55264-VK"/>
    <s v="A-D-2.5"/>
    <n v="5"/>
    <x v="54"/>
    <s v="ccottingham1o@wikipedia.org"/>
    <x v="0"/>
    <s v="Ara"/>
    <x v="2"/>
    <s v="D"/>
    <x v="2"/>
    <x v="2"/>
    <n v="22.884999999999998"/>
    <x v="15"/>
    <x v="1"/>
  </r>
  <r>
    <s v="ZYQ-15797-695"/>
    <x v="52"/>
    <s v="79436-73011-MM"/>
    <s v="R-D-0.5"/>
    <n v="5"/>
    <x v="55"/>
    <s v=""/>
    <x v="2"/>
    <s v="Rob"/>
    <x v="0"/>
    <s v="D"/>
    <x v="2"/>
    <x v="1"/>
    <n v="5.3699999999999992"/>
    <x v="51"/>
    <x v="0"/>
  </r>
  <r>
    <s v="EEJ-16185-108"/>
    <x v="53"/>
    <s v="65552-60476-KY"/>
    <s v="L-L-0.2"/>
    <n v="5"/>
    <x v="56"/>
    <s v=""/>
    <x v="0"/>
    <s v="Lib"/>
    <x v="3"/>
    <s v="L"/>
    <x v="1"/>
    <x v="3"/>
    <n v="4.7549999999999999"/>
    <x v="29"/>
    <x v="0"/>
  </r>
  <r>
    <s v="RWR-77888-800"/>
    <x v="54"/>
    <s v="69904-02729-YS"/>
    <s v="A-M-0.5"/>
    <n v="1"/>
    <x v="57"/>
    <s v="adykes1r@eventbrite.com"/>
    <x v="0"/>
    <s v="Ara"/>
    <x v="2"/>
    <s v="M"/>
    <x v="0"/>
    <x v="1"/>
    <n v="6.75"/>
    <x v="52"/>
    <x v="1"/>
  </r>
  <r>
    <s v="LHN-75209-742"/>
    <x v="55"/>
    <s v="01433-04270-AX"/>
    <s v="R-M-0.5"/>
    <n v="6"/>
    <x v="58"/>
    <s v=""/>
    <x v="0"/>
    <s v="Rob"/>
    <x v="0"/>
    <s v="M"/>
    <x v="0"/>
    <x v="1"/>
    <n v="5.97"/>
    <x v="27"/>
    <x v="0"/>
  </r>
  <r>
    <s v="TIR-71396-998"/>
    <x v="56"/>
    <s v="14204-14186-LA"/>
    <s v="R-D-2.5"/>
    <n v="4"/>
    <x v="59"/>
    <s v="acockrem1t@engadget.com"/>
    <x v="0"/>
    <s v="Rob"/>
    <x v="0"/>
    <s v="D"/>
    <x v="2"/>
    <x v="2"/>
    <n v="20.584999999999997"/>
    <x v="18"/>
    <x v="0"/>
  </r>
  <r>
    <s v="RXF-37618-213"/>
    <x v="57"/>
    <s v="32948-34398-HC"/>
    <s v="R-L-0.5"/>
    <n v="1"/>
    <x v="60"/>
    <s v="bumpleby1u@soundcloud.com"/>
    <x v="0"/>
    <s v="Rob"/>
    <x v="0"/>
    <s v="L"/>
    <x v="1"/>
    <x v="1"/>
    <n v="7.169999999999999"/>
    <x v="53"/>
    <x v="0"/>
  </r>
  <r>
    <s v="ANM-16388-634"/>
    <x v="58"/>
    <s v="77343-52608-FF"/>
    <s v="L-L-0.2"/>
    <n v="2"/>
    <x v="61"/>
    <s v="nsaleway1v@dedecms.com"/>
    <x v="0"/>
    <s v="Lib"/>
    <x v="3"/>
    <s v="L"/>
    <x v="1"/>
    <x v="3"/>
    <n v="4.7549999999999999"/>
    <x v="54"/>
    <x v="1"/>
  </r>
  <r>
    <s v="WYL-29300-070"/>
    <x v="59"/>
    <s v="42770-36274-QA"/>
    <s v="R-M-0.2"/>
    <n v="1"/>
    <x v="62"/>
    <s v="hgoulter1w@abc.net.au"/>
    <x v="0"/>
    <s v="Rob"/>
    <x v="0"/>
    <s v="M"/>
    <x v="0"/>
    <x v="3"/>
    <n v="2.9849999999999999"/>
    <x v="55"/>
    <x v="1"/>
  </r>
  <r>
    <s v="JHW-74554-805"/>
    <x v="60"/>
    <s v="14103-58987-ZU"/>
    <s v="R-M-1"/>
    <n v="6"/>
    <x v="63"/>
    <s v="grizzello1x@symantec.com"/>
    <x v="2"/>
    <s v="Rob"/>
    <x v="0"/>
    <s v="M"/>
    <x v="0"/>
    <x v="0"/>
    <n v="9.9499999999999993"/>
    <x v="33"/>
    <x v="0"/>
  </r>
  <r>
    <s v="KYS-27063-603"/>
    <x v="61"/>
    <s v="69958-32065-SW"/>
    <s v="E-L-2.5"/>
    <n v="4"/>
    <x v="64"/>
    <s v="slist1y@mapquest.com"/>
    <x v="0"/>
    <s v="Exc"/>
    <x v="1"/>
    <s v="L"/>
    <x v="1"/>
    <x v="2"/>
    <n v="34.154999999999994"/>
    <x v="56"/>
    <x v="1"/>
  </r>
  <r>
    <s v="GAZ-58626-277"/>
    <x v="62"/>
    <s v="69533-84907-FA"/>
    <s v="L-L-0.2"/>
    <n v="2"/>
    <x v="65"/>
    <s v="sedmondson1z@theguardian.com"/>
    <x v="1"/>
    <s v="Lib"/>
    <x v="3"/>
    <s v="L"/>
    <x v="1"/>
    <x v="3"/>
    <n v="4.7549999999999999"/>
    <x v="54"/>
    <x v="1"/>
  </r>
  <r>
    <s v="RPJ-37787-335"/>
    <x v="63"/>
    <s v="76005-95461-CI"/>
    <s v="A-M-2.5"/>
    <n v="3"/>
    <x v="66"/>
    <s v=""/>
    <x v="0"/>
    <s v="Ara"/>
    <x v="2"/>
    <s v="M"/>
    <x v="0"/>
    <x v="2"/>
    <n v="25.874999999999996"/>
    <x v="57"/>
    <x v="1"/>
  </r>
  <r>
    <s v="LEF-83057-763"/>
    <x v="64"/>
    <s v="15395-90855-VB"/>
    <s v="L-M-0.2"/>
    <n v="5"/>
    <x v="67"/>
    <s v=""/>
    <x v="0"/>
    <s v="Lib"/>
    <x v="3"/>
    <s v="M"/>
    <x v="0"/>
    <x v="3"/>
    <n v="4.3650000000000002"/>
    <x v="26"/>
    <x v="0"/>
  </r>
  <r>
    <s v="RPW-36123-215"/>
    <x v="65"/>
    <s v="80640-45811-LB"/>
    <s v="E-L-0.5"/>
    <n v="2"/>
    <x v="68"/>
    <s v="jrangall22@newsvine.com"/>
    <x v="0"/>
    <s v="Exc"/>
    <x v="1"/>
    <s v="L"/>
    <x v="1"/>
    <x v="1"/>
    <n v="8.91"/>
    <x v="58"/>
    <x v="0"/>
  </r>
  <r>
    <s v="WLL-59044-117"/>
    <x v="66"/>
    <s v="28476-04082-GR"/>
    <s v="R-D-1"/>
    <n v="6"/>
    <x v="69"/>
    <s v="kboorn23@ezinearticles.com"/>
    <x v="1"/>
    <s v="Rob"/>
    <x v="0"/>
    <s v="D"/>
    <x v="2"/>
    <x v="0"/>
    <n v="8.9499999999999993"/>
    <x v="59"/>
    <x v="0"/>
  </r>
  <r>
    <s v="AWT-22827-563"/>
    <x v="67"/>
    <s v="12018-75670-EU"/>
    <s v="R-L-0.2"/>
    <n v="1"/>
    <x v="70"/>
    <s v=""/>
    <x v="1"/>
    <s v="Rob"/>
    <x v="0"/>
    <s v="L"/>
    <x v="1"/>
    <x v="3"/>
    <n v="3.5849999999999995"/>
    <x v="60"/>
    <x v="0"/>
  </r>
  <r>
    <s v="QLM-07145-668"/>
    <x v="68"/>
    <s v="86437-17399-FK"/>
    <s v="E-D-0.2"/>
    <n v="2"/>
    <x v="71"/>
    <s v="celgey25@webs.com"/>
    <x v="0"/>
    <s v="Exc"/>
    <x v="1"/>
    <s v="D"/>
    <x v="2"/>
    <x v="3"/>
    <n v="3.645"/>
    <x v="35"/>
    <x v="1"/>
  </r>
  <r>
    <s v="HVQ-64398-930"/>
    <x v="69"/>
    <s v="62979-53167-ML"/>
    <s v="A-M-0.5"/>
    <n v="6"/>
    <x v="72"/>
    <s v="lmizzi26@rakuten.co.jp"/>
    <x v="0"/>
    <s v="Ara"/>
    <x v="2"/>
    <s v="M"/>
    <x v="0"/>
    <x v="1"/>
    <n v="6.75"/>
    <x v="61"/>
    <x v="0"/>
  </r>
  <r>
    <s v="WRT-40778-247"/>
    <x v="70"/>
    <s v="54810-81899-HL"/>
    <s v="R-L-1"/>
    <n v="4"/>
    <x v="73"/>
    <s v="cgiacomazzo27@jigsy.com"/>
    <x v="0"/>
    <s v="Rob"/>
    <x v="0"/>
    <s v="L"/>
    <x v="1"/>
    <x v="0"/>
    <n v="11.95"/>
    <x v="62"/>
    <x v="1"/>
  </r>
  <r>
    <s v="SUB-13006-125"/>
    <x v="71"/>
    <s v="26103-41504-IB"/>
    <s v="A-L-0.5"/>
    <n v="5"/>
    <x v="74"/>
    <s v="aarnow28@arizona.edu"/>
    <x v="0"/>
    <s v="Ara"/>
    <x v="2"/>
    <s v="L"/>
    <x v="1"/>
    <x v="1"/>
    <n v="7.77"/>
    <x v="5"/>
    <x v="0"/>
  </r>
  <r>
    <s v="CQM-49696-263"/>
    <x v="72"/>
    <s v="76534-45229-SG"/>
    <s v="L-L-2.5"/>
    <n v="3"/>
    <x v="75"/>
    <s v="syann29@senate.gov"/>
    <x v="0"/>
    <s v="Lib"/>
    <x v="3"/>
    <s v="L"/>
    <x v="1"/>
    <x v="2"/>
    <n v="36.454999999999998"/>
    <x v="63"/>
    <x v="0"/>
  </r>
  <r>
    <s v="KXN-85094-246"/>
    <x v="73"/>
    <s v="81744-27332-RR"/>
    <s v="L-M-2.5"/>
    <n v="3"/>
    <x v="76"/>
    <s v="bnaulls2a@tiny.cc"/>
    <x v="1"/>
    <s v="Lib"/>
    <x v="3"/>
    <s v="M"/>
    <x v="0"/>
    <x v="2"/>
    <n v="33.464999999999996"/>
    <x v="64"/>
    <x v="0"/>
  </r>
  <r>
    <s v="XOQ-12405-419"/>
    <x v="74"/>
    <s v="91513-75657-PH"/>
    <s v="R-D-2.5"/>
    <n v="4"/>
    <x v="77"/>
    <s v=""/>
    <x v="0"/>
    <s v="Rob"/>
    <x v="0"/>
    <s v="D"/>
    <x v="2"/>
    <x v="2"/>
    <n v="20.584999999999997"/>
    <x v="18"/>
    <x v="0"/>
  </r>
  <r>
    <s v="HYF-10254-369"/>
    <x v="75"/>
    <s v="30373-66619-CB"/>
    <s v="L-L-0.5"/>
    <n v="1"/>
    <x v="78"/>
    <s v="zsherewood2c@apache.org"/>
    <x v="0"/>
    <s v="Lib"/>
    <x v="3"/>
    <s v="L"/>
    <x v="1"/>
    <x v="1"/>
    <n v="9.51"/>
    <x v="54"/>
    <x v="1"/>
  </r>
  <r>
    <s v="XXJ-47000-307"/>
    <x v="76"/>
    <s v="31582-23562-FM"/>
    <s v="A-L-2.5"/>
    <n v="3"/>
    <x v="79"/>
    <s v="jdufaire2d@fc2.com"/>
    <x v="0"/>
    <s v="Ara"/>
    <x v="2"/>
    <s v="L"/>
    <x v="1"/>
    <x v="2"/>
    <n v="29.784999999999997"/>
    <x v="49"/>
    <x v="1"/>
  </r>
  <r>
    <s v="XXJ-47000-307"/>
    <x v="76"/>
    <s v="31582-23562-FM"/>
    <s v="A-D-0.2"/>
    <n v="4"/>
    <x v="79"/>
    <s v="jdufaire2d@fc2.com"/>
    <x v="0"/>
    <s v="Ara"/>
    <x v="2"/>
    <s v="D"/>
    <x v="2"/>
    <x v="3"/>
    <n v="2.9849999999999999"/>
    <x v="22"/>
    <x v="1"/>
  </r>
  <r>
    <s v="ZDK-82166-357"/>
    <x v="77"/>
    <s v="81431-12577-VD"/>
    <s v="A-M-1"/>
    <n v="3"/>
    <x v="80"/>
    <s v="bkeaveney2f@netlog.com"/>
    <x v="0"/>
    <s v="Ara"/>
    <x v="2"/>
    <s v="M"/>
    <x v="0"/>
    <x v="0"/>
    <n v="11.25"/>
    <x v="65"/>
    <x v="1"/>
  </r>
  <r>
    <s v="IHN-19982-362"/>
    <x v="78"/>
    <s v="68894-91205-MP"/>
    <s v="R-L-1"/>
    <n v="3"/>
    <x v="81"/>
    <s v="egrise2g@cargocollective.com"/>
    <x v="0"/>
    <s v="Rob"/>
    <x v="0"/>
    <s v="L"/>
    <x v="1"/>
    <x v="0"/>
    <n v="11.95"/>
    <x v="66"/>
    <x v="1"/>
  </r>
  <r>
    <s v="VMT-10030-889"/>
    <x v="79"/>
    <s v="87602-55754-VN"/>
    <s v="A-L-1"/>
    <n v="6"/>
    <x v="82"/>
    <s v="tgottelier2h@vistaprint.com"/>
    <x v="0"/>
    <s v="Ara"/>
    <x v="2"/>
    <s v="L"/>
    <x v="1"/>
    <x v="0"/>
    <n v="12.95"/>
    <x v="17"/>
    <x v="1"/>
  </r>
  <r>
    <s v="NHL-11063-100"/>
    <x v="80"/>
    <s v="39181-35745-WH"/>
    <s v="A-L-1"/>
    <n v="4"/>
    <x v="83"/>
    <s v=""/>
    <x v="1"/>
    <s v="Ara"/>
    <x v="2"/>
    <s v="L"/>
    <x v="1"/>
    <x v="0"/>
    <n v="12.95"/>
    <x v="67"/>
    <x v="0"/>
  </r>
  <r>
    <s v="ROV-87448-086"/>
    <x v="81"/>
    <s v="30381-64762-NG"/>
    <s v="A-M-2.5"/>
    <n v="4"/>
    <x v="84"/>
    <s v="agreenhead2j@dailymail.co.uk"/>
    <x v="0"/>
    <s v="Ara"/>
    <x v="2"/>
    <s v="M"/>
    <x v="0"/>
    <x v="2"/>
    <n v="25.874999999999996"/>
    <x v="68"/>
    <x v="1"/>
  </r>
  <r>
    <s v="DGY-35773-612"/>
    <x v="82"/>
    <s v="17503-27693-ZH"/>
    <s v="E-L-1"/>
    <n v="3"/>
    <x v="85"/>
    <s v=""/>
    <x v="0"/>
    <s v="Exc"/>
    <x v="1"/>
    <s v="L"/>
    <x v="1"/>
    <x v="0"/>
    <n v="14.85"/>
    <x v="69"/>
    <x v="0"/>
  </r>
  <r>
    <s v="YWH-50638-556"/>
    <x v="83"/>
    <s v="89442-35633-HJ"/>
    <s v="E-L-0.5"/>
    <n v="4"/>
    <x v="86"/>
    <s v="elangcaster2l@spotify.com"/>
    <x v="2"/>
    <s v="Exc"/>
    <x v="1"/>
    <s v="L"/>
    <x v="1"/>
    <x v="1"/>
    <n v="8.91"/>
    <x v="70"/>
    <x v="0"/>
  </r>
  <r>
    <s v="ISL-11200-600"/>
    <x v="84"/>
    <s v="13654-85265-IL"/>
    <s v="A-D-0.2"/>
    <n v="6"/>
    <x v="87"/>
    <s v=""/>
    <x v="1"/>
    <s v="Ara"/>
    <x v="2"/>
    <s v="D"/>
    <x v="2"/>
    <x v="3"/>
    <n v="2.9849999999999999"/>
    <x v="8"/>
    <x v="0"/>
  </r>
  <r>
    <s v="LBZ-75997-047"/>
    <x v="85"/>
    <s v="40946-22090-FP"/>
    <s v="A-M-2.5"/>
    <n v="6"/>
    <x v="88"/>
    <s v="nmagauran2n@51.la"/>
    <x v="0"/>
    <s v="Ara"/>
    <x v="2"/>
    <s v="M"/>
    <x v="0"/>
    <x v="2"/>
    <n v="25.874999999999996"/>
    <x v="71"/>
    <x v="1"/>
  </r>
  <r>
    <s v="EUH-08089-954"/>
    <x v="86"/>
    <s v="29050-93691-TS"/>
    <s v="A-D-0.2"/>
    <n v="2"/>
    <x v="89"/>
    <s v="vkirdsch2o@google.fr"/>
    <x v="0"/>
    <s v="Ara"/>
    <x v="2"/>
    <s v="D"/>
    <x v="2"/>
    <x v="3"/>
    <n v="2.9849999999999999"/>
    <x v="9"/>
    <x v="1"/>
  </r>
  <r>
    <s v="BLD-12227-251"/>
    <x v="87"/>
    <s v="64395-74865-WF"/>
    <s v="A-M-0.5"/>
    <n v="2"/>
    <x v="90"/>
    <s v="iwhapple2p@com.com"/>
    <x v="0"/>
    <s v="Ara"/>
    <x v="2"/>
    <s v="M"/>
    <x v="0"/>
    <x v="1"/>
    <n v="6.75"/>
    <x v="72"/>
    <x v="1"/>
  </r>
  <r>
    <s v="OPY-30711-853"/>
    <x v="25"/>
    <s v="81861-66046-SU"/>
    <s v="A-D-0.2"/>
    <n v="1"/>
    <x v="91"/>
    <s v=""/>
    <x v="1"/>
    <s v="Ara"/>
    <x v="2"/>
    <s v="D"/>
    <x v="2"/>
    <x v="3"/>
    <n v="2.9849999999999999"/>
    <x v="55"/>
    <x v="1"/>
  </r>
  <r>
    <s v="DBC-44122-300"/>
    <x v="88"/>
    <s v="13366-78506-KP"/>
    <s v="L-M-0.2"/>
    <n v="3"/>
    <x v="92"/>
    <s v=""/>
    <x v="0"/>
    <s v="Lib"/>
    <x v="3"/>
    <s v="M"/>
    <x v="0"/>
    <x v="3"/>
    <n v="4.3650000000000002"/>
    <x v="73"/>
    <x v="0"/>
  </r>
  <r>
    <s v="FJQ-60035-234"/>
    <x v="89"/>
    <s v="08847-29858-HN"/>
    <s v="A-L-0.2"/>
    <n v="2"/>
    <x v="93"/>
    <s v=""/>
    <x v="0"/>
    <s v="Ara"/>
    <x v="2"/>
    <s v="L"/>
    <x v="1"/>
    <x v="3"/>
    <n v="3.8849999999999998"/>
    <x v="41"/>
    <x v="0"/>
  </r>
  <r>
    <s v="HSF-66926-425"/>
    <x v="90"/>
    <s v="00539-42510-RY"/>
    <s v="L-D-2.5"/>
    <n v="5"/>
    <x v="94"/>
    <s v="nyoules2t@reference.com"/>
    <x v="1"/>
    <s v="Lib"/>
    <x v="3"/>
    <s v="D"/>
    <x v="2"/>
    <x v="2"/>
    <n v="29.784999999999997"/>
    <x v="74"/>
    <x v="0"/>
  </r>
  <r>
    <s v="LQG-41416-375"/>
    <x v="91"/>
    <s v="45190-08727-NV"/>
    <s v="L-D-1"/>
    <n v="3"/>
    <x v="95"/>
    <s v="daizikovitz2u@answers.com"/>
    <x v="1"/>
    <s v="Lib"/>
    <x v="3"/>
    <s v="D"/>
    <x v="2"/>
    <x v="0"/>
    <n v="12.95"/>
    <x v="5"/>
    <x v="0"/>
  </r>
  <r>
    <s v="VZO-97265-841"/>
    <x v="92"/>
    <s v="87049-37901-FU"/>
    <s v="R-M-0.2"/>
    <n v="4"/>
    <x v="96"/>
    <s v="brevel2v@fastcompany.com"/>
    <x v="0"/>
    <s v="Rob"/>
    <x v="0"/>
    <s v="M"/>
    <x v="0"/>
    <x v="3"/>
    <n v="2.9849999999999999"/>
    <x v="22"/>
    <x v="1"/>
  </r>
  <r>
    <s v="MOR-12987-399"/>
    <x v="93"/>
    <s v="34015-31593-JC"/>
    <s v="L-M-1"/>
    <n v="6"/>
    <x v="97"/>
    <s v="epriddis2w@nationalgeographic.com"/>
    <x v="0"/>
    <s v="Lib"/>
    <x v="3"/>
    <s v="M"/>
    <x v="0"/>
    <x v="0"/>
    <n v="14.55"/>
    <x v="75"/>
    <x v="1"/>
  </r>
  <r>
    <s v="UOA-23786-489"/>
    <x v="94"/>
    <s v="90305-50099-SV"/>
    <s v="A-M-0.5"/>
    <n v="6"/>
    <x v="98"/>
    <s v="qveel2x@jugem.jp"/>
    <x v="0"/>
    <s v="Ara"/>
    <x v="2"/>
    <s v="M"/>
    <x v="0"/>
    <x v="1"/>
    <n v="6.75"/>
    <x v="61"/>
    <x v="0"/>
  </r>
  <r>
    <s v="AJL-52941-018"/>
    <x v="95"/>
    <s v="55871-61935-MF"/>
    <s v="E-D-1"/>
    <n v="2"/>
    <x v="99"/>
    <s v="lconyers2y@twitter.com"/>
    <x v="0"/>
    <s v="Exc"/>
    <x v="1"/>
    <s v="D"/>
    <x v="2"/>
    <x v="0"/>
    <n v="12.15"/>
    <x v="76"/>
    <x v="1"/>
  </r>
  <r>
    <s v="XSZ-84273-421"/>
    <x v="96"/>
    <s v="15405-60469-TM"/>
    <s v="R-M-0.5"/>
    <n v="3"/>
    <x v="100"/>
    <s v="pwye2z@dagondesign.com"/>
    <x v="0"/>
    <s v="Rob"/>
    <x v="0"/>
    <s v="M"/>
    <x v="0"/>
    <x v="1"/>
    <n v="5.97"/>
    <x v="8"/>
    <x v="0"/>
  </r>
  <r>
    <s v="NUN-48214-216"/>
    <x v="97"/>
    <s v="06953-94794-FB"/>
    <s v="A-M-0.5"/>
    <n v="4"/>
    <x v="101"/>
    <s v=""/>
    <x v="0"/>
    <s v="Ara"/>
    <x v="2"/>
    <s v="M"/>
    <x v="0"/>
    <x v="1"/>
    <n v="6.75"/>
    <x v="25"/>
    <x v="1"/>
  </r>
  <r>
    <s v="AKV-93064-769"/>
    <x v="98"/>
    <s v="22305-40299-CY"/>
    <s v="L-D-0.5"/>
    <n v="1"/>
    <x v="102"/>
    <s v="tsheryn31@mtv.com"/>
    <x v="0"/>
    <s v="Lib"/>
    <x v="3"/>
    <s v="D"/>
    <x v="2"/>
    <x v="1"/>
    <n v="7.77"/>
    <x v="41"/>
    <x v="0"/>
  </r>
  <r>
    <s v="BRB-40903-533"/>
    <x v="99"/>
    <s v="09020-56774-GU"/>
    <s v="E-L-0.2"/>
    <n v="3"/>
    <x v="103"/>
    <s v="mredgrave32@cargocollective.com"/>
    <x v="0"/>
    <s v="Exc"/>
    <x v="1"/>
    <s v="L"/>
    <x v="1"/>
    <x v="3"/>
    <n v="4.4550000000000001"/>
    <x v="77"/>
    <x v="0"/>
  </r>
  <r>
    <s v="GPR-19973-483"/>
    <x v="100"/>
    <s v="92926-08470-YS"/>
    <s v="R-D-0.5"/>
    <n v="5"/>
    <x v="104"/>
    <s v="bfominov33@yale.edu"/>
    <x v="0"/>
    <s v="Rob"/>
    <x v="0"/>
    <s v="D"/>
    <x v="2"/>
    <x v="1"/>
    <n v="5.3699999999999992"/>
    <x v="51"/>
    <x v="1"/>
  </r>
  <r>
    <s v="XIY-43041-882"/>
    <x v="101"/>
    <s v="07250-63194-JO"/>
    <s v="A-M-1"/>
    <n v="1"/>
    <x v="105"/>
    <s v="scritchlow34@un.org"/>
    <x v="0"/>
    <s v="Ara"/>
    <x v="2"/>
    <s v="M"/>
    <x v="0"/>
    <x v="0"/>
    <n v="11.25"/>
    <x v="23"/>
    <x v="1"/>
  </r>
  <r>
    <s v="YGY-98425-969"/>
    <x v="102"/>
    <s v="63787-96257-TQ"/>
    <s v="L-M-1"/>
    <n v="1"/>
    <x v="106"/>
    <s v="msteptow35@earthlink.net"/>
    <x v="1"/>
    <s v="Lib"/>
    <x v="3"/>
    <s v="M"/>
    <x v="0"/>
    <x v="0"/>
    <n v="14.55"/>
    <x v="78"/>
    <x v="1"/>
  </r>
  <r>
    <s v="MSB-08397-648"/>
    <x v="103"/>
    <s v="49530-25460-RW"/>
    <s v="R-L-0.2"/>
    <n v="4"/>
    <x v="107"/>
    <s v=""/>
    <x v="0"/>
    <s v="Rob"/>
    <x v="0"/>
    <s v="L"/>
    <x v="1"/>
    <x v="3"/>
    <n v="3.5849999999999995"/>
    <x v="79"/>
    <x v="1"/>
  </r>
  <r>
    <s v="WDR-06028-345"/>
    <x v="104"/>
    <s v="66508-21373-OQ"/>
    <s v="L-L-1"/>
    <n v="1"/>
    <x v="108"/>
    <s v="imulliner37@pinterest.com"/>
    <x v="2"/>
    <s v="Lib"/>
    <x v="3"/>
    <s v="L"/>
    <x v="1"/>
    <x v="0"/>
    <n v="15.85"/>
    <x v="80"/>
    <x v="1"/>
  </r>
  <r>
    <s v="MXM-42948-061"/>
    <x v="105"/>
    <s v="20203-03950-FY"/>
    <s v="L-L-0.2"/>
    <n v="4"/>
    <x v="109"/>
    <s v="gstandley38@dion.ne.jp"/>
    <x v="1"/>
    <s v="Lib"/>
    <x v="3"/>
    <s v="L"/>
    <x v="1"/>
    <x v="3"/>
    <n v="4.7549999999999999"/>
    <x v="81"/>
    <x v="0"/>
  </r>
  <r>
    <s v="MGQ-98961-173"/>
    <x v="11"/>
    <s v="83895-90735-XH"/>
    <s v="L-L-0.5"/>
    <n v="4"/>
    <x v="110"/>
    <s v="bdrage39@youku.com"/>
    <x v="0"/>
    <s v="Lib"/>
    <x v="3"/>
    <s v="L"/>
    <x v="1"/>
    <x v="1"/>
    <n v="9.51"/>
    <x v="82"/>
    <x v="1"/>
  </r>
  <r>
    <s v="RFH-64349-897"/>
    <x v="106"/>
    <s v="61954-61462-RJ"/>
    <s v="E-D-0.5"/>
    <n v="3"/>
    <x v="111"/>
    <s v="myallop3a@fema.gov"/>
    <x v="0"/>
    <s v="Exc"/>
    <x v="1"/>
    <s v="D"/>
    <x v="2"/>
    <x v="1"/>
    <n v="7.29"/>
    <x v="6"/>
    <x v="0"/>
  </r>
  <r>
    <s v="TKL-20738-660"/>
    <x v="107"/>
    <s v="47939-53158-LS"/>
    <s v="E-M-0.2"/>
    <n v="1"/>
    <x v="112"/>
    <s v="cswitsur3b@chronoengine.com"/>
    <x v="0"/>
    <s v="Exc"/>
    <x v="1"/>
    <s v="M"/>
    <x v="0"/>
    <x v="3"/>
    <n v="4.125"/>
    <x v="83"/>
    <x v="1"/>
  </r>
  <r>
    <s v="TKL-20738-660"/>
    <x v="107"/>
    <s v="47939-53158-LS"/>
    <s v="A-L-0.2"/>
    <n v="1"/>
    <x v="112"/>
    <s v="cswitsur3b@chronoengine.com"/>
    <x v="0"/>
    <s v="Ara"/>
    <x v="2"/>
    <s v="L"/>
    <x v="1"/>
    <x v="3"/>
    <n v="3.8849999999999998"/>
    <x v="84"/>
    <x v="1"/>
  </r>
  <r>
    <s v="TKL-20738-660"/>
    <x v="107"/>
    <s v="47939-53158-LS"/>
    <s v="E-M-1"/>
    <n v="5"/>
    <x v="112"/>
    <s v="cswitsur3b@chronoengine.com"/>
    <x v="0"/>
    <s v="Exc"/>
    <x v="1"/>
    <s v="M"/>
    <x v="0"/>
    <x v="0"/>
    <n v="13.75"/>
    <x v="85"/>
    <x v="1"/>
  </r>
  <r>
    <s v="GOW-03198-575"/>
    <x v="108"/>
    <s v="61513-27752-FA"/>
    <s v="A-D-0.5"/>
    <n v="4"/>
    <x v="113"/>
    <s v="mludwell3e@blogger.com"/>
    <x v="0"/>
    <s v="Ara"/>
    <x v="2"/>
    <s v="D"/>
    <x v="2"/>
    <x v="1"/>
    <n v="5.97"/>
    <x v="86"/>
    <x v="0"/>
  </r>
  <r>
    <s v="QJB-90477-635"/>
    <x v="109"/>
    <s v="89714-19856-WX"/>
    <s v="L-L-2.5"/>
    <n v="4"/>
    <x v="114"/>
    <s v="dbeauchamp3f@usda.gov"/>
    <x v="0"/>
    <s v="Lib"/>
    <x v="3"/>
    <s v="L"/>
    <x v="1"/>
    <x v="2"/>
    <n v="36.454999999999998"/>
    <x v="43"/>
    <x v="1"/>
  </r>
  <r>
    <s v="MWP-46239-785"/>
    <x v="110"/>
    <s v="87979-56781-YV"/>
    <s v="L-M-0.2"/>
    <n v="5"/>
    <x v="115"/>
    <s v="srodliff3g@ted.com"/>
    <x v="0"/>
    <s v="Lib"/>
    <x v="3"/>
    <s v="M"/>
    <x v="0"/>
    <x v="3"/>
    <n v="4.3650000000000002"/>
    <x v="26"/>
    <x v="0"/>
  </r>
  <r>
    <s v="QDV-03406-248"/>
    <x v="111"/>
    <s v="74126-88836-KA"/>
    <s v="L-M-0.5"/>
    <n v="3"/>
    <x v="116"/>
    <s v="swoodham3h@businesswire.com"/>
    <x v="1"/>
    <s v="Lib"/>
    <x v="3"/>
    <s v="M"/>
    <x v="0"/>
    <x v="1"/>
    <n v="8.73"/>
    <x v="50"/>
    <x v="0"/>
  </r>
  <r>
    <s v="GPH-40635-105"/>
    <x v="112"/>
    <s v="37397-05992-VO"/>
    <s v="A-M-1"/>
    <n v="1"/>
    <x v="117"/>
    <s v="hsynnot3i@about.com"/>
    <x v="0"/>
    <s v="Ara"/>
    <x v="2"/>
    <s v="M"/>
    <x v="0"/>
    <x v="0"/>
    <n v="11.25"/>
    <x v="23"/>
    <x v="1"/>
  </r>
  <r>
    <s v="JOM-80930-071"/>
    <x v="113"/>
    <s v="54904-18397-UD"/>
    <s v="L-D-1"/>
    <n v="6"/>
    <x v="118"/>
    <s v="rlepere3j@shop-pro.jp"/>
    <x v="1"/>
    <s v="Lib"/>
    <x v="3"/>
    <s v="D"/>
    <x v="2"/>
    <x v="0"/>
    <n v="12.95"/>
    <x v="17"/>
    <x v="1"/>
  </r>
  <r>
    <s v="OIL-26493-755"/>
    <x v="114"/>
    <s v="19017-95853-EK"/>
    <s v="A-M-0.5"/>
    <n v="1"/>
    <x v="119"/>
    <s v="twoofinden3k@businesswire.com"/>
    <x v="0"/>
    <s v="Ara"/>
    <x v="2"/>
    <s v="M"/>
    <x v="0"/>
    <x v="1"/>
    <n v="6.75"/>
    <x v="52"/>
    <x v="1"/>
  </r>
  <r>
    <s v="CYV-13426-645"/>
    <x v="115"/>
    <s v="88593-59934-VU"/>
    <s v="E-D-1"/>
    <n v="1"/>
    <x v="120"/>
    <s v="edacca3l@google.pl"/>
    <x v="0"/>
    <s v="Exc"/>
    <x v="1"/>
    <s v="D"/>
    <x v="2"/>
    <x v="0"/>
    <n v="12.15"/>
    <x v="87"/>
    <x v="0"/>
  </r>
  <r>
    <s v="WRP-39846-614"/>
    <x v="49"/>
    <s v="47493-68564-YM"/>
    <s v="A-L-2.5"/>
    <n v="5"/>
    <x v="121"/>
    <s v=""/>
    <x v="1"/>
    <s v="Ara"/>
    <x v="2"/>
    <s v="L"/>
    <x v="1"/>
    <x v="2"/>
    <n v="29.784999999999997"/>
    <x v="74"/>
    <x v="0"/>
  </r>
  <r>
    <s v="VDZ-76673-968"/>
    <x v="116"/>
    <s v="82246-82543-DW"/>
    <s v="E-D-0.5"/>
    <n v="2"/>
    <x v="122"/>
    <s v="bhindsberg3n@blogs.com"/>
    <x v="0"/>
    <s v="Exc"/>
    <x v="1"/>
    <s v="D"/>
    <x v="2"/>
    <x v="1"/>
    <n v="7.29"/>
    <x v="20"/>
    <x v="0"/>
  </r>
  <r>
    <s v="VTV-03546-175"/>
    <x v="117"/>
    <s v="03384-62101-IY"/>
    <s v="A-L-2.5"/>
    <n v="5"/>
    <x v="123"/>
    <s v="orobins3o@salon.com"/>
    <x v="0"/>
    <s v="Ara"/>
    <x v="2"/>
    <s v="L"/>
    <x v="1"/>
    <x v="2"/>
    <n v="29.784999999999997"/>
    <x v="74"/>
    <x v="0"/>
  </r>
  <r>
    <s v="GHR-72274-715"/>
    <x v="118"/>
    <s v="86881-41559-OR"/>
    <s v="L-D-1"/>
    <n v="1"/>
    <x v="124"/>
    <s v="osyseland3p@independent.co.uk"/>
    <x v="0"/>
    <s v="Lib"/>
    <x v="3"/>
    <s v="D"/>
    <x v="2"/>
    <x v="0"/>
    <n v="12.95"/>
    <x v="2"/>
    <x v="1"/>
  </r>
  <r>
    <s v="ZGK-97262-313"/>
    <x v="119"/>
    <s v="02536-18494-AQ"/>
    <s v="E-M-2.5"/>
    <n v="3"/>
    <x v="125"/>
    <s v=""/>
    <x v="0"/>
    <s v="Exc"/>
    <x v="1"/>
    <s v="M"/>
    <x v="0"/>
    <x v="2"/>
    <n v="31.624999999999996"/>
    <x v="88"/>
    <x v="0"/>
  </r>
  <r>
    <s v="ZFS-30776-804"/>
    <x v="120"/>
    <s v="58638-01029-CB"/>
    <s v="A-L-0.5"/>
    <n v="5"/>
    <x v="126"/>
    <s v="bmcamish2e@tripadvisor.com"/>
    <x v="0"/>
    <s v="Ara"/>
    <x v="2"/>
    <s v="L"/>
    <x v="1"/>
    <x v="1"/>
    <n v="7.77"/>
    <x v="5"/>
    <x v="0"/>
  </r>
  <r>
    <s v="QUU-91729-492"/>
    <x v="121"/>
    <s v="90312-11148-LA"/>
    <s v="A-D-0.2"/>
    <n v="4"/>
    <x v="127"/>
    <s v="lkeenleyside3s@topsy.com"/>
    <x v="0"/>
    <s v="Ara"/>
    <x v="2"/>
    <s v="D"/>
    <x v="2"/>
    <x v="3"/>
    <n v="2.9849999999999999"/>
    <x v="22"/>
    <x v="1"/>
  </r>
  <r>
    <s v="PVI-72795-960"/>
    <x v="122"/>
    <s v="68239-74809-TF"/>
    <s v="E-L-2.5"/>
    <n v="3"/>
    <x v="128"/>
    <s v=""/>
    <x v="1"/>
    <s v="Exc"/>
    <x v="1"/>
    <s v="L"/>
    <x v="1"/>
    <x v="2"/>
    <n v="34.154999999999994"/>
    <x v="89"/>
    <x v="1"/>
  </r>
  <r>
    <s v="PPP-78935-365"/>
    <x v="123"/>
    <s v="91074-60023-IP"/>
    <s v="E-D-1"/>
    <n v="4"/>
    <x v="129"/>
    <s v=""/>
    <x v="0"/>
    <s v="Exc"/>
    <x v="1"/>
    <s v="D"/>
    <x v="2"/>
    <x v="0"/>
    <n v="12.15"/>
    <x v="90"/>
    <x v="1"/>
  </r>
  <r>
    <s v="JUO-34131-517"/>
    <x v="124"/>
    <s v="07972-83748-JI"/>
    <s v="L-D-1"/>
    <n v="6"/>
    <x v="130"/>
    <s v=""/>
    <x v="0"/>
    <s v="Lib"/>
    <x v="3"/>
    <s v="D"/>
    <x v="2"/>
    <x v="0"/>
    <n v="12.95"/>
    <x v="17"/>
    <x v="0"/>
  </r>
  <r>
    <s v="ZJE-89333-489"/>
    <x v="125"/>
    <s v="08694-57330-XR"/>
    <s v="L-D-2.5"/>
    <n v="1"/>
    <x v="131"/>
    <s v="vkundt3w@bigcartel.com"/>
    <x v="1"/>
    <s v="Lib"/>
    <x v="3"/>
    <s v="D"/>
    <x v="2"/>
    <x v="2"/>
    <n v="29.784999999999997"/>
    <x v="91"/>
    <x v="0"/>
  </r>
  <r>
    <s v="LOO-35324-159"/>
    <x v="126"/>
    <s v="68412-11126-YJ"/>
    <s v="A-L-0.2"/>
    <n v="4"/>
    <x v="132"/>
    <s v="bbett3x@google.de"/>
    <x v="0"/>
    <s v="Ara"/>
    <x v="2"/>
    <s v="L"/>
    <x v="1"/>
    <x v="3"/>
    <n v="3.8849999999999998"/>
    <x v="42"/>
    <x v="0"/>
  </r>
  <r>
    <s v="JBQ-93412-846"/>
    <x v="127"/>
    <s v="69037-66822-DW"/>
    <s v="E-L-2.5"/>
    <n v="4"/>
    <x v="133"/>
    <s v=""/>
    <x v="1"/>
    <s v="Exc"/>
    <x v="1"/>
    <s v="L"/>
    <x v="1"/>
    <x v="2"/>
    <n v="34.154999999999994"/>
    <x v="56"/>
    <x v="0"/>
  </r>
  <r>
    <s v="EHX-66333-637"/>
    <x v="128"/>
    <s v="01297-94364-XH"/>
    <s v="L-M-0.5"/>
    <n v="2"/>
    <x v="134"/>
    <s v="dstaite3z@scientificamerican.com"/>
    <x v="0"/>
    <s v="Lib"/>
    <x v="3"/>
    <s v="M"/>
    <x v="0"/>
    <x v="1"/>
    <n v="8.73"/>
    <x v="92"/>
    <x v="1"/>
  </r>
  <r>
    <s v="WXG-25759-236"/>
    <x v="103"/>
    <s v="39919-06540-ZI"/>
    <s v="E-L-2.5"/>
    <n v="2"/>
    <x v="135"/>
    <s v="wkeyse40@apple.com"/>
    <x v="0"/>
    <s v="Exc"/>
    <x v="1"/>
    <s v="L"/>
    <x v="1"/>
    <x v="2"/>
    <n v="34.154999999999994"/>
    <x v="93"/>
    <x v="0"/>
  </r>
  <r>
    <s v="QNA-31113-984"/>
    <x v="129"/>
    <s v="60512-78550-WS"/>
    <s v="L-M-0.2"/>
    <n v="4"/>
    <x v="136"/>
    <s v="oclausenthue41@marriott.com"/>
    <x v="0"/>
    <s v="Lib"/>
    <x v="3"/>
    <s v="M"/>
    <x v="0"/>
    <x v="3"/>
    <n v="4.3650000000000002"/>
    <x v="92"/>
    <x v="1"/>
  </r>
  <r>
    <s v="ZWI-52029-159"/>
    <x v="130"/>
    <s v="40172-12000-AU"/>
    <s v="L-M-1"/>
    <n v="3"/>
    <x v="137"/>
    <s v="lfrancisco42@fema.gov"/>
    <x v="0"/>
    <s v="Lib"/>
    <x v="3"/>
    <s v="M"/>
    <x v="0"/>
    <x v="0"/>
    <n v="14.55"/>
    <x v="34"/>
    <x v="1"/>
  </r>
  <r>
    <s v="ZWI-52029-159"/>
    <x v="130"/>
    <s v="40172-12000-AU"/>
    <s v="E-M-1"/>
    <n v="2"/>
    <x v="137"/>
    <s v="lfrancisco42@fema.gov"/>
    <x v="0"/>
    <s v="Exc"/>
    <x v="1"/>
    <s v="M"/>
    <x v="0"/>
    <x v="0"/>
    <n v="13.75"/>
    <x v="3"/>
    <x v="1"/>
  </r>
  <r>
    <s v="DFS-49954-707"/>
    <x v="131"/>
    <s v="39019-13649-CL"/>
    <s v="E-D-0.2"/>
    <n v="5"/>
    <x v="138"/>
    <s v="gskingle44@clickbank.net"/>
    <x v="0"/>
    <s v="Exc"/>
    <x v="1"/>
    <s v="D"/>
    <x v="2"/>
    <x v="3"/>
    <n v="3.645"/>
    <x v="94"/>
    <x v="0"/>
  </r>
  <r>
    <s v="VYP-89830-878"/>
    <x v="132"/>
    <s v="12715-05198-QU"/>
    <s v="A-M-2.5"/>
    <n v="2"/>
    <x v="139"/>
    <s v=""/>
    <x v="0"/>
    <s v="Ara"/>
    <x v="2"/>
    <s v="M"/>
    <x v="0"/>
    <x v="2"/>
    <n v="25.874999999999996"/>
    <x v="95"/>
    <x v="0"/>
  </r>
  <r>
    <s v="AMT-40418-362"/>
    <x v="133"/>
    <s v="04513-76520-QO"/>
    <s v="L-D-1"/>
    <n v="1"/>
    <x v="140"/>
    <s v="jbalsillie46@princeton.edu"/>
    <x v="0"/>
    <s v="Lib"/>
    <x v="3"/>
    <s v="D"/>
    <x v="2"/>
    <x v="0"/>
    <n v="12.95"/>
    <x v="2"/>
    <x v="0"/>
  </r>
  <r>
    <s v="NFQ-23241-793"/>
    <x v="134"/>
    <s v="88446-59251-SQ"/>
    <s v="A-M-1"/>
    <n v="3"/>
    <x v="141"/>
    <s v=""/>
    <x v="0"/>
    <s v="Ara"/>
    <x v="2"/>
    <s v="M"/>
    <x v="0"/>
    <x v="0"/>
    <n v="11.25"/>
    <x v="65"/>
    <x v="0"/>
  </r>
  <r>
    <s v="JQK-64922-985"/>
    <x v="113"/>
    <s v="23779-10274-KN"/>
    <s v="R-M-2.5"/>
    <n v="3"/>
    <x v="142"/>
    <s v="bleffek48@ning.com"/>
    <x v="0"/>
    <s v="Rob"/>
    <x v="0"/>
    <s v="M"/>
    <x v="0"/>
    <x v="2"/>
    <n v="22.884999999999998"/>
    <x v="96"/>
    <x v="0"/>
  </r>
  <r>
    <s v="YET-17732-678"/>
    <x v="135"/>
    <s v="57235-92842-DK"/>
    <s v="R-D-0.2"/>
    <n v="1"/>
    <x v="143"/>
    <s v=""/>
    <x v="0"/>
    <s v="Rob"/>
    <x v="0"/>
    <s v="D"/>
    <x v="2"/>
    <x v="3"/>
    <n v="2.6849999999999996"/>
    <x v="97"/>
    <x v="1"/>
  </r>
  <r>
    <s v="NKW-24945-846"/>
    <x v="35"/>
    <s v="75977-30364-AY"/>
    <s v="A-D-2.5"/>
    <n v="5"/>
    <x v="144"/>
    <s v="jpray4a@youtube.com"/>
    <x v="0"/>
    <s v="Ara"/>
    <x v="2"/>
    <s v="D"/>
    <x v="2"/>
    <x v="2"/>
    <n v="22.884999999999998"/>
    <x v="15"/>
    <x v="1"/>
  </r>
  <r>
    <s v="VKA-82720-513"/>
    <x v="136"/>
    <s v="12299-30914-NG"/>
    <s v="A-M-2.5"/>
    <n v="6"/>
    <x v="145"/>
    <s v="gholborn4b@ow.ly"/>
    <x v="0"/>
    <s v="Ara"/>
    <x v="2"/>
    <s v="M"/>
    <x v="0"/>
    <x v="2"/>
    <n v="25.874999999999996"/>
    <x v="71"/>
    <x v="0"/>
  </r>
  <r>
    <s v="THA-60599-417"/>
    <x v="137"/>
    <s v="59971-35626-YJ"/>
    <s v="A-M-2.5"/>
    <n v="3"/>
    <x v="146"/>
    <s v="fkeinrat4c@dailymail.co.uk"/>
    <x v="0"/>
    <s v="Ara"/>
    <x v="2"/>
    <s v="M"/>
    <x v="0"/>
    <x v="2"/>
    <n v="25.874999999999996"/>
    <x v="57"/>
    <x v="0"/>
  </r>
  <r>
    <s v="MEK-39769-035"/>
    <x v="138"/>
    <s v="15380-76513-PS"/>
    <s v="R-D-2.5"/>
    <n v="3"/>
    <x v="147"/>
    <s v="pyea4d@aol.com"/>
    <x v="1"/>
    <s v="Rob"/>
    <x v="0"/>
    <s v="D"/>
    <x v="2"/>
    <x v="2"/>
    <n v="20.584999999999997"/>
    <x v="98"/>
    <x v="1"/>
  </r>
  <r>
    <s v="JAF-18294-750"/>
    <x v="139"/>
    <s v="73564-98204-EY"/>
    <s v="R-D-2.5"/>
    <n v="6"/>
    <x v="148"/>
    <s v=""/>
    <x v="0"/>
    <s v="Rob"/>
    <x v="0"/>
    <s v="D"/>
    <x v="2"/>
    <x v="2"/>
    <n v="20.584999999999997"/>
    <x v="99"/>
    <x v="0"/>
  </r>
  <r>
    <s v="TME-59627-221"/>
    <x v="140"/>
    <s v="72282-40594-RX"/>
    <s v="L-L-2.5"/>
    <n v="6"/>
    <x v="149"/>
    <s v=""/>
    <x v="0"/>
    <s v="Lib"/>
    <x v="3"/>
    <s v="L"/>
    <x v="1"/>
    <x v="2"/>
    <n v="36.454999999999998"/>
    <x v="100"/>
    <x v="1"/>
  </r>
  <r>
    <s v="UDG-65353-824"/>
    <x v="141"/>
    <s v="17514-94165-RJ"/>
    <s v="E-M-0.5"/>
    <n v="4"/>
    <x v="150"/>
    <s v="kswede4g@addthis.com"/>
    <x v="0"/>
    <s v="Exc"/>
    <x v="1"/>
    <s v="M"/>
    <x v="0"/>
    <x v="1"/>
    <n v="8.25"/>
    <x v="101"/>
    <x v="1"/>
  </r>
  <r>
    <s v="ENQ-42923-176"/>
    <x v="142"/>
    <s v="56248-75861-JX"/>
    <s v="A-L-0.5"/>
    <n v="3"/>
    <x v="151"/>
    <s v="lrubrow4h@microsoft.com"/>
    <x v="0"/>
    <s v="Ara"/>
    <x v="2"/>
    <s v="L"/>
    <x v="1"/>
    <x v="1"/>
    <n v="7.77"/>
    <x v="102"/>
    <x v="1"/>
  </r>
  <r>
    <s v="CBT-55781-720"/>
    <x v="143"/>
    <s v="97855-54761-IS"/>
    <s v="E-D-0.5"/>
    <n v="3"/>
    <x v="152"/>
    <s v="dtift4i@netvibes.com"/>
    <x v="0"/>
    <s v="Exc"/>
    <x v="1"/>
    <s v="D"/>
    <x v="2"/>
    <x v="1"/>
    <n v="7.29"/>
    <x v="6"/>
    <x v="0"/>
  </r>
  <r>
    <s v="NEU-86533-016"/>
    <x v="144"/>
    <s v="96544-91644-IT"/>
    <s v="R-D-0.2"/>
    <n v="6"/>
    <x v="153"/>
    <s v="gschonfeld4j@oracle.com"/>
    <x v="0"/>
    <s v="Rob"/>
    <x v="0"/>
    <s v="D"/>
    <x v="2"/>
    <x v="3"/>
    <n v="2.6849999999999996"/>
    <x v="103"/>
    <x v="1"/>
  </r>
  <r>
    <s v="BYU-58154-603"/>
    <x v="145"/>
    <s v="51971-70393-QM"/>
    <s v="E-D-0.5"/>
    <n v="4"/>
    <x v="154"/>
    <s v="cfeye4k@google.co.jp"/>
    <x v="1"/>
    <s v="Exc"/>
    <x v="1"/>
    <s v="D"/>
    <x v="2"/>
    <x v="1"/>
    <n v="7.29"/>
    <x v="104"/>
    <x v="1"/>
  </r>
  <r>
    <s v="EHJ-05910-257"/>
    <x v="146"/>
    <s v="06812-11924-IK"/>
    <s v="R-D-1"/>
    <n v="6"/>
    <x v="155"/>
    <s v=""/>
    <x v="0"/>
    <s v="Rob"/>
    <x v="0"/>
    <s v="D"/>
    <x v="2"/>
    <x v="0"/>
    <n v="8.9499999999999993"/>
    <x v="59"/>
    <x v="0"/>
  </r>
  <r>
    <s v="EIL-44855-309"/>
    <x v="147"/>
    <s v="59741-90220-OW"/>
    <s v="R-D-0.5"/>
    <n v="5"/>
    <x v="156"/>
    <s v=""/>
    <x v="0"/>
    <s v="Rob"/>
    <x v="0"/>
    <s v="D"/>
    <x v="2"/>
    <x v="1"/>
    <n v="5.3699999999999992"/>
    <x v="51"/>
    <x v="0"/>
  </r>
  <r>
    <s v="HCA-87224-420"/>
    <x v="148"/>
    <s v="62682-27930-PD"/>
    <s v="E-M-0.5"/>
    <n v="5"/>
    <x v="157"/>
    <s v="tfero4n@comsenz.com"/>
    <x v="0"/>
    <s v="Exc"/>
    <x v="1"/>
    <s v="M"/>
    <x v="0"/>
    <x v="1"/>
    <n v="8.25"/>
    <x v="1"/>
    <x v="0"/>
  </r>
  <r>
    <s v="ABO-29054-365"/>
    <x v="149"/>
    <s v="00256-19905-YG"/>
    <s v="A-M-0.5"/>
    <n v="6"/>
    <x v="158"/>
    <s v=""/>
    <x v="1"/>
    <s v="Ara"/>
    <x v="2"/>
    <s v="M"/>
    <x v="0"/>
    <x v="1"/>
    <n v="6.75"/>
    <x v="61"/>
    <x v="1"/>
  </r>
  <r>
    <s v="TKN-58485-031"/>
    <x v="150"/>
    <s v="38890-22576-UI"/>
    <s v="R-D-1"/>
    <n v="2"/>
    <x v="159"/>
    <s v="fdauney4p@sphinn.com"/>
    <x v="1"/>
    <s v="Rob"/>
    <x v="0"/>
    <s v="D"/>
    <x v="2"/>
    <x v="0"/>
    <n v="8.9499999999999993"/>
    <x v="105"/>
    <x v="1"/>
  </r>
  <r>
    <s v="RCK-04069-371"/>
    <x v="151"/>
    <s v="94573-61802-PH"/>
    <s v="E-L-2.5"/>
    <n v="2"/>
    <x v="160"/>
    <s v="searley4q@youku.com"/>
    <x v="2"/>
    <s v="Exc"/>
    <x v="1"/>
    <s v="L"/>
    <x v="1"/>
    <x v="2"/>
    <n v="34.154999999999994"/>
    <x v="93"/>
    <x v="1"/>
  </r>
  <r>
    <s v="IRJ-67095-738"/>
    <x v="13"/>
    <s v="86447-02699-UT"/>
    <s v="E-M-2.5"/>
    <n v="2"/>
    <x v="161"/>
    <s v="mchamberlayne4r@bigcartel.com"/>
    <x v="0"/>
    <s v="Exc"/>
    <x v="1"/>
    <s v="M"/>
    <x v="0"/>
    <x v="2"/>
    <n v="31.624999999999996"/>
    <x v="40"/>
    <x v="0"/>
  </r>
  <r>
    <s v="VEA-31961-977"/>
    <x v="79"/>
    <s v="51432-27169-KN"/>
    <s v="E-D-0.5"/>
    <n v="3"/>
    <x v="162"/>
    <s v="bflaherty4s@moonfruit.com"/>
    <x v="1"/>
    <s v="Exc"/>
    <x v="1"/>
    <s v="D"/>
    <x v="2"/>
    <x v="1"/>
    <n v="7.29"/>
    <x v="6"/>
    <x v="1"/>
  </r>
  <r>
    <s v="BAF-42286-205"/>
    <x v="152"/>
    <s v="43074-00987-PB"/>
    <s v="R-M-2.5"/>
    <n v="4"/>
    <x v="163"/>
    <s v="ocolbeck4t@sina.com.cn"/>
    <x v="0"/>
    <s v="Rob"/>
    <x v="0"/>
    <s v="M"/>
    <x v="0"/>
    <x v="2"/>
    <n v="22.884999999999998"/>
    <x v="21"/>
    <x v="1"/>
  </r>
  <r>
    <s v="WOR-52762-511"/>
    <x v="153"/>
    <s v="04739-85772-QT"/>
    <s v="E-L-2.5"/>
    <n v="6"/>
    <x v="164"/>
    <s v=""/>
    <x v="0"/>
    <s v="Exc"/>
    <x v="1"/>
    <s v="L"/>
    <x v="1"/>
    <x v="2"/>
    <n v="34.154999999999994"/>
    <x v="106"/>
    <x v="0"/>
  </r>
  <r>
    <s v="ZWK-03995-815"/>
    <x v="154"/>
    <s v="28279-78469-YW"/>
    <s v="E-M-2.5"/>
    <n v="2"/>
    <x v="165"/>
    <s v="ehobbing4v@nsw.gov.au"/>
    <x v="0"/>
    <s v="Exc"/>
    <x v="1"/>
    <s v="M"/>
    <x v="0"/>
    <x v="2"/>
    <n v="31.624999999999996"/>
    <x v="40"/>
    <x v="0"/>
  </r>
  <r>
    <s v="CKF-43291-846"/>
    <x v="155"/>
    <s v="91829-99544-DS"/>
    <s v="E-L-2.5"/>
    <n v="1"/>
    <x v="166"/>
    <s v="othynne4w@auda.org.au"/>
    <x v="0"/>
    <s v="Exc"/>
    <x v="1"/>
    <s v="L"/>
    <x v="1"/>
    <x v="2"/>
    <n v="34.154999999999994"/>
    <x v="107"/>
    <x v="0"/>
  </r>
  <r>
    <s v="RMW-74160-339"/>
    <x v="156"/>
    <s v="38978-59582-JP"/>
    <s v="R-L-2.5"/>
    <n v="4"/>
    <x v="167"/>
    <s v="eheining4x@flickr.com"/>
    <x v="0"/>
    <s v="Rob"/>
    <x v="0"/>
    <s v="L"/>
    <x v="1"/>
    <x v="2"/>
    <n v="27.484999999999996"/>
    <x v="108"/>
    <x v="0"/>
  </r>
  <r>
    <s v="FMT-94584-786"/>
    <x v="22"/>
    <s v="86504-96610-BH"/>
    <s v="A-L-1"/>
    <n v="2"/>
    <x v="168"/>
    <s v="kmelloi4y@imdb.com"/>
    <x v="0"/>
    <s v="Ara"/>
    <x v="2"/>
    <s v="L"/>
    <x v="1"/>
    <x v="0"/>
    <n v="12.95"/>
    <x v="109"/>
    <x v="1"/>
  </r>
  <r>
    <s v="NWT-78222-575"/>
    <x v="157"/>
    <s v="75986-98864-EZ"/>
    <s v="A-D-0.2"/>
    <n v="1"/>
    <x v="169"/>
    <s v=""/>
    <x v="1"/>
    <s v="Ara"/>
    <x v="2"/>
    <s v="D"/>
    <x v="2"/>
    <x v="3"/>
    <n v="2.9849999999999999"/>
    <x v="55"/>
    <x v="1"/>
  </r>
  <r>
    <s v="EOI-02511-919"/>
    <x v="158"/>
    <s v="66776-88682-RG"/>
    <s v="E-L-0.2"/>
    <n v="5"/>
    <x v="170"/>
    <s v="amussen50@51.la"/>
    <x v="0"/>
    <s v="Exc"/>
    <x v="1"/>
    <s v="L"/>
    <x v="1"/>
    <x v="3"/>
    <n v="4.4550000000000001"/>
    <x v="110"/>
    <x v="1"/>
  </r>
  <r>
    <s v="EOI-02511-919"/>
    <x v="158"/>
    <s v="66776-88682-RG"/>
    <s v="A-D-0.5"/>
    <n v="5"/>
    <x v="170"/>
    <s v="amussen50@51.la"/>
    <x v="0"/>
    <s v="Ara"/>
    <x v="2"/>
    <s v="D"/>
    <x v="2"/>
    <x v="1"/>
    <n v="5.97"/>
    <x v="44"/>
    <x v="1"/>
  </r>
  <r>
    <s v="UCT-03935-589"/>
    <x v="78"/>
    <s v="85851-78384-DM"/>
    <s v="R-D-0.5"/>
    <n v="6"/>
    <x v="171"/>
    <s v="amundford52@nbcnews.com"/>
    <x v="0"/>
    <s v="Rob"/>
    <x v="0"/>
    <s v="D"/>
    <x v="2"/>
    <x v="1"/>
    <n v="5.3699999999999992"/>
    <x v="111"/>
    <x v="1"/>
  </r>
  <r>
    <s v="SBI-60013-494"/>
    <x v="159"/>
    <s v="55232-81621-BX"/>
    <s v="E-M-0.2"/>
    <n v="2"/>
    <x v="172"/>
    <s v="twalas53@google.ca"/>
    <x v="0"/>
    <s v="Exc"/>
    <x v="1"/>
    <s v="M"/>
    <x v="0"/>
    <x v="3"/>
    <n v="4.125"/>
    <x v="112"/>
    <x v="1"/>
  </r>
  <r>
    <s v="QRA-73277-814"/>
    <x v="160"/>
    <s v="80310-92912-JA"/>
    <s v="A-L-0.5"/>
    <n v="4"/>
    <x v="173"/>
    <s v="iblazewicz54@thetimes.co.uk"/>
    <x v="0"/>
    <s v="Ara"/>
    <x v="2"/>
    <s v="L"/>
    <x v="1"/>
    <x v="1"/>
    <n v="7.77"/>
    <x v="113"/>
    <x v="1"/>
  </r>
  <r>
    <s v="EQE-31648-909"/>
    <x v="161"/>
    <s v="19821-05175-WZ"/>
    <s v="E-D-0.5"/>
    <n v="5"/>
    <x v="174"/>
    <s v="arizzetti55@naver.com"/>
    <x v="0"/>
    <s v="Exc"/>
    <x v="1"/>
    <s v="D"/>
    <x v="2"/>
    <x v="1"/>
    <n v="7.29"/>
    <x v="114"/>
    <x v="0"/>
  </r>
  <r>
    <s v="QOO-24615-950"/>
    <x v="162"/>
    <s v="01338-83217-GV"/>
    <s v="R-M-2.5"/>
    <n v="3"/>
    <x v="175"/>
    <s v="mmeriet56@noaa.gov"/>
    <x v="0"/>
    <s v="Rob"/>
    <x v="0"/>
    <s v="M"/>
    <x v="0"/>
    <x v="2"/>
    <n v="22.884999999999998"/>
    <x v="96"/>
    <x v="1"/>
  </r>
  <r>
    <s v="WDV-73864-037"/>
    <x v="70"/>
    <s v="66044-25298-TA"/>
    <s v="L-M-0.5"/>
    <n v="5"/>
    <x v="176"/>
    <s v="lpratt57@netvibes.com"/>
    <x v="0"/>
    <s v="Lib"/>
    <x v="3"/>
    <s v="M"/>
    <x v="0"/>
    <x v="1"/>
    <n v="8.73"/>
    <x v="34"/>
    <x v="0"/>
  </r>
  <r>
    <s v="PKR-88575-066"/>
    <x v="163"/>
    <s v="28728-47861-TZ"/>
    <s v="E-L-0.2"/>
    <n v="1"/>
    <x v="177"/>
    <s v="akitchingham58@com.com"/>
    <x v="0"/>
    <s v="Exc"/>
    <x v="1"/>
    <s v="L"/>
    <x v="1"/>
    <x v="3"/>
    <n v="4.4550000000000001"/>
    <x v="115"/>
    <x v="0"/>
  </r>
  <r>
    <s v="BWR-85735-955"/>
    <x v="153"/>
    <s v="32638-38620-AX"/>
    <s v="L-M-1"/>
    <n v="3"/>
    <x v="178"/>
    <s v="bbartholin59@xinhuanet.com"/>
    <x v="0"/>
    <s v="Lib"/>
    <x v="3"/>
    <s v="M"/>
    <x v="0"/>
    <x v="0"/>
    <n v="14.55"/>
    <x v="34"/>
    <x v="0"/>
  </r>
  <r>
    <s v="YFX-64795-136"/>
    <x v="164"/>
    <s v="83163-65741-IH"/>
    <s v="L-M-2.5"/>
    <n v="1"/>
    <x v="179"/>
    <s v="mprinn5a@usa.gov"/>
    <x v="0"/>
    <s v="Lib"/>
    <x v="3"/>
    <s v="M"/>
    <x v="0"/>
    <x v="2"/>
    <n v="33.464999999999996"/>
    <x v="116"/>
    <x v="0"/>
  </r>
  <r>
    <s v="DDO-71442-967"/>
    <x v="165"/>
    <s v="89422-58281-FD"/>
    <s v="L-D-0.2"/>
    <n v="5"/>
    <x v="180"/>
    <s v="abaudino5b@netvibes.com"/>
    <x v="0"/>
    <s v="Lib"/>
    <x v="3"/>
    <s v="D"/>
    <x v="2"/>
    <x v="3"/>
    <n v="3.8849999999999998"/>
    <x v="117"/>
    <x v="0"/>
  </r>
  <r>
    <s v="ILQ-11027-588"/>
    <x v="166"/>
    <s v="76293-30918-DQ"/>
    <s v="E-D-1"/>
    <n v="6"/>
    <x v="181"/>
    <s v="ppetrushanko5c@blinklist.com"/>
    <x v="1"/>
    <s v="Exc"/>
    <x v="1"/>
    <s v="D"/>
    <x v="2"/>
    <x v="0"/>
    <n v="12.15"/>
    <x v="118"/>
    <x v="0"/>
  </r>
  <r>
    <s v="KRZ-13868-122"/>
    <x v="167"/>
    <s v="86779-84838-EJ"/>
    <s v="E-L-1"/>
    <n v="3"/>
    <x v="182"/>
    <s v=""/>
    <x v="0"/>
    <s v="Exc"/>
    <x v="1"/>
    <s v="L"/>
    <x v="1"/>
    <x v="0"/>
    <n v="14.85"/>
    <x v="69"/>
    <x v="1"/>
  </r>
  <r>
    <s v="VRM-93594-914"/>
    <x v="168"/>
    <s v="66806-41795-MX"/>
    <s v="E-D-0.5"/>
    <n v="5"/>
    <x v="183"/>
    <s v="elaird5e@bing.com"/>
    <x v="0"/>
    <s v="Exc"/>
    <x v="1"/>
    <s v="D"/>
    <x v="2"/>
    <x v="1"/>
    <n v="7.29"/>
    <x v="114"/>
    <x v="1"/>
  </r>
  <r>
    <s v="HXL-22497-359"/>
    <x v="169"/>
    <s v="64875-71224-UI"/>
    <s v="A-L-1"/>
    <n v="3"/>
    <x v="184"/>
    <s v="mhowsden5f@infoseek.co.jp"/>
    <x v="0"/>
    <s v="Ara"/>
    <x v="2"/>
    <s v="L"/>
    <x v="1"/>
    <x v="0"/>
    <n v="12.95"/>
    <x v="5"/>
    <x v="1"/>
  </r>
  <r>
    <s v="NOP-21394-646"/>
    <x v="170"/>
    <s v="16982-35708-BZ"/>
    <s v="E-L-0.5"/>
    <n v="6"/>
    <x v="185"/>
    <s v="ncuttler5g@parallels.com"/>
    <x v="0"/>
    <s v="Exc"/>
    <x v="1"/>
    <s v="L"/>
    <x v="1"/>
    <x v="1"/>
    <n v="8.91"/>
    <x v="119"/>
    <x v="1"/>
  </r>
  <r>
    <s v="NOP-21394-646"/>
    <x v="170"/>
    <s v="16982-35708-BZ"/>
    <s v="L-D-2.5"/>
    <n v="2"/>
    <x v="185"/>
    <s v="ncuttler5g@parallels.com"/>
    <x v="0"/>
    <s v="Lib"/>
    <x v="3"/>
    <s v="D"/>
    <x v="2"/>
    <x v="2"/>
    <n v="29.784999999999997"/>
    <x v="120"/>
    <x v="1"/>
  </r>
  <r>
    <s v="NOP-21394-646"/>
    <x v="170"/>
    <s v="16982-35708-BZ"/>
    <s v="L-D-2.5"/>
    <n v="3"/>
    <x v="185"/>
    <s v="ncuttler5g@parallels.com"/>
    <x v="0"/>
    <s v="Lib"/>
    <x v="3"/>
    <s v="D"/>
    <x v="2"/>
    <x v="2"/>
    <n v="29.784999999999997"/>
    <x v="49"/>
    <x v="1"/>
  </r>
  <r>
    <s v="NOP-21394-646"/>
    <x v="170"/>
    <s v="16982-35708-BZ"/>
    <s v="L-L-0.5"/>
    <n v="4"/>
    <x v="185"/>
    <s v="ncuttler5g@parallels.com"/>
    <x v="0"/>
    <s v="Lib"/>
    <x v="3"/>
    <s v="L"/>
    <x v="1"/>
    <x v="1"/>
    <n v="9.51"/>
    <x v="82"/>
    <x v="1"/>
  </r>
  <r>
    <s v="NOP-21394-646"/>
    <x v="170"/>
    <s v="16982-35708-BZ"/>
    <s v="E-M-1"/>
    <n v="3"/>
    <x v="185"/>
    <s v="ncuttler5g@parallels.com"/>
    <x v="0"/>
    <s v="Exc"/>
    <x v="1"/>
    <s v="M"/>
    <x v="0"/>
    <x v="0"/>
    <n v="13.75"/>
    <x v="1"/>
    <x v="1"/>
  </r>
  <r>
    <s v="FTV-77095-168"/>
    <x v="171"/>
    <s v="66708-26678-QK"/>
    <s v="L-L-0.5"/>
    <n v="6"/>
    <x v="186"/>
    <s v=""/>
    <x v="0"/>
    <s v="Lib"/>
    <x v="3"/>
    <s v="L"/>
    <x v="1"/>
    <x v="1"/>
    <n v="9.51"/>
    <x v="30"/>
    <x v="1"/>
  </r>
  <r>
    <s v="BOR-02906-411"/>
    <x v="172"/>
    <s v="08743-09057-OO"/>
    <s v="L-D-2.5"/>
    <n v="6"/>
    <x v="187"/>
    <s v="tfelip5m@typepad.com"/>
    <x v="0"/>
    <s v="Lib"/>
    <x v="3"/>
    <s v="D"/>
    <x v="2"/>
    <x v="2"/>
    <n v="29.784999999999997"/>
    <x v="39"/>
    <x v="0"/>
  </r>
  <r>
    <s v="WMP-68847-770"/>
    <x v="173"/>
    <s v="37490-01572-JW"/>
    <s v="L-L-0.2"/>
    <n v="1"/>
    <x v="188"/>
    <s v="vle5n@disqus.com"/>
    <x v="0"/>
    <s v="Lib"/>
    <x v="3"/>
    <s v="L"/>
    <x v="1"/>
    <x v="3"/>
    <n v="4.7549999999999999"/>
    <x v="7"/>
    <x v="1"/>
  </r>
  <r>
    <s v="TMO-22785-872"/>
    <x v="174"/>
    <s v="01811-60350-CU"/>
    <s v="E-M-1"/>
    <n v="6"/>
    <x v="189"/>
    <s v=""/>
    <x v="0"/>
    <s v="Exc"/>
    <x v="1"/>
    <s v="M"/>
    <x v="0"/>
    <x v="0"/>
    <n v="13.75"/>
    <x v="121"/>
    <x v="1"/>
  </r>
  <r>
    <s v="TJG-73587-353"/>
    <x v="175"/>
    <s v="24766-58139-GT"/>
    <s v="R-D-0.2"/>
    <n v="3"/>
    <x v="190"/>
    <s v=""/>
    <x v="0"/>
    <s v="Rob"/>
    <x v="0"/>
    <s v="D"/>
    <x v="2"/>
    <x v="3"/>
    <n v="2.6849999999999996"/>
    <x v="36"/>
    <x v="0"/>
  </r>
  <r>
    <s v="OOU-61343-455"/>
    <x v="176"/>
    <s v="90123-70970-NY"/>
    <s v="A-M-1"/>
    <n v="2"/>
    <x v="191"/>
    <s v="npoolman5q@howstuffworks.com"/>
    <x v="0"/>
    <s v="Ara"/>
    <x v="2"/>
    <s v="M"/>
    <x v="0"/>
    <x v="0"/>
    <n v="11.25"/>
    <x v="122"/>
    <x v="1"/>
  </r>
  <r>
    <s v="RMA-08327-369"/>
    <x v="142"/>
    <s v="93809-05424-MG"/>
    <s v="A-M-0.5"/>
    <n v="6"/>
    <x v="192"/>
    <s v="oduny5r@constantcontact.com"/>
    <x v="0"/>
    <s v="Ara"/>
    <x v="2"/>
    <s v="M"/>
    <x v="0"/>
    <x v="1"/>
    <n v="6.75"/>
    <x v="61"/>
    <x v="0"/>
  </r>
  <r>
    <s v="SFB-97929-779"/>
    <x v="177"/>
    <s v="85425-33494-HQ"/>
    <s v="E-D-0.5"/>
    <n v="4"/>
    <x v="193"/>
    <s v="chalfhide5s@google.ru"/>
    <x v="1"/>
    <s v="Exc"/>
    <x v="1"/>
    <s v="D"/>
    <x v="2"/>
    <x v="1"/>
    <n v="7.29"/>
    <x v="104"/>
    <x v="0"/>
  </r>
  <r>
    <s v="AUP-10128-606"/>
    <x v="178"/>
    <s v="54387-64897-XC"/>
    <s v="A-M-0.5"/>
    <n v="1"/>
    <x v="194"/>
    <s v="fmalecky5t@list-manage.com"/>
    <x v="2"/>
    <s v="Ara"/>
    <x v="2"/>
    <s v="M"/>
    <x v="0"/>
    <x v="1"/>
    <n v="6.75"/>
    <x v="52"/>
    <x v="1"/>
  </r>
  <r>
    <s v="YTW-40242-005"/>
    <x v="179"/>
    <s v="01035-70465-UO"/>
    <s v="L-D-1"/>
    <n v="4"/>
    <x v="195"/>
    <s v="aattwater5u@wikia.com"/>
    <x v="0"/>
    <s v="Lib"/>
    <x v="3"/>
    <s v="D"/>
    <x v="2"/>
    <x v="0"/>
    <n v="12.95"/>
    <x v="67"/>
    <x v="0"/>
  </r>
  <r>
    <s v="PRP-53390-819"/>
    <x v="180"/>
    <s v="84260-39432-ML"/>
    <s v="E-L-0.5"/>
    <n v="6"/>
    <x v="196"/>
    <s v="mwhellans5v@mapquest.com"/>
    <x v="0"/>
    <s v="Exc"/>
    <x v="1"/>
    <s v="L"/>
    <x v="1"/>
    <x v="1"/>
    <n v="8.91"/>
    <x v="119"/>
    <x v="1"/>
  </r>
  <r>
    <s v="GSJ-01065-125"/>
    <x v="181"/>
    <s v="69779-40609-RS"/>
    <s v="E-D-0.2"/>
    <n v="4"/>
    <x v="197"/>
    <s v="dcamilletti5w@businesswire.com"/>
    <x v="0"/>
    <s v="Exc"/>
    <x v="1"/>
    <s v="D"/>
    <x v="2"/>
    <x v="3"/>
    <n v="3.645"/>
    <x v="20"/>
    <x v="0"/>
  </r>
  <r>
    <s v="YQU-65147-580"/>
    <x v="182"/>
    <s v="80247-70000-HT"/>
    <s v="R-D-2.5"/>
    <n v="1"/>
    <x v="198"/>
    <s v="egalgey5x@wufoo.com"/>
    <x v="0"/>
    <s v="Rob"/>
    <x v="0"/>
    <s v="D"/>
    <x v="2"/>
    <x v="2"/>
    <n v="20.584999999999997"/>
    <x v="123"/>
    <x v="1"/>
  </r>
  <r>
    <s v="QPM-95832-683"/>
    <x v="183"/>
    <s v="35058-04550-VC"/>
    <s v="L-L-1"/>
    <n v="2"/>
    <x v="199"/>
    <s v="mhame5y@newsvine.com"/>
    <x v="1"/>
    <s v="Lib"/>
    <x v="3"/>
    <s v="L"/>
    <x v="1"/>
    <x v="0"/>
    <n v="15.85"/>
    <x v="124"/>
    <x v="1"/>
  </r>
  <r>
    <s v="BNQ-88920-567"/>
    <x v="184"/>
    <s v="27226-53717-SY"/>
    <s v="L-D-0.2"/>
    <n v="6"/>
    <x v="200"/>
    <s v="igurnee5z@usnews.com"/>
    <x v="0"/>
    <s v="Lib"/>
    <x v="3"/>
    <s v="D"/>
    <x v="2"/>
    <x v="3"/>
    <n v="3.8849999999999998"/>
    <x v="102"/>
    <x v="1"/>
  </r>
  <r>
    <s v="PUX-47906-110"/>
    <x v="185"/>
    <s v="02002-98725-CH"/>
    <s v="L-M-1"/>
    <n v="4"/>
    <x v="201"/>
    <s v="asnowding60@comsenz.com"/>
    <x v="0"/>
    <s v="Lib"/>
    <x v="3"/>
    <s v="M"/>
    <x v="0"/>
    <x v="0"/>
    <n v="14.55"/>
    <x v="125"/>
    <x v="0"/>
  </r>
  <r>
    <s v="COL-72079-610"/>
    <x v="186"/>
    <s v="38487-01549-MV"/>
    <s v="E-L-0.5"/>
    <n v="4"/>
    <x v="202"/>
    <s v="gpoinsett61@berkeley.edu"/>
    <x v="0"/>
    <s v="Exc"/>
    <x v="1"/>
    <s v="L"/>
    <x v="1"/>
    <x v="1"/>
    <n v="8.91"/>
    <x v="70"/>
    <x v="1"/>
  </r>
  <r>
    <s v="LBC-45686-819"/>
    <x v="187"/>
    <s v="98573-41811-EQ"/>
    <s v="A-M-1"/>
    <n v="5"/>
    <x v="203"/>
    <s v="rfurman62@t.co"/>
    <x v="1"/>
    <s v="Ara"/>
    <x v="2"/>
    <s v="M"/>
    <x v="0"/>
    <x v="0"/>
    <n v="11.25"/>
    <x v="126"/>
    <x v="0"/>
  </r>
  <r>
    <s v="BLQ-03709-265"/>
    <x v="148"/>
    <s v="72463-75685-MV"/>
    <s v="R-L-0.2"/>
    <n v="3"/>
    <x v="204"/>
    <s v="ccrosier63@xrea.com"/>
    <x v="0"/>
    <s v="Rob"/>
    <x v="0"/>
    <s v="L"/>
    <x v="1"/>
    <x v="3"/>
    <n v="3.5849999999999995"/>
    <x v="127"/>
    <x v="1"/>
  </r>
  <r>
    <s v="BLQ-03709-265"/>
    <x v="148"/>
    <s v="72463-75685-MV"/>
    <s v="R-M-0.2"/>
    <n v="5"/>
    <x v="204"/>
    <s v="ccrosier63@xrea.com"/>
    <x v="0"/>
    <s v="Rob"/>
    <x v="0"/>
    <s v="M"/>
    <x v="0"/>
    <x v="3"/>
    <n v="2.9849999999999999"/>
    <x v="128"/>
    <x v="1"/>
  </r>
  <r>
    <s v="VFZ-91673-181"/>
    <x v="188"/>
    <s v="10225-91535-AI"/>
    <s v="A-L-1"/>
    <n v="6"/>
    <x v="205"/>
    <s v="lrushmer65@europa.eu"/>
    <x v="0"/>
    <s v="Ara"/>
    <x v="2"/>
    <s v="L"/>
    <x v="1"/>
    <x v="0"/>
    <n v="12.95"/>
    <x v="17"/>
    <x v="0"/>
  </r>
  <r>
    <s v="WKD-81956-870"/>
    <x v="189"/>
    <s v="48090-06534-HI"/>
    <s v="L-D-0.5"/>
    <n v="3"/>
    <x v="206"/>
    <s v="wedinborough66@github.io"/>
    <x v="0"/>
    <s v="Lib"/>
    <x v="3"/>
    <s v="D"/>
    <x v="2"/>
    <x v="1"/>
    <n v="7.77"/>
    <x v="102"/>
    <x v="1"/>
  </r>
  <r>
    <s v="TNI-91067-006"/>
    <x v="190"/>
    <s v="80444-58185-FX"/>
    <s v="E-L-1"/>
    <n v="4"/>
    <x v="207"/>
    <s v=""/>
    <x v="0"/>
    <s v="Exc"/>
    <x v="1"/>
    <s v="L"/>
    <x v="1"/>
    <x v="0"/>
    <n v="14.85"/>
    <x v="48"/>
    <x v="0"/>
  </r>
  <r>
    <s v="IZA-61469-812"/>
    <x v="191"/>
    <s v="13561-92774-WP"/>
    <s v="L-D-2.5"/>
    <n v="4"/>
    <x v="208"/>
    <s v="kbromehead68@un.org"/>
    <x v="0"/>
    <s v="Lib"/>
    <x v="3"/>
    <s v="D"/>
    <x v="2"/>
    <x v="2"/>
    <n v="29.784999999999997"/>
    <x v="129"/>
    <x v="0"/>
  </r>
  <r>
    <s v="PSS-22466-862"/>
    <x v="192"/>
    <s v="11550-78378-GE"/>
    <s v="R-L-0.2"/>
    <n v="4"/>
    <x v="209"/>
    <s v="ewesterman69@si.edu"/>
    <x v="1"/>
    <s v="Rob"/>
    <x v="0"/>
    <s v="L"/>
    <x v="1"/>
    <x v="3"/>
    <n v="3.5849999999999995"/>
    <x v="79"/>
    <x v="1"/>
  </r>
  <r>
    <s v="REH-56504-397"/>
    <x v="193"/>
    <s v="90961-35603-RP"/>
    <s v="A-M-2.5"/>
    <n v="5"/>
    <x v="210"/>
    <s v="ahutchens6a@amazonaws.com"/>
    <x v="0"/>
    <s v="Ara"/>
    <x v="2"/>
    <s v="M"/>
    <x v="0"/>
    <x v="2"/>
    <n v="25.874999999999996"/>
    <x v="130"/>
    <x v="1"/>
  </r>
  <r>
    <s v="ALA-62598-016"/>
    <x v="194"/>
    <s v="57145-03803-ZL"/>
    <s v="R-D-0.2"/>
    <n v="6"/>
    <x v="211"/>
    <s v="nwyvill6b@naver.com"/>
    <x v="2"/>
    <s v="Rob"/>
    <x v="0"/>
    <s v="D"/>
    <x v="2"/>
    <x v="3"/>
    <n v="2.6849999999999996"/>
    <x v="103"/>
    <x v="0"/>
  </r>
  <r>
    <s v="EYE-70374-835"/>
    <x v="195"/>
    <s v="89115-11966-VF"/>
    <s v="R-L-0.2"/>
    <n v="5"/>
    <x v="212"/>
    <s v="bmathon6c@barnesandnoble.com"/>
    <x v="0"/>
    <s v="Rob"/>
    <x v="0"/>
    <s v="L"/>
    <x v="1"/>
    <x v="3"/>
    <n v="3.5849999999999995"/>
    <x v="131"/>
    <x v="1"/>
  </r>
  <r>
    <s v="CCZ-19589-212"/>
    <x v="196"/>
    <s v="05754-41702-FG"/>
    <s v="L-M-0.2"/>
    <n v="2"/>
    <x v="213"/>
    <s v="kstreight6d@about.com"/>
    <x v="0"/>
    <s v="Lib"/>
    <x v="3"/>
    <s v="M"/>
    <x v="0"/>
    <x v="3"/>
    <n v="4.3650000000000002"/>
    <x v="31"/>
    <x v="1"/>
  </r>
  <r>
    <s v="BPT-83989-157"/>
    <x v="197"/>
    <s v="84269-49816-ML"/>
    <s v="A-M-2.5"/>
    <n v="2"/>
    <x v="214"/>
    <s v="pcutchie6e@globo.com"/>
    <x v="0"/>
    <s v="Ara"/>
    <x v="2"/>
    <s v="M"/>
    <x v="0"/>
    <x v="2"/>
    <n v="25.874999999999996"/>
    <x v="95"/>
    <x v="1"/>
  </r>
  <r>
    <s v="YFH-87456-208"/>
    <x v="198"/>
    <s v="23600-98432-ME"/>
    <s v="L-M-0.2"/>
    <n v="2"/>
    <x v="215"/>
    <s v=""/>
    <x v="0"/>
    <s v="Lib"/>
    <x v="3"/>
    <s v="M"/>
    <x v="0"/>
    <x v="3"/>
    <n v="4.3650000000000002"/>
    <x v="31"/>
    <x v="0"/>
  </r>
  <r>
    <s v="JLN-14700-924"/>
    <x v="199"/>
    <s v="79058-02767-CP"/>
    <s v="L-L-0.2"/>
    <n v="5"/>
    <x v="216"/>
    <s v="cgheraldi6g@opera.com"/>
    <x v="2"/>
    <s v="Lib"/>
    <x v="3"/>
    <s v="L"/>
    <x v="1"/>
    <x v="3"/>
    <n v="4.7549999999999999"/>
    <x v="29"/>
    <x v="1"/>
  </r>
  <r>
    <s v="JVW-22582-137"/>
    <x v="200"/>
    <s v="89208-74646-UK"/>
    <s v="E-M-0.2"/>
    <n v="5"/>
    <x v="217"/>
    <s v="bkenwell6h@over-blog.com"/>
    <x v="0"/>
    <s v="Exc"/>
    <x v="1"/>
    <s v="M"/>
    <x v="0"/>
    <x v="3"/>
    <n v="4.125"/>
    <x v="132"/>
    <x v="1"/>
  </r>
  <r>
    <s v="LAA-41879-001"/>
    <x v="201"/>
    <s v="11408-81032-UR"/>
    <s v="L-L-2.5"/>
    <n v="1"/>
    <x v="218"/>
    <s v="tsutty6i@google.es"/>
    <x v="0"/>
    <s v="Lib"/>
    <x v="3"/>
    <s v="L"/>
    <x v="1"/>
    <x v="2"/>
    <n v="36.454999999999998"/>
    <x v="133"/>
    <x v="1"/>
  </r>
  <r>
    <s v="BRV-64870-915"/>
    <x v="202"/>
    <s v="32070-55528-UG"/>
    <s v="L-L-2.5"/>
    <n v="5"/>
    <x v="219"/>
    <s v=""/>
    <x v="1"/>
    <s v="Lib"/>
    <x v="3"/>
    <s v="L"/>
    <x v="1"/>
    <x v="2"/>
    <n v="36.454999999999998"/>
    <x v="134"/>
    <x v="1"/>
  </r>
  <r>
    <s v="RGJ-12544-083"/>
    <x v="203"/>
    <s v="48873-84433-PN"/>
    <s v="L-D-2.5"/>
    <n v="3"/>
    <x v="220"/>
    <s v="charce6k@cafepress.com"/>
    <x v="1"/>
    <s v="Lib"/>
    <x v="3"/>
    <s v="D"/>
    <x v="2"/>
    <x v="2"/>
    <n v="29.784999999999997"/>
    <x v="49"/>
    <x v="1"/>
  </r>
  <r>
    <s v="JJX-83339-346"/>
    <x v="204"/>
    <s v="32928-18158-OW"/>
    <s v="R-L-0.2"/>
    <n v="1"/>
    <x v="221"/>
    <s v=""/>
    <x v="0"/>
    <s v="Rob"/>
    <x v="0"/>
    <s v="L"/>
    <x v="1"/>
    <x v="3"/>
    <n v="3.5849999999999995"/>
    <x v="60"/>
    <x v="0"/>
  </r>
  <r>
    <s v="BIU-21970-705"/>
    <x v="205"/>
    <s v="89711-56688-GG"/>
    <s v="R-M-2.5"/>
    <n v="2"/>
    <x v="222"/>
    <s v="fdrysdale6m@symantec.com"/>
    <x v="0"/>
    <s v="Rob"/>
    <x v="0"/>
    <s v="M"/>
    <x v="0"/>
    <x v="2"/>
    <n v="22.884999999999998"/>
    <x v="135"/>
    <x v="0"/>
  </r>
  <r>
    <s v="ELJ-87741-745"/>
    <x v="206"/>
    <s v="48389-71976-JB"/>
    <s v="E-L-1"/>
    <n v="4"/>
    <x v="223"/>
    <s v="dmagowan6n@fc2.com"/>
    <x v="0"/>
    <s v="Exc"/>
    <x v="1"/>
    <s v="L"/>
    <x v="1"/>
    <x v="0"/>
    <n v="14.85"/>
    <x v="48"/>
    <x v="1"/>
  </r>
  <r>
    <s v="SGI-48226-857"/>
    <x v="207"/>
    <s v="84033-80762-EQ"/>
    <s v="A-M-2.5"/>
    <n v="6"/>
    <x v="224"/>
    <s v=""/>
    <x v="0"/>
    <s v="Ara"/>
    <x v="2"/>
    <s v="M"/>
    <x v="0"/>
    <x v="2"/>
    <n v="25.874999999999996"/>
    <x v="71"/>
    <x v="0"/>
  </r>
  <r>
    <s v="AHV-66988-037"/>
    <x v="208"/>
    <s v="12743-00952-KO"/>
    <s v="R-M-2.5"/>
    <n v="2"/>
    <x v="225"/>
    <s v=""/>
    <x v="0"/>
    <s v="Rob"/>
    <x v="0"/>
    <s v="M"/>
    <x v="0"/>
    <x v="2"/>
    <n v="22.884999999999998"/>
    <x v="135"/>
    <x v="1"/>
  </r>
  <r>
    <s v="ISK-42066-094"/>
    <x v="209"/>
    <s v="41505-42181-EF"/>
    <s v="E-D-1"/>
    <n v="3"/>
    <x v="226"/>
    <s v="srushbrooke6q@youku.com"/>
    <x v="0"/>
    <s v="Exc"/>
    <x v="1"/>
    <s v="D"/>
    <x v="2"/>
    <x v="0"/>
    <n v="12.15"/>
    <x v="114"/>
    <x v="0"/>
  </r>
  <r>
    <s v="FTC-35822-530"/>
    <x v="210"/>
    <s v="14307-87663-KB"/>
    <s v="E-D-0.5"/>
    <n v="4"/>
    <x v="227"/>
    <s v="tdrynan6r@deviantart.com"/>
    <x v="0"/>
    <s v="Exc"/>
    <x v="1"/>
    <s v="D"/>
    <x v="2"/>
    <x v="1"/>
    <n v="7.29"/>
    <x v="104"/>
    <x v="0"/>
  </r>
  <r>
    <s v="VSS-56247-688"/>
    <x v="211"/>
    <s v="08360-19442-GB"/>
    <s v="L-M-2.5"/>
    <n v="4"/>
    <x v="228"/>
    <s v="eyurkov6s@hud.gov"/>
    <x v="0"/>
    <s v="Lib"/>
    <x v="3"/>
    <s v="M"/>
    <x v="0"/>
    <x v="2"/>
    <n v="33.464999999999996"/>
    <x v="136"/>
    <x v="1"/>
  </r>
  <r>
    <s v="HVW-25584-144"/>
    <x v="212"/>
    <s v="93405-51204-UW"/>
    <s v="L-L-0.2"/>
    <n v="5"/>
    <x v="229"/>
    <s v="lmallan6t@state.gov"/>
    <x v="0"/>
    <s v="Lib"/>
    <x v="3"/>
    <s v="L"/>
    <x v="1"/>
    <x v="3"/>
    <n v="4.7549999999999999"/>
    <x v="29"/>
    <x v="0"/>
  </r>
  <r>
    <s v="MUY-15309-209"/>
    <x v="213"/>
    <s v="97152-03355-IW"/>
    <s v="L-D-1"/>
    <n v="3"/>
    <x v="230"/>
    <s v="gbentjens6u@netlog.com"/>
    <x v="2"/>
    <s v="Lib"/>
    <x v="3"/>
    <s v="D"/>
    <x v="2"/>
    <x v="0"/>
    <n v="12.95"/>
    <x v="5"/>
    <x v="1"/>
  </r>
  <r>
    <s v="VAJ-44572-469"/>
    <x v="63"/>
    <s v="79216-73157-TE"/>
    <s v="R-L-0.2"/>
    <n v="6"/>
    <x v="231"/>
    <s v=""/>
    <x v="1"/>
    <s v="Rob"/>
    <x v="0"/>
    <s v="L"/>
    <x v="1"/>
    <x v="3"/>
    <n v="3.5849999999999995"/>
    <x v="137"/>
    <x v="0"/>
  </r>
  <r>
    <s v="YJU-84377-606"/>
    <x v="214"/>
    <s v="20259-47723-AC"/>
    <s v="A-D-1"/>
    <n v="1"/>
    <x v="232"/>
    <s v="lentwistle6w@omniture.com"/>
    <x v="0"/>
    <s v="Ara"/>
    <x v="2"/>
    <s v="D"/>
    <x v="2"/>
    <x v="0"/>
    <n v="9.9499999999999993"/>
    <x v="138"/>
    <x v="0"/>
  </r>
  <r>
    <s v="VNC-93921-469"/>
    <x v="215"/>
    <s v="04666-71569-RI"/>
    <s v="L-L-1"/>
    <n v="1"/>
    <x v="233"/>
    <s v="zkiffe74@cyberchimps.com"/>
    <x v="0"/>
    <s v="Lib"/>
    <x v="3"/>
    <s v="L"/>
    <x v="1"/>
    <x v="0"/>
    <n v="15.85"/>
    <x v="80"/>
    <x v="0"/>
  </r>
  <r>
    <s v="OGB-91614-810"/>
    <x v="216"/>
    <s v="08909-77713-CG"/>
    <s v="R-M-0.2"/>
    <n v="1"/>
    <x v="234"/>
    <s v="macott6y@pagesperso-orange.fr"/>
    <x v="0"/>
    <s v="Rob"/>
    <x v="0"/>
    <s v="M"/>
    <x v="0"/>
    <x v="3"/>
    <n v="2.9849999999999999"/>
    <x v="55"/>
    <x v="0"/>
  </r>
  <r>
    <s v="BQI-61647-496"/>
    <x v="217"/>
    <s v="84340-73931-VV"/>
    <s v="E-M-1"/>
    <n v="5"/>
    <x v="235"/>
    <s v="cheaviside6z@rediff.com"/>
    <x v="0"/>
    <s v="Exc"/>
    <x v="1"/>
    <s v="M"/>
    <x v="0"/>
    <x v="0"/>
    <n v="13.75"/>
    <x v="85"/>
    <x v="0"/>
  </r>
  <r>
    <s v="IOM-51636-823"/>
    <x v="218"/>
    <s v="04609-95151-XH"/>
    <s v="A-D-1"/>
    <n v="3"/>
    <x v="236"/>
    <s v=""/>
    <x v="0"/>
    <s v="Ara"/>
    <x v="2"/>
    <s v="D"/>
    <x v="2"/>
    <x v="0"/>
    <n v="9.9499999999999993"/>
    <x v="44"/>
    <x v="1"/>
  </r>
  <r>
    <s v="GGD-38107-641"/>
    <x v="219"/>
    <s v="99562-88650-YF"/>
    <s v="L-M-1"/>
    <n v="4"/>
    <x v="237"/>
    <s v="lkernan71@wsj.com"/>
    <x v="0"/>
    <s v="Lib"/>
    <x v="3"/>
    <s v="M"/>
    <x v="0"/>
    <x v="0"/>
    <n v="14.55"/>
    <x v="125"/>
    <x v="1"/>
  </r>
  <r>
    <s v="LTO-95975-728"/>
    <x v="220"/>
    <s v="46560-73885-PJ"/>
    <s v="R-L-0.5"/>
    <n v="4"/>
    <x v="238"/>
    <s v="rmclae72@dailymotion.com"/>
    <x v="2"/>
    <s v="Rob"/>
    <x v="0"/>
    <s v="L"/>
    <x v="1"/>
    <x v="1"/>
    <n v="7.169999999999999"/>
    <x v="139"/>
    <x v="1"/>
  </r>
  <r>
    <s v="IGM-84664-265"/>
    <x v="114"/>
    <s v="80179-44620-WN"/>
    <s v="R-L-0.5"/>
    <n v="3"/>
    <x v="239"/>
    <s v="cblowfelde73@ustream.tv"/>
    <x v="0"/>
    <s v="Rob"/>
    <x v="0"/>
    <s v="L"/>
    <x v="1"/>
    <x v="1"/>
    <n v="7.169999999999999"/>
    <x v="137"/>
    <x v="1"/>
  </r>
  <r>
    <s v="SKO-45740-621"/>
    <x v="221"/>
    <s v="04666-71569-RI"/>
    <s v="L-M-0.5"/>
    <n v="2"/>
    <x v="233"/>
    <s v="zkiffe74@cyberchimps.com"/>
    <x v="0"/>
    <s v="Lib"/>
    <x v="3"/>
    <s v="M"/>
    <x v="0"/>
    <x v="1"/>
    <n v="8.73"/>
    <x v="92"/>
    <x v="0"/>
  </r>
  <r>
    <s v="FOJ-02234-063"/>
    <x v="222"/>
    <s v="59081-87231-VP"/>
    <s v="E-D-2.5"/>
    <n v="1"/>
    <x v="240"/>
    <s v="docalleran75@ucla.edu"/>
    <x v="0"/>
    <s v="Exc"/>
    <x v="1"/>
    <s v="D"/>
    <x v="2"/>
    <x v="2"/>
    <n v="27.945"/>
    <x v="140"/>
    <x v="0"/>
  </r>
  <r>
    <s v="MSJ-11909-468"/>
    <x v="188"/>
    <s v="07878-45872-CC"/>
    <s v="E-D-2.5"/>
    <n v="5"/>
    <x v="241"/>
    <s v="ccromwell76@desdev.cn"/>
    <x v="0"/>
    <s v="Exc"/>
    <x v="1"/>
    <s v="D"/>
    <x v="2"/>
    <x v="2"/>
    <n v="27.945"/>
    <x v="141"/>
    <x v="1"/>
  </r>
  <r>
    <s v="DKB-78053-329"/>
    <x v="223"/>
    <s v="12444-05174-OO"/>
    <s v="R-M-0.2"/>
    <n v="2"/>
    <x v="242"/>
    <s v="ihay77@lulu.com"/>
    <x v="2"/>
    <s v="Rob"/>
    <x v="0"/>
    <s v="M"/>
    <x v="0"/>
    <x v="3"/>
    <n v="2.9849999999999999"/>
    <x v="9"/>
    <x v="1"/>
  </r>
  <r>
    <s v="DFZ-45083-941"/>
    <x v="224"/>
    <s v="34665-62561-AU"/>
    <s v="R-L-2.5"/>
    <n v="1"/>
    <x v="243"/>
    <s v="ttaffarello78@sciencedaily.com"/>
    <x v="0"/>
    <s v="Rob"/>
    <x v="0"/>
    <s v="L"/>
    <x v="1"/>
    <x v="2"/>
    <n v="27.484999999999996"/>
    <x v="142"/>
    <x v="0"/>
  </r>
  <r>
    <s v="OTA-40969-710"/>
    <x v="83"/>
    <s v="77877-11993-QH"/>
    <s v="R-L-1"/>
    <n v="5"/>
    <x v="244"/>
    <s v="mcanty79@jigsy.com"/>
    <x v="0"/>
    <s v="Rob"/>
    <x v="0"/>
    <s v="L"/>
    <x v="1"/>
    <x v="0"/>
    <n v="11.95"/>
    <x v="143"/>
    <x v="0"/>
  </r>
  <r>
    <s v="GRH-45571-667"/>
    <x v="104"/>
    <s v="32291-18308-YZ"/>
    <s v="E-M-1"/>
    <n v="3"/>
    <x v="245"/>
    <s v="jkopke7a@auda.org.au"/>
    <x v="0"/>
    <s v="Exc"/>
    <x v="1"/>
    <s v="M"/>
    <x v="0"/>
    <x v="0"/>
    <n v="13.75"/>
    <x v="1"/>
    <x v="1"/>
  </r>
  <r>
    <s v="NXV-05302-067"/>
    <x v="225"/>
    <s v="25754-33191-ZI"/>
    <s v="L-M-2.5"/>
    <n v="4"/>
    <x v="246"/>
    <s v=""/>
    <x v="0"/>
    <s v="Lib"/>
    <x v="3"/>
    <s v="M"/>
    <x v="0"/>
    <x v="2"/>
    <n v="33.464999999999996"/>
    <x v="136"/>
    <x v="1"/>
  </r>
  <r>
    <s v="VZH-86274-142"/>
    <x v="226"/>
    <s v="53120-45532-KL"/>
    <s v="R-L-1"/>
    <n v="5"/>
    <x v="247"/>
    <s v=""/>
    <x v="1"/>
    <s v="Rob"/>
    <x v="0"/>
    <s v="L"/>
    <x v="1"/>
    <x v="0"/>
    <n v="11.95"/>
    <x v="143"/>
    <x v="0"/>
  </r>
  <r>
    <s v="KIX-93248-135"/>
    <x v="227"/>
    <s v="36605-83052-WB"/>
    <s v="A-D-0.5"/>
    <n v="1"/>
    <x v="248"/>
    <s v="vhellmore7d@bbc.co.uk"/>
    <x v="0"/>
    <s v="Ara"/>
    <x v="2"/>
    <s v="D"/>
    <x v="2"/>
    <x v="1"/>
    <n v="5.97"/>
    <x v="9"/>
    <x v="0"/>
  </r>
  <r>
    <s v="AXR-10962-010"/>
    <x v="180"/>
    <s v="53683-35977-KI"/>
    <s v="E-D-1"/>
    <n v="2"/>
    <x v="249"/>
    <s v="mseawright7e@nbcnews.com"/>
    <x v="2"/>
    <s v="Exc"/>
    <x v="1"/>
    <s v="D"/>
    <x v="2"/>
    <x v="0"/>
    <n v="12.15"/>
    <x v="76"/>
    <x v="1"/>
  </r>
  <r>
    <s v="IHS-71573-008"/>
    <x v="228"/>
    <s v="07972-83134-NM"/>
    <s v="E-D-0.2"/>
    <n v="6"/>
    <x v="250"/>
    <s v="snortheast7f@mashable.com"/>
    <x v="0"/>
    <s v="Exc"/>
    <x v="1"/>
    <s v="D"/>
    <x v="2"/>
    <x v="3"/>
    <n v="3.645"/>
    <x v="6"/>
    <x v="0"/>
  </r>
  <r>
    <s v="QTR-19001-114"/>
    <x v="229"/>
    <s v="01035-70465-UO"/>
    <s v="A-D-1"/>
    <n v="2"/>
    <x v="195"/>
    <s v="aattwater5u@wikia.com"/>
    <x v="0"/>
    <s v="Ara"/>
    <x v="2"/>
    <s v="D"/>
    <x v="2"/>
    <x v="0"/>
    <n v="9.9499999999999993"/>
    <x v="0"/>
    <x v="0"/>
  </r>
  <r>
    <s v="WBK-62297-910"/>
    <x v="230"/>
    <s v="25514-23938-IQ"/>
    <s v="A-D-0.2"/>
    <n v="2"/>
    <x v="251"/>
    <s v="mfearon7h@reverbnation.com"/>
    <x v="0"/>
    <s v="Ara"/>
    <x v="2"/>
    <s v="D"/>
    <x v="2"/>
    <x v="3"/>
    <n v="2.9849999999999999"/>
    <x v="9"/>
    <x v="1"/>
  </r>
  <r>
    <s v="OGY-19377-175"/>
    <x v="231"/>
    <s v="49084-44492-OJ"/>
    <s v="E-D-0.5"/>
    <n v="1"/>
    <x v="252"/>
    <s v=""/>
    <x v="1"/>
    <s v="Exc"/>
    <x v="1"/>
    <s v="D"/>
    <x v="2"/>
    <x v="1"/>
    <n v="7.29"/>
    <x v="35"/>
    <x v="0"/>
  </r>
  <r>
    <s v="ESR-66651-814"/>
    <x v="80"/>
    <s v="76624-72205-CK"/>
    <s v="A-D-0.2"/>
    <n v="4"/>
    <x v="253"/>
    <s v="jsisneros7j@a8.net"/>
    <x v="0"/>
    <s v="Ara"/>
    <x v="2"/>
    <s v="D"/>
    <x v="2"/>
    <x v="3"/>
    <n v="2.9849999999999999"/>
    <x v="22"/>
    <x v="0"/>
  </r>
  <r>
    <s v="CPX-46916-770"/>
    <x v="232"/>
    <s v="12729-50170-JE"/>
    <s v="R-L-1"/>
    <n v="6"/>
    <x v="254"/>
    <s v="zcarlson7k@bigcartel.com"/>
    <x v="1"/>
    <s v="Rob"/>
    <x v="0"/>
    <s v="L"/>
    <x v="1"/>
    <x v="0"/>
    <n v="11.95"/>
    <x v="144"/>
    <x v="0"/>
  </r>
  <r>
    <s v="MDC-03318-645"/>
    <x v="233"/>
    <s v="43974-44760-QI"/>
    <s v="A-L-0.2"/>
    <n v="2"/>
    <x v="255"/>
    <s v="wmaddox7l@timesonline.co.uk"/>
    <x v="0"/>
    <s v="Ara"/>
    <x v="2"/>
    <s v="L"/>
    <x v="1"/>
    <x v="3"/>
    <n v="3.8849999999999998"/>
    <x v="41"/>
    <x v="1"/>
  </r>
  <r>
    <s v="SFF-86059-407"/>
    <x v="234"/>
    <s v="30585-48726-BK"/>
    <s v="A-M-2.5"/>
    <n v="1"/>
    <x v="256"/>
    <s v="dhedlestone7m@craigslist.org"/>
    <x v="0"/>
    <s v="Ara"/>
    <x v="2"/>
    <s v="M"/>
    <x v="0"/>
    <x v="2"/>
    <n v="25.874999999999996"/>
    <x v="145"/>
    <x v="1"/>
  </r>
  <r>
    <s v="SCL-94540-788"/>
    <x v="235"/>
    <s v="16123-07017-TY"/>
    <s v="E-L-2.5"/>
    <n v="6"/>
    <x v="257"/>
    <s v="tcrowthe7n@europa.eu"/>
    <x v="0"/>
    <s v="Exc"/>
    <x v="1"/>
    <s v="L"/>
    <x v="1"/>
    <x v="2"/>
    <n v="34.154999999999994"/>
    <x v="106"/>
    <x v="1"/>
  </r>
  <r>
    <s v="HVU-21634-076"/>
    <x v="236"/>
    <s v="27723-45097-MH"/>
    <s v="R-L-2.5"/>
    <n v="4"/>
    <x v="258"/>
    <s v="dbury7o@tinyurl.com"/>
    <x v="1"/>
    <s v="Rob"/>
    <x v="0"/>
    <s v="L"/>
    <x v="1"/>
    <x v="2"/>
    <n v="27.484999999999996"/>
    <x v="108"/>
    <x v="0"/>
  </r>
  <r>
    <s v="XUS-73326-418"/>
    <x v="237"/>
    <s v="37078-56703-AF"/>
    <s v="E-L-1"/>
    <n v="6"/>
    <x v="259"/>
    <s v="gbroadbear7p@omniture.com"/>
    <x v="0"/>
    <s v="Exc"/>
    <x v="1"/>
    <s v="L"/>
    <x v="1"/>
    <x v="0"/>
    <n v="14.85"/>
    <x v="146"/>
    <x v="1"/>
  </r>
  <r>
    <s v="XWD-18933-006"/>
    <x v="238"/>
    <s v="79420-11075-MY"/>
    <s v="A-L-0.2"/>
    <n v="2"/>
    <x v="260"/>
    <s v="epalfrey7q@devhub.com"/>
    <x v="0"/>
    <s v="Ara"/>
    <x v="2"/>
    <s v="L"/>
    <x v="1"/>
    <x v="3"/>
    <n v="3.8849999999999998"/>
    <x v="41"/>
    <x v="0"/>
  </r>
  <r>
    <s v="HPD-65272-772"/>
    <x v="52"/>
    <s v="57504-13456-UO"/>
    <s v="L-M-2.5"/>
    <n v="1"/>
    <x v="261"/>
    <s v="pmetrick7r@rakuten.co.jp"/>
    <x v="0"/>
    <s v="Lib"/>
    <x v="3"/>
    <s v="M"/>
    <x v="0"/>
    <x v="2"/>
    <n v="33.464999999999996"/>
    <x v="116"/>
    <x v="0"/>
  </r>
  <r>
    <s v="JEG-93140-224"/>
    <x v="146"/>
    <s v="53751-57560-CN"/>
    <s v="E-M-0.5"/>
    <n v="5"/>
    <x v="262"/>
    <s v=""/>
    <x v="0"/>
    <s v="Exc"/>
    <x v="1"/>
    <s v="M"/>
    <x v="0"/>
    <x v="1"/>
    <n v="8.25"/>
    <x v="1"/>
    <x v="0"/>
  </r>
  <r>
    <s v="NNH-62058-950"/>
    <x v="239"/>
    <s v="96112-42558-EA"/>
    <s v="E-L-1"/>
    <n v="4"/>
    <x v="263"/>
    <s v="kkarby7t@sbwire.com"/>
    <x v="0"/>
    <s v="Exc"/>
    <x v="1"/>
    <s v="L"/>
    <x v="1"/>
    <x v="0"/>
    <n v="14.85"/>
    <x v="48"/>
    <x v="0"/>
  </r>
  <r>
    <s v="LTD-71429-845"/>
    <x v="240"/>
    <s v="03157-23165-UB"/>
    <s v="A-L-0.5"/>
    <n v="1"/>
    <x v="264"/>
    <s v="fcrumpe7u@ftc.gov"/>
    <x v="2"/>
    <s v="Ara"/>
    <x v="2"/>
    <s v="L"/>
    <x v="1"/>
    <x v="1"/>
    <n v="7.77"/>
    <x v="41"/>
    <x v="1"/>
  </r>
  <r>
    <s v="MPV-26985-215"/>
    <x v="241"/>
    <s v="51466-52850-AG"/>
    <s v="R-D-0.5"/>
    <n v="1"/>
    <x v="265"/>
    <s v="achatto7v@sakura.ne.jp"/>
    <x v="2"/>
    <s v="Rob"/>
    <x v="0"/>
    <s v="D"/>
    <x v="2"/>
    <x v="1"/>
    <n v="5.3699999999999992"/>
    <x v="147"/>
    <x v="0"/>
  </r>
  <r>
    <s v="IYO-10245-081"/>
    <x v="242"/>
    <s v="57145-31023-FK"/>
    <s v="E-M-2.5"/>
    <n v="3"/>
    <x v="266"/>
    <s v=""/>
    <x v="0"/>
    <s v="Exc"/>
    <x v="1"/>
    <s v="M"/>
    <x v="0"/>
    <x v="2"/>
    <n v="31.624999999999996"/>
    <x v="88"/>
    <x v="1"/>
  </r>
  <r>
    <s v="BYZ-39669-954"/>
    <x v="243"/>
    <s v="66408-53777-VE"/>
    <s v="L-L-2.5"/>
    <n v="1"/>
    <x v="267"/>
    <s v=""/>
    <x v="0"/>
    <s v="Lib"/>
    <x v="3"/>
    <s v="L"/>
    <x v="1"/>
    <x v="2"/>
    <n v="36.454999999999998"/>
    <x v="133"/>
    <x v="1"/>
  </r>
  <r>
    <s v="EFB-72860-209"/>
    <x v="244"/>
    <s v="53035-99701-WG"/>
    <s v="A-M-0.2"/>
    <n v="4"/>
    <x v="268"/>
    <s v="bmergue7y@umn.edu"/>
    <x v="0"/>
    <s v="Ara"/>
    <x v="2"/>
    <s v="M"/>
    <x v="0"/>
    <x v="3"/>
    <n v="3.375"/>
    <x v="72"/>
    <x v="0"/>
  </r>
  <r>
    <s v="GMM-72397-378"/>
    <x v="245"/>
    <s v="45899-92796-EI"/>
    <s v="R-L-0.2"/>
    <n v="4"/>
    <x v="269"/>
    <s v="kpatise7z@jigsy.com"/>
    <x v="0"/>
    <s v="Rob"/>
    <x v="0"/>
    <s v="L"/>
    <x v="1"/>
    <x v="3"/>
    <n v="3.5849999999999995"/>
    <x v="79"/>
    <x v="1"/>
  </r>
  <r>
    <s v="LYP-52345-883"/>
    <x v="246"/>
    <s v="17649-28133-PY"/>
    <s v="E-M-0.5"/>
    <n v="1"/>
    <x v="270"/>
    <s v=""/>
    <x v="1"/>
    <s v="Exc"/>
    <x v="1"/>
    <s v="M"/>
    <x v="0"/>
    <x v="1"/>
    <n v="8.25"/>
    <x v="112"/>
    <x v="0"/>
  </r>
  <r>
    <s v="DFK-35846-692"/>
    <x v="247"/>
    <s v="49612-33852-CN"/>
    <s v="R-D-0.2"/>
    <n v="5"/>
    <x v="271"/>
    <s v=""/>
    <x v="0"/>
    <s v="Rob"/>
    <x v="0"/>
    <s v="D"/>
    <x v="2"/>
    <x v="3"/>
    <n v="2.6849999999999996"/>
    <x v="148"/>
    <x v="0"/>
  </r>
  <r>
    <s v="XAH-93337-609"/>
    <x v="248"/>
    <s v="66976-43829-YG"/>
    <s v="A-D-1"/>
    <n v="5"/>
    <x v="272"/>
    <s v="dduke82@vkontakte.ru"/>
    <x v="0"/>
    <s v="Ara"/>
    <x v="2"/>
    <s v="D"/>
    <x v="2"/>
    <x v="0"/>
    <n v="9.9499999999999993"/>
    <x v="12"/>
    <x v="1"/>
  </r>
  <r>
    <s v="QKA-72582-644"/>
    <x v="249"/>
    <s v="64852-04619-XZ"/>
    <s v="E-M-0.5"/>
    <n v="2"/>
    <x v="273"/>
    <s v=""/>
    <x v="1"/>
    <s v="Exc"/>
    <x v="1"/>
    <s v="M"/>
    <x v="0"/>
    <x v="1"/>
    <n v="8.25"/>
    <x v="38"/>
    <x v="1"/>
  </r>
  <r>
    <s v="ZDK-84567-102"/>
    <x v="250"/>
    <s v="58690-31815-VY"/>
    <s v="A-D-0.5"/>
    <n v="3"/>
    <x v="274"/>
    <s v="ihussey84@mapy.cz"/>
    <x v="0"/>
    <s v="Ara"/>
    <x v="2"/>
    <s v="D"/>
    <x v="2"/>
    <x v="1"/>
    <n v="5.97"/>
    <x v="8"/>
    <x v="1"/>
  </r>
  <r>
    <s v="WAV-38301-984"/>
    <x v="251"/>
    <s v="62863-81239-DT"/>
    <s v="A-D-0.5"/>
    <n v="5"/>
    <x v="275"/>
    <s v="cpinkerton85@upenn.edu"/>
    <x v="0"/>
    <s v="Ara"/>
    <x v="2"/>
    <s v="D"/>
    <x v="2"/>
    <x v="1"/>
    <n v="5.97"/>
    <x v="44"/>
    <x v="1"/>
  </r>
  <r>
    <s v="KZR-33023-209"/>
    <x v="177"/>
    <s v="21177-40725-CF"/>
    <s v="E-L-1"/>
    <n v="3"/>
    <x v="276"/>
    <s v=""/>
    <x v="0"/>
    <s v="Exc"/>
    <x v="1"/>
    <s v="L"/>
    <x v="1"/>
    <x v="0"/>
    <n v="14.85"/>
    <x v="69"/>
    <x v="1"/>
  </r>
  <r>
    <s v="ULM-49433-003"/>
    <x v="252"/>
    <s v="99421-80253-UI"/>
    <s v="E-M-1"/>
    <n v="2"/>
    <x v="277"/>
    <s v=""/>
    <x v="0"/>
    <s v="Exc"/>
    <x v="1"/>
    <s v="M"/>
    <x v="0"/>
    <x v="0"/>
    <n v="13.75"/>
    <x v="3"/>
    <x v="1"/>
  </r>
  <r>
    <s v="SIB-83254-136"/>
    <x v="253"/>
    <s v="45315-50206-DK"/>
    <s v="R-M-0.5"/>
    <n v="6"/>
    <x v="278"/>
    <s v="dvizor88@furl.net"/>
    <x v="0"/>
    <s v="Rob"/>
    <x v="0"/>
    <s v="M"/>
    <x v="0"/>
    <x v="1"/>
    <n v="5.97"/>
    <x v="27"/>
    <x v="0"/>
  </r>
  <r>
    <s v="NOK-50349-551"/>
    <x v="254"/>
    <s v="09595-95726-OV"/>
    <s v="R-D-0.5"/>
    <n v="3"/>
    <x v="279"/>
    <s v="esedgebeer89@oaic.gov.au"/>
    <x v="0"/>
    <s v="Rob"/>
    <x v="0"/>
    <s v="D"/>
    <x v="2"/>
    <x v="1"/>
    <n v="5.3699999999999992"/>
    <x v="103"/>
    <x v="0"/>
  </r>
  <r>
    <s v="YIS-96268-844"/>
    <x v="227"/>
    <s v="60221-67036-TD"/>
    <s v="E-L-0.2"/>
    <n v="6"/>
    <x v="280"/>
    <s v="klestrange8a@lulu.com"/>
    <x v="0"/>
    <s v="Exc"/>
    <x v="1"/>
    <s v="L"/>
    <x v="1"/>
    <x v="3"/>
    <n v="4.4550000000000001"/>
    <x v="149"/>
    <x v="0"/>
  </r>
  <r>
    <s v="CXI-04933-855"/>
    <x v="110"/>
    <s v="62923-29397-KX"/>
    <s v="E-L-2.5"/>
    <n v="6"/>
    <x v="281"/>
    <s v="ltanti8b@techcrunch.com"/>
    <x v="0"/>
    <s v="Exc"/>
    <x v="1"/>
    <s v="L"/>
    <x v="1"/>
    <x v="2"/>
    <n v="34.154999999999994"/>
    <x v="106"/>
    <x v="0"/>
  </r>
  <r>
    <s v="IZU-90429-382"/>
    <x v="182"/>
    <s v="33011-52383-BA"/>
    <s v="A-L-1"/>
    <n v="3"/>
    <x v="282"/>
    <s v="ade8c@1und1.de"/>
    <x v="0"/>
    <s v="Ara"/>
    <x v="2"/>
    <s v="L"/>
    <x v="1"/>
    <x v="0"/>
    <n v="12.95"/>
    <x v="5"/>
    <x v="0"/>
  </r>
  <r>
    <s v="WIT-40912-783"/>
    <x v="255"/>
    <s v="86768-91598-FA"/>
    <s v="L-D-0.2"/>
    <n v="4"/>
    <x v="283"/>
    <s v="tjedrachowicz8d@acquirethisname.com"/>
    <x v="0"/>
    <s v="Lib"/>
    <x v="3"/>
    <s v="D"/>
    <x v="2"/>
    <x v="3"/>
    <n v="3.8849999999999998"/>
    <x v="42"/>
    <x v="0"/>
  </r>
  <r>
    <s v="PSD-57291-590"/>
    <x v="256"/>
    <s v="37191-12203-MX"/>
    <s v="A-M-0.5"/>
    <n v="1"/>
    <x v="284"/>
    <s v="pstonner8e@moonfruit.com"/>
    <x v="0"/>
    <s v="Ara"/>
    <x v="2"/>
    <s v="M"/>
    <x v="0"/>
    <x v="1"/>
    <n v="6.75"/>
    <x v="52"/>
    <x v="1"/>
  </r>
  <r>
    <s v="GOI-41472-677"/>
    <x v="3"/>
    <s v="16545-76328-JY"/>
    <s v="E-D-2.5"/>
    <n v="4"/>
    <x v="285"/>
    <s v="dtingly8f@goo.ne.jp"/>
    <x v="0"/>
    <s v="Exc"/>
    <x v="1"/>
    <s v="D"/>
    <x v="2"/>
    <x v="2"/>
    <n v="27.945"/>
    <x v="150"/>
    <x v="0"/>
  </r>
  <r>
    <s v="KTX-17944-494"/>
    <x v="257"/>
    <s v="74330-29286-RO"/>
    <s v="A-L-0.2"/>
    <n v="1"/>
    <x v="286"/>
    <s v="crushe8n@about.me"/>
    <x v="0"/>
    <s v="Ara"/>
    <x v="2"/>
    <s v="L"/>
    <x v="1"/>
    <x v="3"/>
    <n v="3.8849999999999998"/>
    <x v="84"/>
    <x v="0"/>
  </r>
  <r>
    <s v="RDM-99811-230"/>
    <x v="258"/>
    <s v="22349-47389-GY"/>
    <s v="L-M-0.2"/>
    <n v="5"/>
    <x v="287"/>
    <s v="bchecci8h@usa.gov"/>
    <x v="2"/>
    <s v="Lib"/>
    <x v="3"/>
    <s v="M"/>
    <x v="0"/>
    <x v="3"/>
    <n v="4.3650000000000002"/>
    <x v="26"/>
    <x v="1"/>
  </r>
  <r>
    <s v="JTU-55897-581"/>
    <x v="259"/>
    <s v="70290-38099-GB"/>
    <s v="R-M-0.2"/>
    <n v="5"/>
    <x v="288"/>
    <s v="jbagot8i@mac.com"/>
    <x v="0"/>
    <s v="Rob"/>
    <x v="0"/>
    <s v="M"/>
    <x v="0"/>
    <x v="3"/>
    <n v="2.9849999999999999"/>
    <x v="128"/>
    <x v="1"/>
  </r>
  <r>
    <s v="CRK-07584-240"/>
    <x v="260"/>
    <s v="18741-72071-PP"/>
    <s v="A-M-1"/>
    <n v="3"/>
    <x v="289"/>
    <s v="ebeeble8j@soundcloud.com"/>
    <x v="0"/>
    <s v="Ara"/>
    <x v="2"/>
    <s v="M"/>
    <x v="0"/>
    <x v="0"/>
    <n v="11.25"/>
    <x v="65"/>
    <x v="0"/>
  </r>
  <r>
    <s v="MKE-75518-399"/>
    <x v="261"/>
    <s v="62588-82624-II"/>
    <s v="A-M-1"/>
    <n v="3"/>
    <x v="290"/>
    <s v="cfluin8k@flickr.com"/>
    <x v="2"/>
    <s v="Ara"/>
    <x v="2"/>
    <s v="M"/>
    <x v="0"/>
    <x v="0"/>
    <n v="11.25"/>
    <x v="65"/>
    <x v="1"/>
  </r>
  <r>
    <s v="AEL-51169-725"/>
    <x v="262"/>
    <s v="37430-29579-HD"/>
    <s v="L-M-0.2"/>
    <n v="6"/>
    <x v="291"/>
    <s v="ebletsor8l@vinaora.com"/>
    <x v="0"/>
    <s v="Lib"/>
    <x v="3"/>
    <s v="M"/>
    <x v="0"/>
    <x v="3"/>
    <n v="4.3650000000000002"/>
    <x v="50"/>
    <x v="0"/>
  </r>
  <r>
    <s v="ZGM-83108-823"/>
    <x v="263"/>
    <s v="84132-22322-QT"/>
    <s v="E-L-1"/>
    <n v="1"/>
    <x v="292"/>
    <s v="pbrydell8m@bloglovin.com"/>
    <x v="1"/>
    <s v="Exc"/>
    <x v="1"/>
    <s v="L"/>
    <x v="1"/>
    <x v="0"/>
    <n v="14.85"/>
    <x v="151"/>
    <x v="1"/>
  </r>
  <r>
    <s v="JBP-78754-392"/>
    <x v="212"/>
    <s v="74330-29286-RO"/>
    <s v="E-M-2.5"/>
    <n v="6"/>
    <x v="286"/>
    <s v="crushe8n@about.me"/>
    <x v="0"/>
    <s v="Exc"/>
    <x v="1"/>
    <s v="M"/>
    <x v="0"/>
    <x v="2"/>
    <n v="31.624999999999996"/>
    <x v="152"/>
    <x v="0"/>
  </r>
  <r>
    <s v="RNH-54912-747"/>
    <x v="187"/>
    <s v="37445-17791-NQ"/>
    <s v="R-M-0.5"/>
    <n v="1"/>
    <x v="293"/>
    <s v="nleethem8o@mac.com"/>
    <x v="0"/>
    <s v="Rob"/>
    <x v="0"/>
    <s v="M"/>
    <x v="0"/>
    <x v="1"/>
    <n v="5.97"/>
    <x v="9"/>
    <x v="0"/>
  </r>
  <r>
    <s v="JDS-33440-914"/>
    <x v="248"/>
    <s v="58511-10548-ZU"/>
    <s v="R-M-1"/>
    <n v="3"/>
    <x v="294"/>
    <s v="anesfield8p@people.com.cn"/>
    <x v="2"/>
    <s v="Rob"/>
    <x v="0"/>
    <s v="M"/>
    <x v="0"/>
    <x v="0"/>
    <n v="9.9499999999999993"/>
    <x v="44"/>
    <x v="0"/>
  </r>
  <r>
    <s v="SYX-48878-182"/>
    <x v="264"/>
    <s v="47725-34771-FJ"/>
    <s v="R-D-1"/>
    <n v="5"/>
    <x v="295"/>
    <s v=""/>
    <x v="0"/>
    <s v="Rob"/>
    <x v="0"/>
    <s v="D"/>
    <x v="2"/>
    <x v="0"/>
    <n v="8.9499999999999993"/>
    <x v="153"/>
    <x v="1"/>
  </r>
  <r>
    <s v="ZGD-94763-868"/>
    <x v="265"/>
    <s v="53086-67334-KT"/>
    <s v="E-L-2.5"/>
    <n v="1"/>
    <x v="296"/>
    <s v="mbrockway8r@ibm.com"/>
    <x v="0"/>
    <s v="Exc"/>
    <x v="1"/>
    <s v="L"/>
    <x v="1"/>
    <x v="2"/>
    <n v="34.154999999999994"/>
    <x v="107"/>
    <x v="0"/>
  </r>
  <r>
    <s v="CZY-70361-485"/>
    <x v="266"/>
    <s v="83308-82257-UN"/>
    <s v="E-L-2.5"/>
    <n v="6"/>
    <x v="297"/>
    <s v="nlush8s@dedecms.com"/>
    <x v="1"/>
    <s v="Exc"/>
    <x v="1"/>
    <s v="L"/>
    <x v="1"/>
    <x v="2"/>
    <n v="34.154999999999994"/>
    <x v="106"/>
    <x v="1"/>
  </r>
  <r>
    <s v="RJR-12175-899"/>
    <x v="267"/>
    <s v="37274-08534-FM"/>
    <s v="E-D-0.5"/>
    <n v="3"/>
    <x v="298"/>
    <s v="smcmillian8t@csmonitor.com"/>
    <x v="0"/>
    <s v="Exc"/>
    <x v="1"/>
    <s v="D"/>
    <x v="2"/>
    <x v="1"/>
    <n v="7.29"/>
    <x v="6"/>
    <x v="1"/>
  </r>
  <r>
    <s v="ELB-07929-407"/>
    <x v="204"/>
    <s v="54004-04664-AA"/>
    <s v="A-M-2.5"/>
    <n v="2"/>
    <x v="299"/>
    <s v="tbennison8u@google.cn"/>
    <x v="0"/>
    <s v="Ara"/>
    <x v="2"/>
    <s v="M"/>
    <x v="0"/>
    <x v="2"/>
    <n v="25.874999999999996"/>
    <x v="95"/>
    <x v="0"/>
  </r>
  <r>
    <s v="UJQ-54441-340"/>
    <x v="268"/>
    <s v="26822-19510-SD"/>
    <s v="E-M-0.2"/>
    <n v="2"/>
    <x v="300"/>
    <s v="gtweed8v@yolasite.com"/>
    <x v="0"/>
    <s v="Exc"/>
    <x v="1"/>
    <s v="M"/>
    <x v="0"/>
    <x v="3"/>
    <n v="4.125"/>
    <x v="112"/>
    <x v="0"/>
  </r>
  <r>
    <s v="UJQ-54441-340"/>
    <x v="268"/>
    <s v="26822-19510-SD"/>
    <s v="A-L-0.2"/>
    <n v="5"/>
    <x v="300"/>
    <s v="gtweed8v@yolasite.com"/>
    <x v="0"/>
    <s v="Ara"/>
    <x v="2"/>
    <s v="L"/>
    <x v="1"/>
    <x v="3"/>
    <n v="3.8849999999999998"/>
    <x v="117"/>
    <x v="0"/>
  </r>
  <r>
    <s v="OWY-43108-475"/>
    <x v="269"/>
    <s v="06432-73165-ML"/>
    <s v="A-M-0.2"/>
    <n v="6"/>
    <x v="301"/>
    <s v="ggoggin8x@wix.com"/>
    <x v="1"/>
    <s v="Ara"/>
    <x v="2"/>
    <s v="M"/>
    <x v="0"/>
    <x v="3"/>
    <n v="3.375"/>
    <x v="16"/>
    <x v="0"/>
  </r>
  <r>
    <s v="GNO-91911-159"/>
    <x v="145"/>
    <s v="96503-31833-CW"/>
    <s v="L-D-0.5"/>
    <n v="3"/>
    <x v="302"/>
    <s v="sjeyness8y@biglobe.ne.jp"/>
    <x v="1"/>
    <s v="Lib"/>
    <x v="3"/>
    <s v="D"/>
    <x v="2"/>
    <x v="1"/>
    <n v="7.77"/>
    <x v="102"/>
    <x v="1"/>
  </r>
  <r>
    <s v="CNY-06284-066"/>
    <x v="270"/>
    <s v="63985-64148-MG"/>
    <s v="E-D-0.2"/>
    <n v="5"/>
    <x v="303"/>
    <s v="dbonhome8z@shinystat.com"/>
    <x v="0"/>
    <s v="Exc"/>
    <x v="1"/>
    <s v="D"/>
    <x v="2"/>
    <x v="3"/>
    <n v="3.645"/>
    <x v="94"/>
    <x v="0"/>
  </r>
  <r>
    <s v="OQS-46321-904"/>
    <x v="271"/>
    <s v="19597-91185-CM"/>
    <s v="E-M-1"/>
    <n v="1"/>
    <x v="304"/>
    <s v=""/>
    <x v="0"/>
    <s v="Exc"/>
    <x v="1"/>
    <s v="M"/>
    <x v="0"/>
    <x v="0"/>
    <n v="13.75"/>
    <x v="154"/>
    <x v="1"/>
  </r>
  <r>
    <s v="IBW-87442-480"/>
    <x v="272"/>
    <s v="79814-23626-JR"/>
    <s v="A-L-2.5"/>
    <n v="1"/>
    <x v="305"/>
    <s v="tle91@epa.gov"/>
    <x v="0"/>
    <s v="Ara"/>
    <x v="2"/>
    <s v="L"/>
    <x v="1"/>
    <x v="2"/>
    <n v="29.784999999999997"/>
    <x v="91"/>
    <x v="0"/>
  </r>
  <r>
    <s v="DGZ-82537-477"/>
    <x v="252"/>
    <s v="43439-94003-DW"/>
    <s v="R-D-1"/>
    <n v="5"/>
    <x v="306"/>
    <s v=""/>
    <x v="0"/>
    <s v="Rob"/>
    <x v="0"/>
    <s v="D"/>
    <x v="2"/>
    <x v="0"/>
    <n v="8.9499999999999993"/>
    <x v="153"/>
    <x v="1"/>
  </r>
  <r>
    <s v="LPS-39089-432"/>
    <x v="273"/>
    <s v="97655-45555-LI"/>
    <s v="R-D-1"/>
    <n v="5"/>
    <x v="307"/>
    <s v="balldridge93@yandex.ru"/>
    <x v="0"/>
    <s v="Rob"/>
    <x v="0"/>
    <s v="D"/>
    <x v="2"/>
    <x v="0"/>
    <n v="8.9499999999999993"/>
    <x v="153"/>
    <x v="0"/>
  </r>
  <r>
    <s v="MQU-86100-929"/>
    <x v="274"/>
    <s v="64418-01720-VW"/>
    <s v="L-L-0.5"/>
    <n v="4"/>
    <x v="308"/>
    <s v=""/>
    <x v="0"/>
    <s v="Lib"/>
    <x v="3"/>
    <s v="L"/>
    <x v="1"/>
    <x v="1"/>
    <n v="9.51"/>
    <x v="82"/>
    <x v="0"/>
  </r>
  <r>
    <s v="XUR-14132-391"/>
    <x v="275"/>
    <s v="96836-09258-RI"/>
    <s v="R-D-0.5"/>
    <n v="4"/>
    <x v="309"/>
    <s v="lgoodger95@guardian.co.uk"/>
    <x v="0"/>
    <s v="Rob"/>
    <x v="0"/>
    <s v="D"/>
    <x v="2"/>
    <x v="1"/>
    <n v="5.3699999999999992"/>
    <x v="155"/>
    <x v="0"/>
  </r>
  <r>
    <s v="OVI-27064-381"/>
    <x v="276"/>
    <s v="37274-08534-FM"/>
    <s v="R-D-0.5"/>
    <n v="3"/>
    <x v="298"/>
    <s v="smcmillian8t@csmonitor.com"/>
    <x v="0"/>
    <s v="Rob"/>
    <x v="0"/>
    <s v="D"/>
    <x v="2"/>
    <x v="1"/>
    <n v="5.3699999999999992"/>
    <x v="103"/>
    <x v="1"/>
  </r>
  <r>
    <s v="SHP-17012-870"/>
    <x v="277"/>
    <s v="69529-07533-CV"/>
    <s v="R-M-2.5"/>
    <n v="1"/>
    <x v="310"/>
    <s v="cdrewett97@wikipedia.org"/>
    <x v="0"/>
    <s v="Rob"/>
    <x v="0"/>
    <s v="M"/>
    <x v="0"/>
    <x v="2"/>
    <n v="22.884999999999998"/>
    <x v="156"/>
    <x v="0"/>
  </r>
  <r>
    <s v="FDY-03414-903"/>
    <x v="278"/>
    <s v="94840-49457-UD"/>
    <s v="A-D-0.5"/>
    <n v="3"/>
    <x v="311"/>
    <s v="qparsons98@blogtalkradio.com"/>
    <x v="0"/>
    <s v="Ara"/>
    <x v="2"/>
    <s v="D"/>
    <x v="2"/>
    <x v="1"/>
    <n v="5.97"/>
    <x v="8"/>
    <x v="0"/>
  </r>
  <r>
    <s v="WXT-85291-143"/>
    <x v="279"/>
    <s v="81414-81273-DK"/>
    <s v="R-M-0.5"/>
    <n v="4"/>
    <x v="312"/>
    <s v="vceely99@auda.org.au"/>
    <x v="0"/>
    <s v="Rob"/>
    <x v="0"/>
    <s v="M"/>
    <x v="0"/>
    <x v="1"/>
    <n v="5.97"/>
    <x v="86"/>
    <x v="0"/>
  </r>
  <r>
    <s v="QNP-18893-547"/>
    <x v="280"/>
    <s v="76930-61689-CH"/>
    <s v="R-L-1"/>
    <n v="5"/>
    <x v="313"/>
    <s v=""/>
    <x v="0"/>
    <s v="Rob"/>
    <x v="0"/>
    <s v="L"/>
    <x v="1"/>
    <x v="0"/>
    <n v="11.95"/>
    <x v="143"/>
    <x v="1"/>
  </r>
  <r>
    <s v="DOH-92927-530"/>
    <x v="281"/>
    <s v="12839-56537-TQ"/>
    <s v="L-L-0.2"/>
    <n v="6"/>
    <x v="314"/>
    <s v="cvasiliev9b@discuz.net"/>
    <x v="0"/>
    <s v="Lib"/>
    <x v="3"/>
    <s v="L"/>
    <x v="1"/>
    <x v="3"/>
    <n v="4.7549999999999999"/>
    <x v="32"/>
    <x v="0"/>
  </r>
  <r>
    <s v="HGJ-82768-173"/>
    <x v="282"/>
    <s v="62741-01322-HU"/>
    <s v="A-M-1"/>
    <n v="4"/>
    <x v="315"/>
    <s v="tomoylan9c@liveinternet.ru"/>
    <x v="2"/>
    <s v="Ara"/>
    <x v="2"/>
    <s v="M"/>
    <x v="0"/>
    <x v="0"/>
    <n v="11.25"/>
    <x v="157"/>
    <x v="1"/>
  </r>
  <r>
    <s v="YPT-95383-088"/>
    <x v="283"/>
    <s v="43439-94003-DW"/>
    <s v="E-D-2.5"/>
    <n v="2"/>
    <x v="306"/>
    <s v=""/>
    <x v="0"/>
    <s v="Exc"/>
    <x v="1"/>
    <s v="D"/>
    <x v="2"/>
    <x v="2"/>
    <n v="27.945"/>
    <x v="158"/>
    <x v="1"/>
  </r>
  <r>
    <s v="OYH-16533-767"/>
    <x v="284"/>
    <s v="44932-34838-RM"/>
    <s v="E-L-1"/>
    <n v="4"/>
    <x v="316"/>
    <s v="wfetherston9e@constantcontact.com"/>
    <x v="0"/>
    <s v="Exc"/>
    <x v="1"/>
    <s v="L"/>
    <x v="1"/>
    <x v="0"/>
    <n v="14.85"/>
    <x v="48"/>
    <x v="1"/>
  </r>
  <r>
    <s v="DWW-28642-549"/>
    <x v="285"/>
    <s v="91181-19412-RQ"/>
    <s v="E-D-0.2"/>
    <n v="2"/>
    <x v="317"/>
    <s v="erasmus9f@techcrunch.com"/>
    <x v="0"/>
    <s v="Exc"/>
    <x v="1"/>
    <s v="D"/>
    <x v="2"/>
    <x v="3"/>
    <n v="3.645"/>
    <x v="35"/>
    <x v="0"/>
  </r>
  <r>
    <s v="CGO-79583-871"/>
    <x v="286"/>
    <s v="37182-54930-XC"/>
    <s v="E-D-0.5"/>
    <n v="1"/>
    <x v="318"/>
    <s v="wgiorgioni9g@wikipedia.org"/>
    <x v="0"/>
    <s v="Exc"/>
    <x v="1"/>
    <s v="D"/>
    <x v="2"/>
    <x v="1"/>
    <n v="7.29"/>
    <x v="35"/>
    <x v="0"/>
  </r>
  <r>
    <s v="TFY-52090-386"/>
    <x v="287"/>
    <s v="08613-17327-XT"/>
    <s v="E-L-0.5"/>
    <n v="2"/>
    <x v="319"/>
    <s v="lscargle9h@myspace.com"/>
    <x v="0"/>
    <s v="Exc"/>
    <x v="1"/>
    <s v="L"/>
    <x v="1"/>
    <x v="1"/>
    <n v="8.91"/>
    <x v="58"/>
    <x v="1"/>
  </r>
  <r>
    <s v="TFY-52090-386"/>
    <x v="287"/>
    <s v="08613-17327-XT"/>
    <s v="L-D-0.5"/>
    <n v="5"/>
    <x v="319"/>
    <s v="lscargle9h@myspace.com"/>
    <x v="0"/>
    <s v="Lib"/>
    <x v="3"/>
    <s v="D"/>
    <x v="2"/>
    <x v="1"/>
    <n v="7.77"/>
    <x v="5"/>
    <x v="1"/>
  </r>
  <r>
    <s v="NYY-73968-094"/>
    <x v="288"/>
    <s v="70451-38048-AH"/>
    <s v="R-D-0.5"/>
    <n v="6"/>
    <x v="320"/>
    <s v="nclimance9j@europa.eu"/>
    <x v="0"/>
    <s v="Rob"/>
    <x v="0"/>
    <s v="D"/>
    <x v="2"/>
    <x v="1"/>
    <n v="5.3699999999999992"/>
    <x v="111"/>
    <x v="1"/>
  </r>
  <r>
    <s v="QEY-71761-460"/>
    <x v="250"/>
    <s v="35442-75769-PL"/>
    <s v="R-M-1"/>
    <n v="2"/>
    <x v="321"/>
    <s v=""/>
    <x v="1"/>
    <s v="Rob"/>
    <x v="0"/>
    <s v="M"/>
    <x v="0"/>
    <x v="0"/>
    <n v="9.9499999999999993"/>
    <x v="0"/>
    <x v="0"/>
  </r>
  <r>
    <s v="GKQ-82603-910"/>
    <x v="289"/>
    <s v="83737-56117-JE"/>
    <s v="R-L-1"/>
    <n v="5"/>
    <x v="322"/>
    <s v="asnazle9l@oracle.com"/>
    <x v="0"/>
    <s v="Rob"/>
    <x v="0"/>
    <s v="L"/>
    <x v="1"/>
    <x v="0"/>
    <n v="11.95"/>
    <x v="143"/>
    <x v="1"/>
  </r>
  <r>
    <s v="IOB-32673-745"/>
    <x v="290"/>
    <s v="07095-81281-NJ"/>
    <s v="A-L-0.5"/>
    <n v="3"/>
    <x v="323"/>
    <s v="rworg9m@arstechnica.com"/>
    <x v="0"/>
    <s v="Ara"/>
    <x v="2"/>
    <s v="L"/>
    <x v="1"/>
    <x v="1"/>
    <n v="7.77"/>
    <x v="102"/>
    <x v="0"/>
  </r>
  <r>
    <s v="YAU-98893-150"/>
    <x v="291"/>
    <s v="77043-48851-HG"/>
    <s v="L-M-1"/>
    <n v="3"/>
    <x v="324"/>
    <s v="ldanes9n@umn.edu"/>
    <x v="0"/>
    <s v="Lib"/>
    <x v="3"/>
    <s v="M"/>
    <x v="0"/>
    <x v="0"/>
    <n v="14.55"/>
    <x v="34"/>
    <x v="1"/>
  </r>
  <r>
    <s v="XNM-14163-951"/>
    <x v="292"/>
    <s v="78224-60622-KH"/>
    <s v="E-L-2.5"/>
    <n v="6"/>
    <x v="325"/>
    <s v="skeynd9o@narod.ru"/>
    <x v="0"/>
    <s v="Exc"/>
    <x v="1"/>
    <s v="L"/>
    <x v="1"/>
    <x v="2"/>
    <n v="34.154999999999994"/>
    <x v="106"/>
    <x v="1"/>
  </r>
  <r>
    <s v="JPB-45297-000"/>
    <x v="293"/>
    <s v="83105-86631-IU"/>
    <s v="R-L-0.2"/>
    <n v="4"/>
    <x v="326"/>
    <s v="ddaveridge9p@arstechnica.com"/>
    <x v="0"/>
    <s v="Rob"/>
    <x v="0"/>
    <s v="L"/>
    <x v="1"/>
    <x v="3"/>
    <n v="3.5849999999999995"/>
    <x v="79"/>
    <x v="1"/>
  </r>
  <r>
    <s v="MOU-74341-266"/>
    <x v="294"/>
    <s v="99358-65399-TC"/>
    <s v="A-D-0.5"/>
    <n v="4"/>
    <x v="327"/>
    <s v="jawdry9q@utexas.edu"/>
    <x v="0"/>
    <s v="Ara"/>
    <x v="2"/>
    <s v="D"/>
    <x v="2"/>
    <x v="1"/>
    <n v="5.97"/>
    <x v="86"/>
    <x v="1"/>
  </r>
  <r>
    <s v="DHJ-87461-571"/>
    <x v="295"/>
    <s v="94525-76037-JP"/>
    <s v="A-M-1"/>
    <n v="2"/>
    <x v="328"/>
    <s v="eryles9r@fastcompany.com"/>
    <x v="0"/>
    <s v="Ara"/>
    <x v="2"/>
    <s v="M"/>
    <x v="0"/>
    <x v="0"/>
    <n v="11.25"/>
    <x v="122"/>
    <x v="1"/>
  </r>
  <r>
    <s v="DKM-97676-850"/>
    <x v="296"/>
    <s v="43439-94003-DW"/>
    <s v="E-D-0.5"/>
    <n v="5"/>
    <x v="306"/>
    <s v=""/>
    <x v="0"/>
    <s v="Exc"/>
    <x v="1"/>
    <s v="D"/>
    <x v="2"/>
    <x v="1"/>
    <n v="7.29"/>
    <x v="114"/>
    <x v="1"/>
  </r>
  <r>
    <s v="UEB-09112-118"/>
    <x v="297"/>
    <s v="82718-93677-XO"/>
    <s v="A-M-0.5"/>
    <n v="4"/>
    <x v="329"/>
    <s v=""/>
    <x v="0"/>
    <s v="Ara"/>
    <x v="2"/>
    <s v="M"/>
    <x v="0"/>
    <x v="1"/>
    <n v="6.75"/>
    <x v="25"/>
    <x v="0"/>
  </r>
  <r>
    <s v="ORZ-67699-748"/>
    <x v="298"/>
    <s v="44708-78241-DF"/>
    <s v="A-M-2.5"/>
    <n v="6"/>
    <x v="330"/>
    <s v="jcaldicott9u@usda.gov"/>
    <x v="0"/>
    <s v="Ara"/>
    <x v="2"/>
    <s v="M"/>
    <x v="0"/>
    <x v="2"/>
    <n v="25.874999999999996"/>
    <x v="71"/>
    <x v="1"/>
  </r>
  <r>
    <s v="JXP-28398-485"/>
    <x v="299"/>
    <s v="23039-93032-FN"/>
    <s v="A-D-2.5"/>
    <n v="5"/>
    <x v="331"/>
    <s v="mvedmore9v@a8.net"/>
    <x v="0"/>
    <s v="Ara"/>
    <x v="2"/>
    <s v="D"/>
    <x v="2"/>
    <x v="2"/>
    <n v="22.884999999999998"/>
    <x v="15"/>
    <x v="0"/>
  </r>
  <r>
    <s v="WWH-92259-198"/>
    <x v="300"/>
    <s v="35256-12529-FT"/>
    <s v="L-D-1"/>
    <n v="4"/>
    <x v="332"/>
    <s v="wromao9w@chronoengine.com"/>
    <x v="0"/>
    <s v="Lib"/>
    <x v="3"/>
    <s v="D"/>
    <x v="2"/>
    <x v="0"/>
    <n v="12.95"/>
    <x v="67"/>
    <x v="0"/>
  </r>
  <r>
    <s v="FLR-82914-153"/>
    <x v="301"/>
    <s v="86100-33488-WP"/>
    <s v="A-M-2.5"/>
    <n v="6"/>
    <x v="333"/>
    <s v=""/>
    <x v="0"/>
    <s v="Ara"/>
    <x v="2"/>
    <s v="M"/>
    <x v="0"/>
    <x v="2"/>
    <n v="25.874999999999996"/>
    <x v="71"/>
    <x v="1"/>
  </r>
  <r>
    <s v="AMB-93600-000"/>
    <x v="302"/>
    <s v="64435-53100-WM"/>
    <s v="A-L-2.5"/>
    <n v="1"/>
    <x v="334"/>
    <s v="tcotmore9y@amazonaws.com"/>
    <x v="0"/>
    <s v="Ara"/>
    <x v="2"/>
    <s v="L"/>
    <x v="1"/>
    <x v="2"/>
    <n v="29.784999999999997"/>
    <x v="91"/>
    <x v="1"/>
  </r>
  <r>
    <s v="FEP-36895-658"/>
    <x v="303"/>
    <s v="44699-43836-UH"/>
    <s v="R-L-0.2"/>
    <n v="6"/>
    <x v="335"/>
    <s v="yskipsey9z@spotify.com"/>
    <x v="2"/>
    <s v="Rob"/>
    <x v="0"/>
    <s v="L"/>
    <x v="1"/>
    <x v="3"/>
    <n v="3.5849999999999995"/>
    <x v="137"/>
    <x v="1"/>
  </r>
  <r>
    <s v="RXW-91413-276"/>
    <x v="304"/>
    <s v="29588-35679-RG"/>
    <s v="R-D-2.5"/>
    <n v="2"/>
    <x v="336"/>
    <s v="ncorpsa0@gmpg.org"/>
    <x v="0"/>
    <s v="Rob"/>
    <x v="0"/>
    <s v="D"/>
    <x v="2"/>
    <x v="2"/>
    <n v="20.584999999999997"/>
    <x v="13"/>
    <x v="1"/>
  </r>
  <r>
    <s v="RXW-91413-276"/>
    <x v="304"/>
    <s v="29588-35679-RG"/>
    <s v="R-M-0.5"/>
    <n v="1"/>
    <x v="336"/>
    <s v="ncorpsa0@gmpg.org"/>
    <x v="0"/>
    <s v="Rob"/>
    <x v="0"/>
    <s v="M"/>
    <x v="0"/>
    <x v="1"/>
    <n v="5.97"/>
    <x v="9"/>
    <x v="1"/>
  </r>
  <r>
    <s v="SDB-77492-188"/>
    <x v="305"/>
    <s v="64815-54078-HH"/>
    <s v="E-L-1"/>
    <n v="5"/>
    <x v="337"/>
    <s v="fbabbera2@stanford.edu"/>
    <x v="0"/>
    <s v="Exc"/>
    <x v="1"/>
    <s v="L"/>
    <x v="1"/>
    <x v="0"/>
    <n v="14.85"/>
    <x v="159"/>
    <x v="0"/>
  </r>
  <r>
    <s v="RZN-65182-395"/>
    <x v="196"/>
    <s v="59572-41990-XY"/>
    <s v="L-M-1"/>
    <n v="6"/>
    <x v="338"/>
    <s v="kloxtona3@opensource.org"/>
    <x v="0"/>
    <s v="Lib"/>
    <x v="3"/>
    <s v="M"/>
    <x v="0"/>
    <x v="0"/>
    <n v="14.55"/>
    <x v="75"/>
    <x v="1"/>
  </r>
  <r>
    <s v="HDQ-86094-507"/>
    <x v="110"/>
    <s v="32481-61533-ZJ"/>
    <s v="E-D-1"/>
    <n v="6"/>
    <x v="339"/>
    <s v="ptoffula4@posterous.com"/>
    <x v="0"/>
    <s v="Exc"/>
    <x v="1"/>
    <s v="D"/>
    <x v="2"/>
    <x v="0"/>
    <n v="12.15"/>
    <x v="118"/>
    <x v="0"/>
  </r>
  <r>
    <s v="YXO-79631-417"/>
    <x v="24"/>
    <s v="31587-92570-HL"/>
    <s v="L-D-0.5"/>
    <n v="1"/>
    <x v="340"/>
    <s v="cgwinnetta5@behance.net"/>
    <x v="0"/>
    <s v="Lib"/>
    <x v="3"/>
    <s v="D"/>
    <x v="2"/>
    <x v="1"/>
    <n v="7.77"/>
    <x v="41"/>
    <x v="1"/>
  </r>
  <r>
    <s v="SNF-57032-096"/>
    <x v="306"/>
    <s v="93832-04799-ID"/>
    <s v="E-D-0.5"/>
    <n v="6"/>
    <x v="341"/>
    <s v=""/>
    <x v="0"/>
    <s v="Exc"/>
    <x v="1"/>
    <s v="D"/>
    <x v="2"/>
    <x v="1"/>
    <n v="7.29"/>
    <x v="160"/>
    <x v="1"/>
  </r>
  <r>
    <s v="DGL-29648-995"/>
    <x v="307"/>
    <s v="59367-30821-ZQ"/>
    <s v="L-M-0.2"/>
    <n v="2"/>
    <x v="342"/>
    <s v=""/>
    <x v="0"/>
    <s v="Lib"/>
    <x v="3"/>
    <s v="M"/>
    <x v="0"/>
    <x v="3"/>
    <n v="4.3650000000000002"/>
    <x v="31"/>
    <x v="0"/>
  </r>
  <r>
    <s v="GPU-65651-504"/>
    <x v="308"/>
    <s v="83947-45528-ET"/>
    <s v="E-M-2.5"/>
    <n v="2"/>
    <x v="343"/>
    <s v="lflaoniera8@wordpress.org"/>
    <x v="0"/>
    <s v="Exc"/>
    <x v="1"/>
    <s v="M"/>
    <x v="0"/>
    <x v="2"/>
    <n v="31.624999999999996"/>
    <x v="40"/>
    <x v="1"/>
  </r>
  <r>
    <s v="OJU-34452-896"/>
    <x v="309"/>
    <s v="60799-92593-CX"/>
    <s v="E-L-0.5"/>
    <n v="1"/>
    <x v="344"/>
    <s v=""/>
    <x v="0"/>
    <s v="Exc"/>
    <x v="1"/>
    <s v="L"/>
    <x v="1"/>
    <x v="1"/>
    <n v="8.91"/>
    <x v="161"/>
    <x v="0"/>
  </r>
  <r>
    <s v="GZS-50547-887"/>
    <x v="310"/>
    <s v="61600-55136-UM"/>
    <s v="E-D-1"/>
    <n v="2"/>
    <x v="345"/>
    <s v="ccatchesideaa@macromedia.com"/>
    <x v="0"/>
    <s v="Exc"/>
    <x v="1"/>
    <s v="D"/>
    <x v="2"/>
    <x v="0"/>
    <n v="12.15"/>
    <x v="76"/>
    <x v="0"/>
  </r>
  <r>
    <s v="ESR-54041-053"/>
    <x v="311"/>
    <s v="59771-90302-OF"/>
    <s v="A-L-0.5"/>
    <n v="6"/>
    <x v="346"/>
    <s v="cgibbonsonab@accuweather.com"/>
    <x v="0"/>
    <s v="Ara"/>
    <x v="2"/>
    <s v="L"/>
    <x v="1"/>
    <x v="1"/>
    <n v="7.77"/>
    <x v="162"/>
    <x v="0"/>
  </r>
  <r>
    <s v="OGD-10781-526"/>
    <x v="132"/>
    <s v="16880-78077-FB"/>
    <s v="R-L-0.5"/>
    <n v="6"/>
    <x v="347"/>
    <s v="tfarraac@behance.net"/>
    <x v="0"/>
    <s v="Rob"/>
    <x v="0"/>
    <s v="L"/>
    <x v="1"/>
    <x v="1"/>
    <n v="7.169999999999999"/>
    <x v="163"/>
    <x v="1"/>
  </r>
  <r>
    <s v="FVH-29271-315"/>
    <x v="312"/>
    <s v="74415-50873-FC"/>
    <s v="A-D-0.5"/>
    <n v="3"/>
    <x v="348"/>
    <s v=""/>
    <x v="1"/>
    <s v="Ara"/>
    <x v="2"/>
    <s v="D"/>
    <x v="2"/>
    <x v="1"/>
    <n v="5.97"/>
    <x v="8"/>
    <x v="0"/>
  </r>
  <r>
    <s v="BNZ-20544-633"/>
    <x v="313"/>
    <s v="31798-95707-NR"/>
    <s v="L-L-0.5"/>
    <n v="4"/>
    <x v="349"/>
    <s v="gbamfieldae@yellowpages.com"/>
    <x v="0"/>
    <s v="Lib"/>
    <x v="3"/>
    <s v="L"/>
    <x v="1"/>
    <x v="1"/>
    <n v="9.51"/>
    <x v="82"/>
    <x v="0"/>
  </r>
  <r>
    <s v="FUX-85791-078"/>
    <x v="156"/>
    <s v="59122-08794-WT"/>
    <s v="A-M-0.2"/>
    <n v="2"/>
    <x v="350"/>
    <s v="whollingdaleaf@about.me"/>
    <x v="0"/>
    <s v="Ara"/>
    <x v="2"/>
    <s v="M"/>
    <x v="0"/>
    <x v="3"/>
    <n v="3.375"/>
    <x v="52"/>
    <x v="0"/>
  </r>
  <r>
    <s v="YXP-20078-116"/>
    <x v="314"/>
    <s v="37238-52421-JJ"/>
    <s v="R-M-0.5"/>
    <n v="1"/>
    <x v="351"/>
    <s v="jdeag@xrea.com"/>
    <x v="0"/>
    <s v="Rob"/>
    <x v="0"/>
    <s v="M"/>
    <x v="0"/>
    <x v="1"/>
    <n v="5.97"/>
    <x v="9"/>
    <x v="0"/>
  </r>
  <r>
    <s v="VQV-59984-866"/>
    <x v="315"/>
    <s v="48854-01899-FN"/>
    <s v="R-D-0.2"/>
    <n v="3"/>
    <x v="352"/>
    <s v="vskulletah@tinyurl.com"/>
    <x v="1"/>
    <s v="Rob"/>
    <x v="0"/>
    <s v="D"/>
    <x v="2"/>
    <x v="3"/>
    <n v="2.6849999999999996"/>
    <x v="36"/>
    <x v="1"/>
  </r>
  <r>
    <s v="JEH-37276-048"/>
    <x v="316"/>
    <s v="80896-38819-DW"/>
    <s v="A-L-0.5"/>
    <n v="3"/>
    <x v="353"/>
    <s v="jrudeforthai@wunderground.com"/>
    <x v="1"/>
    <s v="Ara"/>
    <x v="2"/>
    <s v="L"/>
    <x v="1"/>
    <x v="1"/>
    <n v="7.77"/>
    <x v="102"/>
    <x v="0"/>
  </r>
  <r>
    <s v="VYD-28555-589"/>
    <x v="317"/>
    <s v="29814-01459-RC"/>
    <s v="R-L-0.5"/>
    <n v="6"/>
    <x v="354"/>
    <s v="atomaszewskiaj@answers.com"/>
    <x v="2"/>
    <s v="Rob"/>
    <x v="0"/>
    <s v="L"/>
    <x v="1"/>
    <x v="1"/>
    <n v="7.169999999999999"/>
    <x v="163"/>
    <x v="0"/>
  </r>
  <r>
    <s v="WUG-76466-650"/>
    <x v="318"/>
    <s v="43439-94003-DW"/>
    <s v="L-D-0.5"/>
    <n v="3"/>
    <x v="306"/>
    <s v=""/>
    <x v="0"/>
    <s v="Lib"/>
    <x v="3"/>
    <s v="D"/>
    <x v="2"/>
    <x v="1"/>
    <n v="7.77"/>
    <x v="102"/>
    <x v="1"/>
  </r>
  <r>
    <s v="RJV-08261-583"/>
    <x v="182"/>
    <s v="48497-29281-FE"/>
    <s v="A-D-0.2"/>
    <n v="5"/>
    <x v="355"/>
    <s v="pbessal@qq.com"/>
    <x v="0"/>
    <s v="Ara"/>
    <x v="2"/>
    <s v="D"/>
    <x v="2"/>
    <x v="3"/>
    <n v="2.9849999999999999"/>
    <x v="128"/>
    <x v="0"/>
  </r>
  <r>
    <s v="PMR-56062-609"/>
    <x v="319"/>
    <s v="43605-12616-YH"/>
    <s v="E-D-0.5"/>
    <n v="3"/>
    <x v="356"/>
    <s v="ewindressam@marketwatch.com"/>
    <x v="0"/>
    <s v="Exc"/>
    <x v="1"/>
    <s v="D"/>
    <x v="2"/>
    <x v="1"/>
    <n v="7.29"/>
    <x v="6"/>
    <x v="1"/>
  </r>
  <r>
    <s v="XLD-12920-505"/>
    <x v="320"/>
    <s v="21907-75962-VB"/>
    <s v="E-L-0.5"/>
    <n v="6"/>
    <x v="357"/>
    <s v=""/>
    <x v="0"/>
    <s v="Exc"/>
    <x v="1"/>
    <s v="L"/>
    <x v="1"/>
    <x v="1"/>
    <n v="8.91"/>
    <x v="119"/>
    <x v="0"/>
  </r>
  <r>
    <s v="UBW-50312-037"/>
    <x v="321"/>
    <s v="69503-12127-YD"/>
    <s v="A-L-2.5"/>
    <n v="4"/>
    <x v="358"/>
    <s v=""/>
    <x v="0"/>
    <s v="Ara"/>
    <x v="2"/>
    <s v="L"/>
    <x v="1"/>
    <x v="2"/>
    <n v="29.784999999999997"/>
    <x v="129"/>
    <x v="1"/>
  </r>
  <r>
    <s v="QAW-05889-019"/>
    <x v="322"/>
    <s v="68810-07329-EU"/>
    <s v="L-M-0.5"/>
    <n v="5"/>
    <x v="359"/>
    <s v="vbaumadierap@google.cn"/>
    <x v="0"/>
    <s v="Lib"/>
    <x v="3"/>
    <s v="M"/>
    <x v="0"/>
    <x v="1"/>
    <n v="8.73"/>
    <x v="34"/>
    <x v="0"/>
  </r>
  <r>
    <s v="EPT-12715-397"/>
    <x v="128"/>
    <s v="08478-75251-OG"/>
    <s v="A-D-0.2"/>
    <n v="6"/>
    <x v="360"/>
    <s v=""/>
    <x v="0"/>
    <s v="Ara"/>
    <x v="2"/>
    <s v="D"/>
    <x v="2"/>
    <x v="3"/>
    <n v="2.9849999999999999"/>
    <x v="8"/>
    <x v="0"/>
  </r>
  <r>
    <s v="DHT-93810-053"/>
    <x v="323"/>
    <s v="17005-82030-EA"/>
    <s v="E-L-1"/>
    <n v="5"/>
    <x v="361"/>
    <s v="sweldsar@wired.com"/>
    <x v="0"/>
    <s v="Exc"/>
    <x v="1"/>
    <s v="L"/>
    <x v="1"/>
    <x v="0"/>
    <n v="14.85"/>
    <x v="159"/>
    <x v="0"/>
  </r>
  <r>
    <s v="DMY-96037-963"/>
    <x v="324"/>
    <s v="42179-95059-DO"/>
    <s v="L-D-0.2"/>
    <n v="3"/>
    <x v="362"/>
    <s v="msarvaras@artisteer.com"/>
    <x v="0"/>
    <s v="Lib"/>
    <x v="3"/>
    <s v="D"/>
    <x v="2"/>
    <x v="3"/>
    <n v="3.8849999999999998"/>
    <x v="14"/>
    <x v="0"/>
  </r>
  <r>
    <s v="MBM-55936-917"/>
    <x v="325"/>
    <s v="55989-39849-WO"/>
    <s v="L-D-0.5"/>
    <n v="3"/>
    <x v="363"/>
    <s v="ahavickat@nsw.gov.au"/>
    <x v="0"/>
    <s v="Lib"/>
    <x v="3"/>
    <s v="D"/>
    <x v="2"/>
    <x v="1"/>
    <n v="7.77"/>
    <x v="102"/>
    <x v="0"/>
  </r>
  <r>
    <s v="TPA-93614-840"/>
    <x v="326"/>
    <s v="28932-49296-TM"/>
    <s v="E-D-0.5"/>
    <n v="2"/>
    <x v="364"/>
    <s v="sdivinyau@ask.com"/>
    <x v="0"/>
    <s v="Exc"/>
    <x v="1"/>
    <s v="D"/>
    <x v="2"/>
    <x v="1"/>
    <n v="7.29"/>
    <x v="20"/>
    <x v="0"/>
  </r>
  <r>
    <s v="WDM-77521-710"/>
    <x v="327"/>
    <s v="86144-10144-CB"/>
    <s v="A-M-0.5"/>
    <n v="2"/>
    <x v="365"/>
    <s v="inorquoyav@businessweek.com"/>
    <x v="0"/>
    <s v="Ara"/>
    <x v="2"/>
    <s v="M"/>
    <x v="0"/>
    <x v="1"/>
    <n v="6.75"/>
    <x v="72"/>
    <x v="1"/>
  </r>
  <r>
    <s v="EIP-19142-462"/>
    <x v="328"/>
    <s v="60973-72562-DQ"/>
    <s v="E-L-1"/>
    <n v="6"/>
    <x v="366"/>
    <s v="aiddisonaw@usa.gov"/>
    <x v="0"/>
    <s v="Exc"/>
    <x v="1"/>
    <s v="L"/>
    <x v="1"/>
    <x v="0"/>
    <n v="14.85"/>
    <x v="146"/>
    <x v="1"/>
  </r>
  <r>
    <s v="EIP-19142-462"/>
    <x v="328"/>
    <s v="60973-72562-DQ"/>
    <s v="A-L-0.2"/>
    <n v="1"/>
    <x v="366"/>
    <s v="aiddisonaw@usa.gov"/>
    <x v="0"/>
    <s v="Ara"/>
    <x v="2"/>
    <s v="L"/>
    <x v="1"/>
    <x v="3"/>
    <n v="3.8849999999999998"/>
    <x v="84"/>
    <x v="1"/>
  </r>
  <r>
    <s v="ZZL-76364-387"/>
    <x v="128"/>
    <s v="11263-86515-VU"/>
    <s v="R-L-2.5"/>
    <n v="4"/>
    <x v="367"/>
    <s v="rlongfielday@bluehost.com"/>
    <x v="0"/>
    <s v="Rob"/>
    <x v="0"/>
    <s v="L"/>
    <x v="1"/>
    <x v="2"/>
    <n v="27.484999999999996"/>
    <x v="108"/>
    <x v="1"/>
  </r>
  <r>
    <s v="GMF-18638-786"/>
    <x v="329"/>
    <s v="60004-62976-NI"/>
    <s v="L-D-0.5"/>
    <n v="6"/>
    <x v="368"/>
    <s v="gkislingburyaz@samsung.com"/>
    <x v="0"/>
    <s v="Lib"/>
    <x v="3"/>
    <s v="D"/>
    <x v="2"/>
    <x v="1"/>
    <n v="7.77"/>
    <x v="162"/>
    <x v="0"/>
  </r>
  <r>
    <s v="TDJ-20844-787"/>
    <x v="330"/>
    <s v="77876-28498-HI"/>
    <s v="A-L-0.5"/>
    <n v="5"/>
    <x v="369"/>
    <s v="xgibbonsb0@artisteer.com"/>
    <x v="0"/>
    <s v="Ara"/>
    <x v="2"/>
    <s v="L"/>
    <x v="1"/>
    <x v="1"/>
    <n v="7.77"/>
    <x v="5"/>
    <x v="1"/>
  </r>
  <r>
    <s v="BWK-39400-446"/>
    <x v="331"/>
    <s v="61302-06948-EH"/>
    <s v="L-D-0.5"/>
    <n v="4"/>
    <x v="370"/>
    <s v="fparresb1@imageshack.us"/>
    <x v="0"/>
    <s v="Lib"/>
    <x v="3"/>
    <s v="D"/>
    <x v="2"/>
    <x v="1"/>
    <n v="7.77"/>
    <x v="113"/>
    <x v="0"/>
  </r>
  <r>
    <s v="LCB-02099-995"/>
    <x v="332"/>
    <s v="06757-96251-UH"/>
    <s v="A-D-0.2"/>
    <n v="6"/>
    <x v="371"/>
    <s v="gsibrayb2@wsj.com"/>
    <x v="0"/>
    <s v="Ara"/>
    <x v="2"/>
    <s v="D"/>
    <x v="2"/>
    <x v="3"/>
    <n v="2.9849999999999999"/>
    <x v="8"/>
    <x v="0"/>
  </r>
  <r>
    <s v="UBA-43678-174"/>
    <x v="333"/>
    <s v="44530-75983-OD"/>
    <s v="E-D-2.5"/>
    <n v="6"/>
    <x v="372"/>
    <s v="ihotchkinb3@mit.edu"/>
    <x v="2"/>
    <s v="Exc"/>
    <x v="1"/>
    <s v="D"/>
    <x v="2"/>
    <x v="2"/>
    <n v="27.945"/>
    <x v="164"/>
    <x v="1"/>
  </r>
  <r>
    <s v="UDH-24280-432"/>
    <x v="334"/>
    <s v="44865-58249-RY"/>
    <s v="L-L-1"/>
    <n v="4"/>
    <x v="373"/>
    <s v="nbroadberrieb4@gnu.org"/>
    <x v="0"/>
    <s v="Lib"/>
    <x v="3"/>
    <s v="L"/>
    <x v="1"/>
    <x v="0"/>
    <n v="15.85"/>
    <x v="165"/>
    <x v="1"/>
  </r>
  <r>
    <s v="IDQ-20193-502"/>
    <x v="335"/>
    <s v="36021-61205-DF"/>
    <s v="L-M-0.2"/>
    <n v="2"/>
    <x v="374"/>
    <s v="rpithcockb5@yellowbook.com"/>
    <x v="0"/>
    <s v="Lib"/>
    <x v="3"/>
    <s v="M"/>
    <x v="0"/>
    <x v="3"/>
    <n v="4.3650000000000002"/>
    <x v="31"/>
    <x v="0"/>
  </r>
  <r>
    <s v="DJG-14442-608"/>
    <x v="336"/>
    <s v="75716-12782-SS"/>
    <s v="R-D-1"/>
    <n v="3"/>
    <x v="375"/>
    <s v="gcroysdaleb6@nih.gov"/>
    <x v="0"/>
    <s v="Rob"/>
    <x v="0"/>
    <s v="D"/>
    <x v="2"/>
    <x v="0"/>
    <n v="8.9499999999999993"/>
    <x v="166"/>
    <x v="0"/>
  </r>
  <r>
    <s v="DWB-61381-370"/>
    <x v="337"/>
    <s v="11812-00461-KH"/>
    <s v="L-L-0.2"/>
    <n v="2"/>
    <x v="376"/>
    <s v="bgozzettb7@github.com"/>
    <x v="0"/>
    <s v="Lib"/>
    <x v="3"/>
    <s v="L"/>
    <x v="1"/>
    <x v="3"/>
    <n v="4.7549999999999999"/>
    <x v="54"/>
    <x v="1"/>
  </r>
  <r>
    <s v="FRD-17347-990"/>
    <x v="80"/>
    <s v="46681-78850-ZW"/>
    <s v="A-D-1"/>
    <n v="4"/>
    <x v="377"/>
    <s v="tcraggsb8@house.gov"/>
    <x v="1"/>
    <s v="Ara"/>
    <x v="2"/>
    <s v="D"/>
    <x v="2"/>
    <x v="0"/>
    <n v="9.9499999999999993"/>
    <x v="10"/>
    <x v="1"/>
  </r>
  <r>
    <s v="YPP-27450-525"/>
    <x v="338"/>
    <s v="01932-87052-KO"/>
    <s v="E-M-0.5"/>
    <n v="3"/>
    <x v="378"/>
    <s v="lcullrfordb9@xing.com"/>
    <x v="0"/>
    <s v="Exc"/>
    <x v="1"/>
    <s v="M"/>
    <x v="0"/>
    <x v="1"/>
    <n v="8.25"/>
    <x v="167"/>
    <x v="0"/>
  </r>
  <r>
    <s v="EFC-39577-424"/>
    <x v="339"/>
    <s v="16046-34805-ZF"/>
    <s v="E-M-1"/>
    <n v="5"/>
    <x v="379"/>
    <s v="arizonba@xing.com"/>
    <x v="0"/>
    <s v="Exc"/>
    <x v="1"/>
    <s v="M"/>
    <x v="0"/>
    <x v="0"/>
    <n v="13.75"/>
    <x v="85"/>
    <x v="0"/>
  </r>
  <r>
    <s v="LAW-80062-016"/>
    <x v="340"/>
    <s v="34546-70516-LR"/>
    <s v="E-M-0.5"/>
    <n v="6"/>
    <x v="380"/>
    <s v=""/>
    <x v="1"/>
    <s v="Exc"/>
    <x v="1"/>
    <s v="M"/>
    <x v="0"/>
    <x v="1"/>
    <n v="8.25"/>
    <x v="168"/>
    <x v="1"/>
  </r>
  <r>
    <s v="WKL-27981-758"/>
    <x v="177"/>
    <s v="73699-93557-FZ"/>
    <s v="A-M-2.5"/>
    <n v="2"/>
    <x v="381"/>
    <s v="fmiellbc@spiegel.de"/>
    <x v="0"/>
    <s v="Ara"/>
    <x v="2"/>
    <s v="M"/>
    <x v="0"/>
    <x v="2"/>
    <n v="25.874999999999996"/>
    <x v="95"/>
    <x v="0"/>
  </r>
  <r>
    <s v="VRT-39834-265"/>
    <x v="341"/>
    <s v="86686-37462-CK"/>
    <s v="L-L-1"/>
    <n v="3"/>
    <x v="382"/>
    <s v=""/>
    <x v="1"/>
    <s v="Lib"/>
    <x v="3"/>
    <s v="L"/>
    <x v="1"/>
    <x v="0"/>
    <n v="15.85"/>
    <x v="46"/>
    <x v="0"/>
  </r>
  <r>
    <s v="QTC-71005-730"/>
    <x v="342"/>
    <s v="14298-02150-KH"/>
    <s v="A-L-0.2"/>
    <n v="4"/>
    <x v="383"/>
    <s v=""/>
    <x v="0"/>
    <s v="Ara"/>
    <x v="2"/>
    <s v="L"/>
    <x v="1"/>
    <x v="3"/>
    <n v="3.8849999999999998"/>
    <x v="42"/>
    <x v="1"/>
  </r>
  <r>
    <s v="TNX-09857-717"/>
    <x v="343"/>
    <s v="48675-07824-HJ"/>
    <s v="L-M-1"/>
    <n v="6"/>
    <x v="384"/>
    <s v=""/>
    <x v="0"/>
    <s v="Lib"/>
    <x v="3"/>
    <s v="M"/>
    <x v="0"/>
    <x v="0"/>
    <n v="14.55"/>
    <x v="75"/>
    <x v="0"/>
  </r>
  <r>
    <s v="JZV-43874-185"/>
    <x v="344"/>
    <s v="18551-80943-YQ"/>
    <s v="A-M-1"/>
    <n v="5"/>
    <x v="385"/>
    <s v=""/>
    <x v="0"/>
    <s v="Ara"/>
    <x v="2"/>
    <s v="M"/>
    <x v="0"/>
    <x v="0"/>
    <n v="11.25"/>
    <x v="126"/>
    <x v="0"/>
  </r>
  <r>
    <s v="ICF-17486-106"/>
    <x v="47"/>
    <s v="19196-09748-DB"/>
    <s v="L-L-2.5"/>
    <n v="1"/>
    <x v="386"/>
    <s v="wspringallbh@jugem.jp"/>
    <x v="0"/>
    <s v="Lib"/>
    <x v="3"/>
    <s v="L"/>
    <x v="1"/>
    <x v="2"/>
    <n v="36.454999999999998"/>
    <x v="133"/>
    <x v="0"/>
  </r>
  <r>
    <s v="BMK-49520-383"/>
    <x v="345"/>
    <s v="72233-08665-IP"/>
    <s v="R-L-0.2"/>
    <n v="3"/>
    <x v="387"/>
    <s v=""/>
    <x v="0"/>
    <s v="Rob"/>
    <x v="0"/>
    <s v="L"/>
    <x v="1"/>
    <x v="3"/>
    <n v="3.5849999999999995"/>
    <x v="127"/>
    <x v="0"/>
  </r>
  <r>
    <s v="HTS-15020-632"/>
    <x v="169"/>
    <s v="53817-13148-RK"/>
    <s v="R-M-0.2"/>
    <n v="3"/>
    <x v="388"/>
    <s v="ghawkyensbj@census.gov"/>
    <x v="0"/>
    <s v="Rob"/>
    <x v="0"/>
    <s v="M"/>
    <x v="0"/>
    <x v="3"/>
    <n v="2.9849999999999999"/>
    <x v="169"/>
    <x v="1"/>
  </r>
  <r>
    <s v="YLE-18247-749"/>
    <x v="346"/>
    <s v="92227-49331-QR"/>
    <s v="A-L-0.5"/>
    <n v="3"/>
    <x v="389"/>
    <s v=""/>
    <x v="0"/>
    <s v="Ara"/>
    <x v="2"/>
    <s v="L"/>
    <x v="1"/>
    <x v="1"/>
    <n v="7.77"/>
    <x v="102"/>
    <x v="0"/>
  </r>
  <r>
    <s v="KJJ-12573-591"/>
    <x v="347"/>
    <s v="12997-41076-FQ"/>
    <s v="A-L-2.5"/>
    <n v="1"/>
    <x v="390"/>
    <s v=""/>
    <x v="0"/>
    <s v="Ara"/>
    <x v="2"/>
    <s v="L"/>
    <x v="1"/>
    <x v="2"/>
    <n v="29.784999999999997"/>
    <x v="91"/>
    <x v="0"/>
  </r>
  <r>
    <s v="RGU-43561-950"/>
    <x v="348"/>
    <s v="44220-00348-MB"/>
    <s v="A-L-2.5"/>
    <n v="5"/>
    <x v="391"/>
    <s v="bmcgilvrabm@so-net.ne.jp"/>
    <x v="0"/>
    <s v="Ara"/>
    <x v="2"/>
    <s v="L"/>
    <x v="1"/>
    <x v="2"/>
    <n v="29.784999999999997"/>
    <x v="74"/>
    <x v="0"/>
  </r>
  <r>
    <s v="JSN-73975-443"/>
    <x v="349"/>
    <s v="93047-98331-DD"/>
    <s v="L-M-0.5"/>
    <n v="1"/>
    <x v="392"/>
    <s v="adanzeybn@github.com"/>
    <x v="0"/>
    <s v="Lib"/>
    <x v="3"/>
    <s v="M"/>
    <x v="0"/>
    <x v="1"/>
    <n v="8.73"/>
    <x v="31"/>
    <x v="0"/>
  </r>
  <r>
    <s v="WNR-71736-993"/>
    <x v="350"/>
    <s v="16880-78077-FB"/>
    <s v="L-D-0.5"/>
    <n v="4"/>
    <x v="347"/>
    <s v="tfarraac@behance.net"/>
    <x v="0"/>
    <s v="Lib"/>
    <x v="3"/>
    <s v="D"/>
    <x v="2"/>
    <x v="1"/>
    <n v="7.77"/>
    <x v="113"/>
    <x v="1"/>
  </r>
  <r>
    <s v="WNR-71736-993"/>
    <x v="350"/>
    <s v="16880-78077-FB"/>
    <s v="A-D-2.5"/>
    <n v="6"/>
    <x v="347"/>
    <s v="tfarraac@behance.net"/>
    <x v="0"/>
    <s v="Ara"/>
    <x v="2"/>
    <s v="D"/>
    <x v="2"/>
    <x v="2"/>
    <n v="22.884999999999998"/>
    <x v="170"/>
    <x v="1"/>
  </r>
  <r>
    <s v="HNI-91338-546"/>
    <x v="54"/>
    <s v="67285-75317-XI"/>
    <s v="A-D-0.5"/>
    <n v="5"/>
    <x v="393"/>
    <s v=""/>
    <x v="0"/>
    <s v="Ara"/>
    <x v="2"/>
    <s v="D"/>
    <x v="2"/>
    <x v="1"/>
    <n v="5.97"/>
    <x v="44"/>
    <x v="1"/>
  </r>
  <r>
    <s v="CYH-53243-218"/>
    <x v="237"/>
    <s v="88167-57964-PH"/>
    <s v="R-M-0.5"/>
    <n v="3"/>
    <x v="394"/>
    <s v=""/>
    <x v="0"/>
    <s v="Rob"/>
    <x v="0"/>
    <s v="M"/>
    <x v="0"/>
    <x v="1"/>
    <n v="5.97"/>
    <x v="8"/>
    <x v="1"/>
  </r>
  <r>
    <s v="SVD-75407-177"/>
    <x v="351"/>
    <s v="16106-36039-QS"/>
    <s v="E-L-0.5"/>
    <n v="3"/>
    <x v="395"/>
    <s v="ydombrellbs@dedecms.com"/>
    <x v="0"/>
    <s v="Exc"/>
    <x v="1"/>
    <s v="L"/>
    <x v="1"/>
    <x v="1"/>
    <n v="8.91"/>
    <x v="149"/>
    <x v="0"/>
  </r>
  <r>
    <s v="NVN-66443-451"/>
    <x v="352"/>
    <s v="98921-82417-GN"/>
    <s v="R-D-1"/>
    <n v="2"/>
    <x v="396"/>
    <s v="adarthbt@t.co"/>
    <x v="0"/>
    <s v="Rob"/>
    <x v="0"/>
    <s v="D"/>
    <x v="2"/>
    <x v="0"/>
    <n v="8.9499999999999993"/>
    <x v="105"/>
    <x v="1"/>
  </r>
  <r>
    <s v="JUA-13580-095"/>
    <x v="102"/>
    <s v="55265-75151-AK"/>
    <s v="R-L-0.2"/>
    <n v="4"/>
    <x v="397"/>
    <s v="mdarrigoebu@hud.gov"/>
    <x v="1"/>
    <s v="Rob"/>
    <x v="0"/>
    <s v="L"/>
    <x v="1"/>
    <x v="3"/>
    <n v="3.5849999999999995"/>
    <x v="79"/>
    <x v="0"/>
  </r>
  <r>
    <s v="ACY-56225-839"/>
    <x v="353"/>
    <s v="47386-50743-FG"/>
    <s v="A-M-2.5"/>
    <n v="3"/>
    <x v="398"/>
    <s v=""/>
    <x v="0"/>
    <s v="Ara"/>
    <x v="2"/>
    <s v="M"/>
    <x v="0"/>
    <x v="2"/>
    <n v="25.874999999999996"/>
    <x v="57"/>
    <x v="0"/>
  </r>
  <r>
    <s v="QBB-07903-622"/>
    <x v="354"/>
    <s v="32622-54551-UC"/>
    <s v="R-L-1"/>
    <n v="5"/>
    <x v="399"/>
    <s v="mackrillbw@bandcamp.com"/>
    <x v="0"/>
    <s v="Rob"/>
    <x v="0"/>
    <s v="L"/>
    <x v="1"/>
    <x v="0"/>
    <n v="11.95"/>
    <x v="143"/>
    <x v="1"/>
  </r>
  <r>
    <s v="JLJ-81802-619"/>
    <x v="135"/>
    <s v="16880-78077-FB"/>
    <s v="A-L-1"/>
    <n v="6"/>
    <x v="347"/>
    <s v="tfarraac@behance.net"/>
    <x v="0"/>
    <s v="Ara"/>
    <x v="2"/>
    <s v="L"/>
    <x v="1"/>
    <x v="0"/>
    <n v="12.95"/>
    <x v="17"/>
    <x v="1"/>
  </r>
  <r>
    <s v="HFT-77191-168"/>
    <x v="343"/>
    <s v="48419-02347-XP"/>
    <s v="R-D-0.2"/>
    <n v="2"/>
    <x v="400"/>
    <s v="mkippenby@dion.ne.jp"/>
    <x v="0"/>
    <s v="Rob"/>
    <x v="0"/>
    <s v="D"/>
    <x v="2"/>
    <x v="3"/>
    <n v="2.6849999999999996"/>
    <x v="147"/>
    <x v="0"/>
  </r>
  <r>
    <s v="SZR-35951-530"/>
    <x v="89"/>
    <s v="14121-20527-OJ"/>
    <s v="E-D-2.5"/>
    <n v="3"/>
    <x v="401"/>
    <s v="wransonbz@ted.com"/>
    <x v="1"/>
    <s v="Exc"/>
    <x v="1"/>
    <s v="D"/>
    <x v="2"/>
    <x v="2"/>
    <n v="27.945"/>
    <x v="171"/>
    <x v="0"/>
  </r>
  <r>
    <s v="IKL-95976-565"/>
    <x v="355"/>
    <s v="53486-73919-BQ"/>
    <s v="A-M-1"/>
    <n v="2"/>
    <x v="402"/>
    <s v=""/>
    <x v="0"/>
    <s v="Ara"/>
    <x v="2"/>
    <s v="M"/>
    <x v="0"/>
    <x v="0"/>
    <n v="11.25"/>
    <x v="122"/>
    <x v="1"/>
  </r>
  <r>
    <s v="XEY-48929-474"/>
    <x v="204"/>
    <s v="21889-94615-WT"/>
    <s v="L-M-2.5"/>
    <n v="6"/>
    <x v="403"/>
    <s v="lrignoldc1@miibeian.gov.cn"/>
    <x v="0"/>
    <s v="Lib"/>
    <x v="3"/>
    <s v="M"/>
    <x v="0"/>
    <x v="2"/>
    <n v="33.464999999999996"/>
    <x v="172"/>
    <x v="0"/>
  </r>
  <r>
    <s v="SQT-07286-736"/>
    <x v="356"/>
    <s v="87726-16941-QW"/>
    <s v="A-M-1"/>
    <n v="6"/>
    <x v="404"/>
    <s v=""/>
    <x v="0"/>
    <s v="Ara"/>
    <x v="2"/>
    <s v="M"/>
    <x v="0"/>
    <x v="0"/>
    <n v="11.25"/>
    <x v="173"/>
    <x v="1"/>
  </r>
  <r>
    <s v="QDU-45390-361"/>
    <x v="357"/>
    <s v="03677-09134-BC"/>
    <s v="E-M-0.5"/>
    <n v="1"/>
    <x v="405"/>
    <s v="crowthornc3@msn.com"/>
    <x v="0"/>
    <s v="Exc"/>
    <x v="1"/>
    <s v="M"/>
    <x v="0"/>
    <x v="1"/>
    <n v="8.25"/>
    <x v="112"/>
    <x v="1"/>
  </r>
  <r>
    <s v="RUJ-30649-712"/>
    <x v="300"/>
    <s v="93224-71517-WV"/>
    <s v="L-L-0.2"/>
    <n v="2"/>
    <x v="406"/>
    <s v="orylandc4@deviantart.com"/>
    <x v="0"/>
    <s v="Lib"/>
    <x v="3"/>
    <s v="L"/>
    <x v="1"/>
    <x v="3"/>
    <n v="4.7549999999999999"/>
    <x v="54"/>
    <x v="0"/>
  </r>
  <r>
    <s v="WSV-49732-075"/>
    <x v="358"/>
    <s v="76263-95145-GJ"/>
    <s v="L-D-2.5"/>
    <n v="1"/>
    <x v="407"/>
    <s v=""/>
    <x v="0"/>
    <s v="Lib"/>
    <x v="3"/>
    <s v="D"/>
    <x v="2"/>
    <x v="2"/>
    <n v="29.784999999999997"/>
    <x v="91"/>
    <x v="1"/>
  </r>
  <r>
    <s v="VJF-46305-323"/>
    <x v="161"/>
    <s v="68555-89840-GZ"/>
    <s v="L-D-0.5"/>
    <n v="2"/>
    <x v="408"/>
    <s v="msesonck@census.gov"/>
    <x v="0"/>
    <s v="Lib"/>
    <x v="3"/>
    <s v="D"/>
    <x v="2"/>
    <x v="1"/>
    <n v="7.77"/>
    <x v="42"/>
    <x v="1"/>
  </r>
  <r>
    <s v="CXD-74176-600"/>
    <x v="129"/>
    <s v="70624-19112-AO"/>
    <s v="E-L-0.5"/>
    <n v="4"/>
    <x v="409"/>
    <s v="craglessc7@webmd.com"/>
    <x v="1"/>
    <s v="Exc"/>
    <x v="1"/>
    <s v="L"/>
    <x v="1"/>
    <x v="1"/>
    <n v="8.91"/>
    <x v="70"/>
    <x v="1"/>
  </r>
  <r>
    <s v="ADX-50674-975"/>
    <x v="359"/>
    <s v="58916-61837-QH"/>
    <s v="A-M-2.5"/>
    <n v="4"/>
    <x v="410"/>
    <s v="fhollowsc8@blogtalkradio.com"/>
    <x v="0"/>
    <s v="Ara"/>
    <x v="2"/>
    <s v="M"/>
    <x v="0"/>
    <x v="2"/>
    <n v="25.874999999999996"/>
    <x v="68"/>
    <x v="0"/>
  </r>
  <r>
    <s v="RRP-51647-420"/>
    <x v="360"/>
    <s v="89292-52335-YZ"/>
    <s v="E-D-1"/>
    <n v="3"/>
    <x v="411"/>
    <s v="llathleiffc9@nationalgeographic.com"/>
    <x v="1"/>
    <s v="Exc"/>
    <x v="1"/>
    <s v="D"/>
    <x v="2"/>
    <x v="0"/>
    <n v="12.15"/>
    <x v="114"/>
    <x v="0"/>
  </r>
  <r>
    <s v="PKJ-99134-523"/>
    <x v="361"/>
    <s v="77284-34297-YY"/>
    <s v="R-L-0.5"/>
    <n v="5"/>
    <x v="412"/>
    <s v="kheadsca@jalbum.net"/>
    <x v="0"/>
    <s v="Rob"/>
    <x v="0"/>
    <s v="L"/>
    <x v="1"/>
    <x v="1"/>
    <n v="7.169999999999999"/>
    <x v="66"/>
    <x v="1"/>
  </r>
  <r>
    <s v="FZQ-29439-457"/>
    <x v="362"/>
    <s v="50449-80974-BZ"/>
    <s v="E-L-0.2"/>
    <n v="5"/>
    <x v="413"/>
    <s v="tbownecb@unicef.org"/>
    <x v="1"/>
    <s v="Exc"/>
    <x v="1"/>
    <s v="L"/>
    <x v="1"/>
    <x v="3"/>
    <n v="4.4550000000000001"/>
    <x v="110"/>
    <x v="0"/>
  </r>
  <r>
    <s v="USN-68115-161"/>
    <x v="363"/>
    <s v="08120-16183-AW"/>
    <s v="E-M-0.2"/>
    <n v="6"/>
    <x v="414"/>
    <s v="rjacquemardcc@acquirethisname.com"/>
    <x v="1"/>
    <s v="Exc"/>
    <x v="1"/>
    <s v="M"/>
    <x v="0"/>
    <x v="3"/>
    <n v="4.125"/>
    <x v="167"/>
    <x v="1"/>
  </r>
  <r>
    <s v="IXU-20263-532"/>
    <x v="364"/>
    <s v="68044-89277-ML"/>
    <s v="L-M-2.5"/>
    <n v="2"/>
    <x v="415"/>
    <s v="kwarmancd@printfriendly.com"/>
    <x v="1"/>
    <s v="Lib"/>
    <x v="3"/>
    <s v="M"/>
    <x v="0"/>
    <x v="2"/>
    <n v="33.464999999999996"/>
    <x v="174"/>
    <x v="0"/>
  </r>
  <r>
    <s v="CBT-15092-420"/>
    <x v="85"/>
    <s v="71364-35210-HS"/>
    <s v="L-M-0.5"/>
    <n v="1"/>
    <x v="416"/>
    <s v="wcholomince@about.com"/>
    <x v="2"/>
    <s v="Lib"/>
    <x v="3"/>
    <s v="M"/>
    <x v="0"/>
    <x v="1"/>
    <n v="8.73"/>
    <x v="31"/>
    <x v="0"/>
  </r>
  <r>
    <s v="PKQ-46841-696"/>
    <x v="365"/>
    <s v="37177-68797-ON"/>
    <s v="R-M-0.5"/>
    <n v="3"/>
    <x v="417"/>
    <s v="abraidmancf@census.gov"/>
    <x v="0"/>
    <s v="Rob"/>
    <x v="0"/>
    <s v="M"/>
    <x v="0"/>
    <x v="1"/>
    <n v="5.97"/>
    <x v="8"/>
    <x v="1"/>
  </r>
  <r>
    <s v="XDU-05471-219"/>
    <x v="366"/>
    <s v="60308-06944-GS"/>
    <s v="R-L-0.5"/>
    <n v="1"/>
    <x v="418"/>
    <s v="pdurbancg@symantec.com"/>
    <x v="1"/>
    <s v="Rob"/>
    <x v="0"/>
    <s v="L"/>
    <x v="1"/>
    <x v="1"/>
    <n v="7.169999999999999"/>
    <x v="53"/>
    <x v="1"/>
  </r>
  <r>
    <s v="NID-20149-329"/>
    <x v="367"/>
    <s v="49888-39458-PF"/>
    <s v="R-D-0.2"/>
    <n v="2"/>
    <x v="419"/>
    <s v="aharroldch@miibeian.gov.cn"/>
    <x v="0"/>
    <s v="Rob"/>
    <x v="0"/>
    <s v="D"/>
    <x v="2"/>
    <x v="3"/>
    <n v="2.6849999999999996"/>
    <x v="147"/>
    <x v="1"/>
  </r>
  <r>
    <s v="SVU-27222-213"/>
    <x v="142"/>
    <s v="60748-46813-DZ"/>
    <s v="L-L-0.2"/>
    <n v="5"/>
    <x v="420"/>
    <s v="spamphilonci@mlb.com"/>
    <x v="1"/>
    <s v="Lib"/>
    <x v="3"/>
    <s v="L"/>
    <x v="1"/>
    <x v="3"/>
    <n v="4.7549999999999999"/>
    <x v="29"/>
    <x v="1"/>
  </r>
  <r>
    <s v="RWI-84131-848"/>
    <x v="368"/>
    <s v="16385-11286-NX"/>
    <s v="R-D-2.5"/>
    <n v="2"/>
    <x v="421"/>
    <s v="mspurdencj@exblog.jp"/>
    <x v="0"/>
    <s v="Rob"/>
    <x v="0"/>
    <s v="D"/>
    <x v="2"/>
    <x v="2"/>
    <n v="20.584999999999997"/>
    <x v="13"/>
    <x v="0"/>
  </r>
  <r>
    <s v="GUU-40666-525"/>
    <x v="31"/>
    <s v="68555-89840-GZ"/>
    <s v="A-L-0.2"/>
    <n v="3"/>
    <x v="408"/>
    <s v="msesonck@census.gov"/>
    <x v="0"/>
    <s v="Ara"/>
    <x v="2"/>
    <s v="L"/>
    <x v="1"/>
    <x v="3"/>
    <n v="3.8849999999999998"/>
    <x v="14"/>
    <x v="1"/>
  </r>
  <r>
    <s v="SCN-51395-066"/>
    <x v="369"/>
    <s v="72164-90254-EJ"/>
    <s v="L-L-0.5"/>
    <n v="4"/>
    <x v="422"/>
    <s v="npirronecl@weibo.com"/>
    <x v="0"/>
    <s v="Lib"/>
    <x v="3"/>
    <s v="L"/>
    <x v="1"/>
    <x v="1"/>
    <n v="9.51"/>
    <x v="82"/>
    <x v="1"/>
  </r>
  <r>
    <s v="ULA-24644-321"/>
    <x v="370"/>
    <s v="67010-92988-CT"/>
    <s v="R-D-2.5"/>
    <n v="4"/>
    <x v="423"/>
    <s v="rcawleycm@yellowbook.com"/>
    <x v="1"/>
    <s v="Rob"/>
    <x v="0"/>
    <s v="D"/>
    <x v="2"/>
    <x v="2"/>
    <n v="20.584999999999997"/>
    <x v="18"/>
    <x v="0"/>
  </r>
  <r>
    <s v="EOL-92666-762"/>
    <x v="371"/>
    <s v="15776-91507-GT"/>
    <s v="L-L-0.2"/>
    <n v="2"/>
    <x v="424"/>
    <s v="sbarribalcn@microsoft.com"/>
    <x v="1"/>
    <s v="Lib"/>
    <x v="3"/>
    <s v="L"/>
    <x v="1"/>
    <x v="3"/>
    <n v="4.7549999999999999"/>
    <x v="54"/>
    <x v="0"/>
  </r>
  <r>
    <s v="AJV-18231-334"/>
    <x v="372"/>
    <s v="23473-41001-CD"/>
    <s v="R-D-2.5"/>
    <n v="2"/>
    <x v="425"/>
    <s v="aadamidesco@bizjournals.com"/>
    <x v="2"/>
    <s v="Rob"/>
    <x v="0"/>
    <s v="D"/>
    <x v="2"/>
    <x v="2"/>
    <n v="20.584999999999997"/>
    <x v="13"/>
    <x v="1"/>
  </r>
  <r>
    <s v="ZQI-47236-301"/>
    <x v="373"/>
    <s v="23446-47798-ID"/>
    <s v="L-L-0.5"/>
    <n v="5"/>
    <x v="426"/>
    <s v="cthowescp@craigslist.org"/>
    <x v="0"/>
    <s v="Lib"/>
    <x v="3"/>
    <s v="L"/>
    <x v="1"/>
    <x v="1"/>
    <n v="9.51"/>
    <x v="46"/>
    <x v="1"/>
  </r>
  <r>
    <s v="ZCR-15721-658"/>
    <x v="374"/>
    <s v="28327-84469-ND"/>
    <s v="A-M-1"/>
    <n v="4"/>
    <x v="427"/>
    <s v="rwillowaycq@admin.ch"/>
    <x v="0"/>
    <s v="Ara"/>
    <x v="2"/>
    <s v="M"/>
    <x v="0"/>
    <x v="0"/>
    <n v="11.25"/>
    <x v="157"/>
    <x v="1"/>
  </r>
  <r>
    <s v="QEW-47945-682"/>
    <x v="319"/>
    <s v="42466-87067-DT"/>
    <s v="L-L-0.2"/>
    <n v="5"/>
    <x v="428"/>
    <s v="aelwincr@privacy.gov.au"/>
    <x v="0"/>
    <s v="Lib"/>
    <x v="3"/>
    <s v="L"/>
    <x v="1"/>
    <x v="3"/>
    <n v="4.7549999999999999"/>
    <x v="29"/>
    <x v="1"/>
  </r>
  <r>
    <s v="PSY-45485-542"/>
    <x v="375"/>
    <s v="62246-99443-HF"/>
    <s v="R-D-0.5"/>
    <n v="3"/>
    <x v="429"/>
    <s v="abilbrookcs@booking.com"/>
    <x v="1"/>
    <s v="Rob"/>
    <x v="0"/>
    <s v="D"/>
    <x v="2"/>
    <x v="1"/>
    <n v="5.3699999999999992"/>
    <x v="103"/>
    <x v="0"/>
  </r>
  <r>
    <s v="BAQ-74241-156"/>
    <x v="376"/>
    <s v="99869-55718-UU"/>
    <s v="R-D-0.2"/>
    <n v="4"/>
    <x v="430"/>
    <s v="rmckallct@sakura.ne.jp"/>
    <x v="2"/>
    <s v="Rob"/>
    <x v="0"/>
    <s v="D"/>
    <x v="2"/>
    <x v="3"/>
    <n v="2.6849999999999996"/>
    <x v="175"/>
    <x v="0"/>
  </r>
  <r>
    <s v="BVU-77367-451"/>
    <x v="377"/>
    <s v="77421-46059-RY"/>
    <s v="A-D-1"/>
    <n v="5"/>
    <x v="431"/>
    <s v="bdailecu@vistaprint.com"/>
    <x v="0"/>
    <s v="Ara"/>
    <x v="2"/>
    <s v="D"/>
    <x v="2"/>
    <x v="0"/>
    <n v="9.9499999999999993"/>
    <x v="12"/>
    <x v="0"/>
  </r>
  <r>
    <s v="TJE-91516-344"/>
    <x v="378"/>
    <s v="49894-06550-OQ"/>
    <s v="E-M-1"/>
    <n v="2"/>
    <x v="432"/>
    <s v="atrehernecv@state.tx.us"/>
    <x v="1"/>
    <s v="Exc"/>
    <x v="1"/>
    <s v="M"/>
    <x v="0"/>
    <x v="0"/>
    <n v="13.75"/>
    <x v="3"/>
    <x v="1"/>
  </r>
  <r>
    <s v="LIS-96202-702"/>
    <x v="277"/>
    <s v="72028-63343-SU"/>
    <s v="L-D-2.5"/>
    <n v="4"/>
    <x v="433"/>
    <s v="abrentnallcw@biglobe.ne.jp"/>
    <x v="2"/>
    <s v="Lib"/>
    <x v="3"/>
    <s v="D"/>
    <x v="2"/>
    <x v="2"/>
    <n v="29.784999999999997"/>
    <x v="129"/>
    <x v="1"/>
  </r>
  <r>
    <s v="VIO-27668-766"/>
    <x v="379"/>
    <s v="10074-20104-NN"/>
    <s v="R-D-2.5"/>
    <n v="1"/>
    <x v="434"/>
    <s v="ddrinkallcx@psu.edu"/>
    <x v="0"/>
    <s v="Rob"/>
    <x v="0"/>
    <s v="D"/>
    <x v="2"/>
    <x v="2"/>
    <n v="20.584999999999997"/>
    <x v="123"/>
    <x v="0"/>
  </r>
  <r>
    <s v="ZVG-20473-043"/>
    <x v="86"/>
    <s v="71769-10219-IM"/>
    <s v="A-D-0.2"/>
    <n v="3"/>
    <x v="435"/>
    <s v="dkornelcy@cyberchimps.com"/>
    <x v="0"/>
    <s v="Ara"/>
    <x v="2"/>
    <s v="D"/>
    <x v="2"/>
    <x v="3"/>
    <n v="2.9849999999999999"/>
    <x v="169"/>
    <x v="0"/>
  </r>
  <r>
    <s v="KGZ-56395-231"/>
    <x v="380"/>
    <s v="22221-71106-JD"/>
    <s v="A-D-0.5"/>
    <n v="1"/>
    <x v="436"/>
    <s v="rlequeuxcz@newyorker.com"/>
    <x v="0"/>
    <s v="Ara"/>
    <x v="2"/>
    <s v="D"/>
    <x v="2"/>
    <x v="1"/>
    <n v="5.97"/>
    <x v="9"/>
    <x v="1"/>
  </r>
  <r>
    <s v="CUU-92244-729"/>
    <x v="381"/>
    <s v="99735-44927-OL"/>
    <s v="E-M-1"/>
    <n v="3"/>
    <x v="437"/>
    <s v="jmccaulld0@parallels.com"/>
    <x v="0"/>
    <s v="Exc"/>
    <x v="1"/>
    <s v="M"/>
    <x v="0"/>
    <x v="0"/>
    <n v="13.75"/>
    <x v="1"/>
    <x v="0"/>
  </r>
  <r>
    <s v="EHE-94714-312"/>
    <x v="382"/>
    <s v="27132-68907-RC"/>
    <s v="E-L-0.2"/>
    <n v="5"/>
    <x v="438"/>
    <s v="abrashda@plala.or.jp"/>
    <x v="0"/>
    <s v="Exc"/>
    <x v="1"/>
    <s v="L"/>
    <x v="1"/>
    <x v="3"/>
    <n v="4.4550000000000001"/>
    <x v="110"/>
    <x v="0"/>
  </r>
  <r>
    <s v="RTL-16205-161"/>
    <x v="11"/>
    <s v="90440-62727-HI"/>
    <s v="A-M-0.5"/>
    <n v="1"/>
    <x v="439"/>
    <s v="ahutchinsond2@imgur.com"/>
    <x v="0"/>
    <s v="Ara"/>
    <x v="2"/>
    <s v="M"/>
    <x v="0"/>
    <x v="1"/>
    <n v="6.75"/>
    <x v="52"/>
    <x v="0"/>
  </r>
  <r>
    <s v="GTS-22482-014"/>
    <x v="167"/>
    <s v="36769-16558-SX"/>
    <s v="L-M-2.5"/>
    <n v="4"/>
    <x v="440"/>
    <s v=""/>
    <x v="0"/>
    <s v="Lib"/>
    <x v="3"/>
    <s v="M"/>
    <x v="0"/>
    <x v="2"/>
    <n v="33.464999999999996"/>
    <x v="136"/>
    <x v="0"/>
  </r>
  <r>
    <s v="DYG-25473-881"/>
    <x v="383"/>
    <s v="10138-31681-SD"/>
    <s v="A-D-0.2"/>
    <n v="2"/>
    <x v="441"/>
    <s v="rdriversd4@hexun.com"/>
    <x v="0"/>
    <s v="Ara"/>
    <x v="2"/>
    <s v="D"/>
    <x v="2"/>
    <x v="3"/>
    <n v="2.9849999999999999"/>
    <x v="9"/>
    <x v="1"/>
  </r>
  <r>
    <s v="HTR-21838-286"/>
    <x v="18"/>
    <s v="24669-76297-SF"/>
    <s v="A-L-1"/>
    <n v="2"/>
    <x v="442"/>
    <s v="hzeald5@google.de"/>
    <x v="0"/>
    <s v="Ara"/>
    <x v="2"/>
    <s v="L"/>
    <x v="1"/>
    <x v="0"/>
    <n v="12.95"/>
    <x v="109"/>
    <x v="1"/>
  </r>
  <r>
    <s v="KYG-28296-920"/>
    <x v="84"/>
    <s v="78050-20355-DI"/>
    <s v="E-M-2.5"/>
    <n v="1"/>
    <x v="443"/>
    <s v="gsmallcombed6@ucla.edu"/>
    <x v="1"/>
    <s v="Exc"/>
    <x v="1"/>
    <s v="M"/>
    <x v="0"/>
    <x v="2"/>
    <n v="31.624999999999996"/>
    <x v="176"/>
    <x v="0"/>
  </r>
  <r>
    <s v="NNB-20459-430"/>
    <x v="384"/>
    <s v="79825-17822-UH"/>
    <s v="L-M-0.2"/>
    <n v="2"/>
    <x v="444"/>
    <s v="ddibleyd7@feedburner.com"/>
    <x v="0"/>
    <s v="Lib"/>
    <x v="3"/>
    <s v="M"/>
    <x v="0"/>
    <x v="3"/>
    <n v="4.3650000000000002"/>
    <x v="31"/>
    <x v="1"/>
  </r>
  <r>
    <s v="FEK-14025-351"/>
    <x v="385"/>
    <s v="03990-21586-MQ"/>
    <s v="E-L-0.2"/>
    <n v="6"/>
    <x v="445"/>
    <s v="gdimitrioud8@chronoengine.com"/>
    <x v="0"/>
    <s v="Exc"/>
    <x v="1"/>
    <s v="L"/>
    <x v="1"/>
    <x v="3"/>
    <n v="4.4550000000000001"/>
    <x v="149"/>
    <x v="0"/>
  </r>
  <r>
    <s v="AWH-16980-469"/>
    <x v="386"/>
    <s v="27493-46921-TZ"/>
    <s v="L-M-0.2"/>
    <n v="6"/>
    <x v="446"/>
    <s v="fflanagand9@woothemes.com"/>
    <x v="0"/>
    <s v="Lib"/>
    <x v="3"/>
    <s v="M"/>
    <x v="0"/>
    <x v="3"/>
    <n v="4.3650000000000002"/>
    <x v="50"/>
    <x v="1"/>
  </r>
  <r>
    <s v="ZPW-31329-741"/>
    <x v="387"/>
    <s v="27132-68907-RC"/>
    <s v="R-D-1"/>
    <n v="6"/>
    <x v="438"/>
    <s v="abrashda@plala.or.jp"/>
    <x v="0"/>
    <s v="Rob"/>
    <x v="0"/>
    <s v="D"/>
    <x v="2"/>
    <x v="0"/>
    <n v="8.9499999999999993"/>
    <x v="59"/>
    <x v="0"/>
  </r>
  <r>
    <s v="ZPW-31329-741"/>
    <x v="387"/>
    <s v="27132-68907-RC"/>
    <s v="E-M-2.5"/>
    <n v="4"/>
    <x v="438"/>
    <s v="abrashda@plala.or.jp"/>
    <x v="0"/>
    <s v="Exc"/>
    <x v="1"/>
    <s v="M"/>
    <x v="0"/>
    <x v="2"/>
    <n v="31.624999999999996"/>
    <x v="177"/>
    <x v="0"/>
  </r>
  <r>
    <s v="ZPW-31329-741"/>
    <x v="387"/>
    <s v="27132-68907-RC"/>
    <s v="E-M-0.2"/>
    <n v="1"/>
    <x v="438"/>
    <s v="abrashda@plala.or.jp"/>
    <x v="0"/>
    <s v="Exc"/>
    <x v="1"/>
    <s v="M"/>
    <x v="0"/>
    <x v="3"/>
    <n v="4.125"/>
    <x v="83"/>
    <x v="0"/>
  </r>
  <r>
    <s v="UBI-83843-396"/>
    <x v="388"/>
    <s v="58816-74064-TF"/>
    <s v="R-L-1"/>
    <n v="2"/>
    <x v="447"/>
    <s v="nizhakovdd@aol.com"/>
    <x v="2"/>
    <s v="Rob"/>
    <x v="0"/>
    <s v="L"/>
    <x v="1"/>
    <x v="0"/>
    <n v="11.95"/>
    <x v="178"/>
    <x v="1"/>
  </r>
  <r>
    <s v="VID-40587-569"/>
    <x v="389"/>
    <s v="09818-59895-EH"/>
    <s v="E-D-2.5"/>
    <n v="5"/>
    <x v="448"/>
    <s v="skeetsde@answers.com"/>
    <x v="0"/>
    <s v="Exc"/>
    <x v="1"/>
    <s v="D"/>
    <x v="2"/>
    <x v="2"/>
    <n v="27.945"/>
    <x v="141"/>
    <x v="0"/>
  </r>
  <r>
    <s v="KBB-52530-416"/>
    <x v="229"/>
    <s v="06488-46303-IZ"/>
    <s v="L-D-2.5"/>
    <n v="2"/>
    <x v="449"/>
    <s v=""/>
    <x v="0"/>
    <s v="Lib"/>
    <x v="3"/>
    <s v="D"/>
    <x v="2"/>
    <x v="2"/>
    <n v="29.784999999999997"/>
    <x v="120"/>
    <x v="0"/>
  </r>
  <r>
    <s v="ISJ-48676-420"/>
    <x v="390"/>
    <s v="93046-67561-AY"/>
    <s v="L-L-0.5"/>
    <n v="6"/>
    <x v="450"/>
    <s v="kcakedg@huffingtonpost.com"/>
    <x v="0"/>
    <s v="Lib"/>
    <x v="3"/>
    <s v="L"/>
    <x v="1"/>
    <x v="1"/>
    <n v="9.51"/>
    <x v="30"/>
    <x v="1"/>
  </r>
  <r>
    <s v="MIF-17920-768"/>
    <x v="391"/>
    <s v="68946-40750-LK"/>
    <s v="R-L-0.2"/>
    <n v="6"/>
    <x v="451"/>
    <s v="mhanseddh@instagram.com"/>
    <x v="1"/>
    <s v="Rob"/>
    <x v="0"/>
    <s v="L"/>
    <x v="1"/>
    <x v="3"/>
    <n v="3.5849999999999995"/>
    <x v="137"/>
    <x v="0"/>
  </r>
  <r>
    <s v="CPX-19312-088"/>
    <x v="117"/>
    <s v="38387-64959-WW"/>
    <s v="L-M-0.5"/>
    <n v="6"/>
    <x v="452"/>
    <s v="fkienleindi@trellian.com"/>
    <x v="1"/>
    <s v="Lib"/>
    <x v="3"/>
    <s v="M"/>
    <x v="0"/>
    <x v="1"/>
    <n v="8.73"/>
    <x v="28"/>
    <x v="0"/>
  </r>
  <r>
    <s v="RXI-67978-260"/>
    <x v="392"/>
    <s v="48418-60841-CC"/>
    <s v="E-D-1"/>
    <n v="6"/>
    <x v="453"/>
    <s v="kegglestonedj@sphinn.com"/>
    <x v="1"/>
    <s v="Exc"/>
    <x v="1"/>
    <s v="D"/>
    <x v="2"/>
    <x v="0"/>
    <n v="12.15"/>
    <x v="118"/>
    <x v="1"/>
  </r>
  <r>
    <s v="LKE-14821-285"/>
    <x v="393"/>
    <s v="13736-92418-JS"/>
    <s v="R-M-0.2"/>
    <n v="5"/>
    <x v="454"/>
    <s v="bsemkinsdk@unc.edu"/>
    <x v="1"/>
    <s v="Rob"/>
    <x v="0"/>
    <s v="M"/>
    <x v="0"/>
    <x v="3"/>
    <n v="2.9849999999999999"/>
    <x v="128"/>
    <x v="0"/>
  </r>
  <r>
    <s v="LRK-97117-150"/>
    <x v="394"/>
    <s v="33000-22405-LO"/>
    <s v="L-L-1"/>
    <n v="6"/>
    <x v="455"/>
    <s v="slorenzettidl@is.gd"/>
    <x v="0"/>
    <s v="Lib"/>
    <x v="3"/>
    <s v="L"/>
    <x v="1"/>
    <x v="0"/>
    <n v="15.85"/>
    <x v="179"/>
    <x v="1"/>
  </r>
  <r>
    <s v="IGK-51227-573"/>
    <x v="137"/>
    <s v="46959-60474-LT"/>
    <s v="L-D-0.5"/>
    <n v="2"/>
    <x v="456"/>
    <s v="bgiannazzidm@apple.com"/>
    <x v="0"/>
    <s v="Lib"/>
    <x v="3"/>
    <s v="D"/>
    <x v="2"/>
    <x v="1"/>
    <n v="7.77"/>
    <x v="42"/>
    <x v="1"/>
  </r>
  <r>
    <s v="ZAY-43009-775"/>
    <x v="395"/>
    <s v="73431-39823-UP"/>
    <s v="L-D-0.2"/>
    <n v="6"/>
    <x v="457"/>
    <s v=""/>
    <x v="0"/>
    <s v="Lib"/>
    <x v="3"/>
    <s v="D"/>
    <x v="2"/>
    <x v="3"/>
    <n v="3.8849999999999998"/>
    <x v="102"/>
    <x v="1"/>
  </r>
  <r>
    <s v="EMA-63190-618"/>
    <x v="396"/>
    <s v="90993-98984-JK"/>
    <s v="E-M-0.2"/>
    <n v="1"/>
    <x v="458"/>
    <s v="ulethbrigdo@hc360.com"/>
    <x v="0"/>
    <s v="Exc"/>
    <x v="1"/>
    <s v="M"/>
    <x v="0"/>
    <x v="3"/>
    <n v="4.125"/>
    <x v="83"/>
    <x v="0"/>
  </r>
  <r>
    <s v="FBI-35855-418"/>
    <x v="189"/>
    <s v="06552-04430-AG"/>
    <s v="R-M-0.5"/>
    <n v="6"/>
    <x v="459"/>
    <s v="sfarnishdp@dmoz.org"/>
    <x v="2"/>
    <s v="Rob"/>
    <x v="0"/>
    <s v="M"/>
    <x v="0"/>
    <x v="1"/>
    <n v="5.97"/>
    <x v="27"/>
    <x v="1"/>
  </r>
  <r>
    <s v="TXB-80533-417"/>
    <x v="8"/>
    <s v="54597-57004-QM"/>
    <s v="L-L-1"/>
    <n v="2"/>
    <x v="460"/>
    <s v="fjecockdq@unicef.org"/>
    <x v="0"/>
    <s v="Lib"/>
    <x v="3"/>
    <s v="L"/>
    <x v="1"/>
    <x v="0"/>
    <n v="15.85"/>
    <x v="124"/>
    <x v="1"/>
  </r>
  <r>
    <s v="MBM-00112-248"/>
    <x v="397"/>
    <s v="50238-24377-ZS"/>
    <s v="L-L-1"/>
    <n v="5"/>
    <x v="461"/>
    <s v=""/>
    <x v="0"/>
    <s v="Lib"/>
    <x v="3"/>
    <s v="L"/>
    <x v="1"/>
    <x v="0"/>
    <n v="15.85"/>
    <x v="180"/>
    <x v="0"/>
  </r>
  <r>
    <s v="EUO-69145-988"/>
    <x v="398"/>
    <s v="60370-41934-IF"/>
    <s v="E-D-0.2"/>
    <n v="3"/>
    <x v="462"/>
    <s v="hpallisterds@ning.com"/>
    <x v="0"/>
    <s v="Exc"/>
    <x v="1"/>
    <s v="D"/>
    <x v="2"/>
    <x v="3"/>
    <n v="3.645"/>
    <x v="47"/>
    <x v="1"/>
  </r>
  <r>
    <s v="GYA-80327-368"/>
    <x v="399"/>
    <s v="06899-54551-EH"/>
    <s v="A-D-1"/>
    <n v="4"/>
    <x v="463"/>
    <s v="cmershdt@drupal.org"/>
    <x v="1"/>
    <s v="Ara"/>
    <x v="2"/>
    <s v="D"/>
    <x v="2"/>
    <x v="0"/>
    <n v="9.9499999999999993"/>
    <x v="10"/>
    <x v="1"/>
  </r>
  <r>
    <s v="TNW-41601-420"/>
    <x v="400"/>
    <s v="66458-91190-YC"/>
    <s v="R-M-1"/>
    <n v="5"/>
    <x v="464"/>
    <s v="murione5@alexa.com"/>
    <x v="1"/>
    <s v="Rob"/>
    <x v="0"/>
    <s v="M"/>
    <x v="0"/>
    <x v="0"/>
    <n v="9.9499999999999993"/>
    <x v="12"/>
    <x v="0"/>
  </r>
  <r>
    <s v="ALR-62963-723"/>
    <x v="401"/>
    <s v="80463-43913-WZ"/>
    <s v="R-D-0.2"/>
    <n v="3"/>
    <x v="465"/>
    <s v=""/>
    <x v="1"/>
    <s v="Rob"/>
    <x v="0"/>
    <s v="D"/>
    <x v="2"/>
    <x v="3"/>
    <n v="2.6849999999999996"/>
    <x v="36"/>
    <x v="0"/>
  </r>
  <r>
    <s v="JIG-27636-870"/>
    <x v="402"/>
    <s v="67204-04870-LG"/>
    <s v="R-L-1"/>
    <n v="4"/>
    <x v="466"/>
    <s v=""/>
    <x v="0"/>
    <s v="Rob"/>
    <x v="0"/>
    <s v="L"/>
    <x v="1"/>
    <x v="0"/>
    <n v="11.95"/>
    <x v="62"/>
    <x v="1"/>
  </r>
  <r>
    <s v="CTE-31437-326"/>
    <x v="6"/>
    <s v="22721-63196-UJ"/>
    <s v="R-M-0.2"/>
    <n v="4"/>
    <x v="467"/>
    <s v="gduckerdx@patch.com"/>
    <x v="2"/>
    <s v="Rob"/>
    <x v="0"/>
    <s v="M"/>
    <x v="0"/>
    <x v="3"/>
    <n v="2.9849999999999999"/>
    <x v="22"/>
    <x v="1"/>
  </r>
  <r>
    <s v="CTE-31437-326"/>
    <x v="6"/>
    <s v="22721-63196-UJ"/>
    <s v="E-M-0.2"/>
    <n v="4"/>
    <x v="467"/>
    <s v="gduckerdx@patch.com"/>
    <x v="2"/>
    <s v="Exc"/>
    <x v="1"/>
    <s v="M"/>
    <x v="0"/>
    <x v="3"/>
    <n v="4.125"/>
    <x v="38"/>
    <x v="1"/>
  </r>
  <r>
    <s v="CTE-31437-326"/>
    <x v="6"/>
    <s v="22721-63196-UJ"/>
    <s v="L-D-1"/>
    <n v="4"/>
    <x v="467"/>
    <s v="gduckerdx@patch.com"/>
    <x v="2"/>
    <s v="Lib"/>
    <x v="3"/>
    <s v="D"/>
    <x v="2"/>
    <x v="0"/>
    <n v="12.95"/>
    <x v="67"/>
    <x v="1"/>
  </r>
  <r>
    <s v="CTE-31437-326"/>
    <x v="6"/>
    <s v="22721-63196-UJ"/>
    <s v="L-L-0.2"/>
    <n v="3"/>
    <x v="467"/>
    <s v="gduckerdx@patch.com"/>
    <x v="2"/>
    <s v="Lib"/>
    <x v="3"/>
    <s v="L"/>
    <x v="1"/>
    <x v="3"/>
    <n v="4.7549999999999999"/>
    <x v="181"/>
    <x v="1"/>
  </r>
  <r>
    <s v="SLD-63003-334"/>
    <x v="403"/>
    <s v="55515-37571-RS"/>
    <s v="L-M-0.2"/>
    <n v="6"/>
    <x v="468"/>
    <s v="wstearleye1@census.gov"/>
    <x v="0"/>
    <s v="Lib"/>
    <x v="3"/>
    <s v="M"/>
    <x v="0"/>
    <x v="3"/>
    <n v="4.3650000000000002"/>
    <x v="50"/>
    <x v="1"/>
  </r>
  <r>
    <s v="BXN-64230-789"/>
    <x v="404"/>
    <s v="25598-77476-CB"/>
    <s v="A-L-1"/>
    <n v="2"/>
    <x v="469"/>
    <s v="dwincere2@marriott.com"/>
    <x v="0"/>
    <s v="Ara"/>
    <x v="2"/>
    <s v="L"/>
    <x v="1"/>
    <x v="0"/>
    <n v="12.95"/>
    <x v="109"/>
    <x v="0"/>
  </r>
  <r>
    <s v="XEE-37895-169"/>
    <x v="21"/>
    <s v="14888-85625-TM"/>
    <s v="A-L-2.5"/>
    <n v="3"/>
    <x v="470"/>
    <s v="plyfielde3@baidu.com"/>
    <x v="0"/>
    <s v="Ara"/>
    <x v="2"/>
    <s v="L"/>
    <x v="1"/>
    <x v="2"/>
    <n v="29.784999999999997"/>
    <x v="49"/>
    <x v="0"/>
  </r>
  <r>
    <s v="ZTX-80764-911"/>
    <x v="239"/>
    <s v="92793-68332-NR"/>
    <s v="L-D-0.5"/>
    <n v="6"/>
    <x v="471"/>
    <s v="hperrise4@studiopress.com"/>
    <x v="1"/>
    <s v="Lib"/>
    <x v="3"/>
    <s v="D"/>
    <x v="2"/>
    <x v="1"/>
    <n v="7.77"/>
    <x v="162"/>
    <x v="1"/>
  </r>
  <r>
    <s v="WVT-88135-549"/>
    <x v="405"/>
    <s v="66458-91190-YC"/>
    <s v="A-D-1"/>
    <n v="3"/>
    <x v="464"/>
    <s v="murione5@alexa.com"/>
    <x v="1"/>
    <s v="Ara"/>
    <x v="2"/>
    <s v="D"/>
    <x v="2"/>
    <x v="0"/>
    <n v="9.9499999999999993"/>
    <x v="44"/>
    <x v="0"/>
  </r>
  <r>
    <s v="IPA-94170-889"/>
    <x v="292"/>
    <s v="64439-27325-LG"/>
    <s v="R-L-0.2"/>
    <n v="3"/>
    <x v="472"/>
    <s v="ckide6@narod.ru"/>
    <x v="1"/>
    <s v="Rob"/>
    <x v="0"/>
    <s v="L"/>
    <x v="1"/>
    <x v="3"/>
    <n v="3.5849999999999995"/>
    <x v="127"/>
    <x v="0"/>
  </r>
  <r>
    <s v="YQL-63755-365"/>
    <x v="117"/>
    <s v="78570-76770-LB"/>
    <s v="A-M-0.2"/>
    <n v="4"/>
    <x v="473"/>
    <s v="cbeinee7@xinhuanet.com"/>
    <x v="0"/>
    <s v="Ara"/>
    <x v="2"/>
    <s v="M"/>
    <x v="0"/>
    <x v="3"/>
    <n v="3.375"/>
    <x v="72"/>
    <x v="0"/>
  </r>
  <r>
    <s v="RKW-81145-984"/>
    <x v="406"/>
    <s v="98661-69719-VI"/>
    <s v="L-L-1"/>
    <n v="3"/>
    <x v="474"/>
    <s v="cbakeupe8@globo.com"/>
    <x v="0"/>
    <s v="Lib"/>
    <x v="3"/>
    <s v="L"/>
    <x v="1"/>
    <x v="0"/>
    <n v="15.85"/>
    <x v="46"/>
    <x v="1"/>
  </r>
  <r>
    <s v="MBT-23379-866"/>
    <x v="407"/>
    <s v="82990-92703-IX"/>
    <s v="L-L-1"/>
    <n v="5"/>
    <x v="475"/>
    <s v="nhelkine9@example.com"/>
    <x v="0"/>
    <s v="Lib"/>
    <x v="3"/>
    <s v="L"/>
    <x v="1"/>
    <x v="0"/>
    <n v="15.85"/>
    <x v="180"/>
    <x v="1"/>
  </r>
  <r>
    <s v="GEJ-39834-935"/>
    <x v="408"/>
    <s v="49412-86877-VY"/>
    <s v="L-M-0.2"/>
    <n v="6"/>
    <x v="476"/>
    <s v="pwitheringtonea@networkadvertising.org"/>
    <x v="0"/>
    <s v="Lib"/>
    <x v="3"/>
    <s v="M"/>
    <x v="0"/>
    <x v="3"/>
    <n v="4.3650000000000002"/>
    <x v="50"/>
    <x v="0"/>
  </r>
  <r>
    <s v="KRW-91640-596"/>
    <x v="409"/>
    <s v="70879-00984-FJ"/>
    <s v="R-L-0.5"/>
    <n v="3"/>
    <x v="477"/>
    <s v="ttilzeyeb@hostgator.com"/>
    <x v="0"/>
    <s v="Rob"/>
    <x v="0"/>
    <s v="L"/>
    <x v="1"/>
    <x v="1"/>
    <n v="7.169999999999999"/>
    <x v="137"/>
    <x v="1"/>
  </r>
  <r>
    <s v="AOT-70449-651"/>
    <x v="410"/>
    <s v="53414-73391-CR"/>
    <s v="R-D-2.5"/>
    <n v="5"/>
    <x v="478"/>
    <s v=""/>
    <x v="0"/>
    <s v="Rob"/>
    <x v="0"/>
    <s v="D"/>
    <x v="2"/>
    <x v="2"/>
    <n v="20.584999999999997"/>
    <x v="182"/>
    <x v="0"/>
  </r>
  <r>
    <s v="DGC-21813-731"/>
    <x v="127"/>
    <s v="43606-83072-OA"/>
    <s v="L-D-0.2"/>
    <n v="2"/>
    <x v="479"/>
    <s v=""/>
    <x v="0"/>
    <s v="Lib"/>
    <x v="3"/>
    <s v="D"/>
    <x v="2"/>
    <x v="3"/>
    <n v="3.8849999999999998"/>
    <x v="41"/>
    <x v="1"/>
  </r>
  <r>
    <s v="JBE-92943-643"/>
    <x v="411"/>
    <s v="84466-22864-CE"/>
    <s v="E-D-2.5"/>
    <n v="5"/>
    <x v="480"/>
    <s v="kimortsee@alexa.com"/>
    <x v="0"/>
    <s v="Exc"/>
    <x v="1"/>
    <s v="D"/>
    <x v="2"/>
    <x v="2"/>
    <n v="27.945"/>
    <x v="141"/>
    <x v="1"/>
  </r>
  <r>
    <s v="ZIL-34948-499"/>
    <x v="112"/>
    <s v="66458-91190-YC"/>
    <s v="A-D-0.5"/>
    <n v="2"/>
    <x v="464"/>
    <s v="murione5@alexa.com"/>
    <x v="1"/>
    <s v="Ara"/>
    <x v="2"/>
    <s v="D"/>
    <x v="2"/>
    <x v="1"/>
    <n v="5.97"/>
    <x v="22"/>
    <x v="0"/>
  </r>
  <r>
    <s v="JSU-23781-256"/>
    <x v="412"/>
    <s v="76499-89100-JQ"/>
    <s v="L-D-0.2"/>
    <n v="1"/>
    <x v="481"/>
    <s v="marmisteadeg@blogtalkradio.com"/>
    <x v="0"/>
    <s v="Lib"/>
    <x v="3"/>
    <s v="D"/>
    <x v="2"/>
    <x v="3"/>
    <n v="3.8849999999999998"/>
    <x v="84"/>
    <x v="1"/>
  </r>
  <r>
    <s v="JSU-23781-256"/>
    <x v="412"/>
    <s v="76499-89100-JQ"/>
    <s v="R-M-1"/>
    <n v="4"/>
    <x v="481"/>
    <s v="marmisteadeg@blogtalkradio.com"/>
    <x v="0"/>
    <s v="Rob"/>
    <x v="0"/>
    <s v="M"/>
    <x v="0"/>
    <x v="0"/>
    <n v="9.9499999999999993"/>
    <x v="10"/>
    <x v="1"/>
  </r>
  <r>
    <s v="VPX-44956-367"/>
    <x v="413"/>
    <s v="39582-35773-ZJ"/>
    <s v="R-M-0.5"/>
    <n v="5"/>
    <x v="482"/>
    <s v="vupstoneei@google.pl"/>
    <x v="0"/>
    <s v="Rob"/>
    <x v="0"/>
    <s v="M"/>
    <x v="0"/>
    <x v="1"/>
    <n v="5.97"/>
    <x v="44"/>
    <x v="1"/>
  </r>
  <r>
    <s v="VTB-46451-959"/>
    <x v="414"/>
    <s v="66240-46962-IO"/>
    <s v="L-D-2.5"/>
    <n v="1"/>
    <x v="483"/>
    <s v="bbeelbyej@rediff.com"/>
    <x v="1"/>
    <s v="Lib"/>
    <x v="3"/>
    <s v="D"/>
    <x v="2"/>
    <x v="2"/>
    <n v="29.784999999999997"/>
    <x v="91"/>
    <x v="1"/>
  </r>
  <r>
    <s v="DNZ-11665-950"/>
    <x v="415"/>
    <s v="10637-45522-ID"/>
    <s v="L-L-2.5"/>
    <n v="2"/>
    <x v="484"/>
    <s v=""/>
    <x v="0"/>
    <s v="Lib"/>
    <x v="3"/>
    <s v="L"/>
    <x v="1"/>
    <x v="2"/>
    <n v="36.454999999999998"/>
    <x v="37"/>
    <x v="1"/>
  </r>
  <r>
    <s v="ITR-54735-364"/>
    <x v="416"/>
    <s v="92599-58687-CS"/>
    <s v="R-D-0.2"/>
    <n v="5"/>
    <x v="485"/>
    <s v=""/>
    <x v="0"/>
    <s v="Rob"/>
    <x v="0"/>
    <s v="D"/>
    <x v="2"/>
    <x v="3"/>
    <n v="2.6849999999999996"/>
    <x v="148"/>
    <x v="0"/>
  </r>
  <r>
    <s v="YDS-02797-307"/>
    <x v="417"/>
    <s v="06058-48844-PI"/>
    <s v="E-M-2.5"/>
    <n v="4"/>
    <x v="486"/>
    <s v="wspeechlyem@amazon.com"/>
    <x v="0"/>
    <s v="Exc"/>
    <x v="1"/>
    <s v="M"/>
    <x v="0"/>
    <x v="2"/>
    <n v="31.624999999999996"/>
    <x v="177"/>
    <x v="0"/>
  </r>
  <r>
    <s v="BPG-68988-842"/>
    <x v="418"/>
    <s v="53631-24432-SY"/>
    <s v="E-M-0.5"/>
    <n v="5"/>
    <x v="487"/>
    <s v="iphillpoten@buzzfeed.com"/>
    <x v="2"/>
    <s v="Exc"/>
    <x v="1"/>
    <s v="M"/>
    <x v="0"/>
    <x v="1"/>
    <n v="8.25"/>
    <x v="1"/>
    <x v="1"/>
  </r>
  <r>
    <s v="XZG-51938-658"/>
    <x v="419"/>
    <s v="18275-73980-KL"/>
    <s v="E-L-0.5"/>
    <n v="6"/>
    <x v="488"/>
    <s v="lpennaccieo@statcounter.com"/>
    <x v="0"/>
    <s v="Exc"/>
    <x v="1"/>
    <s v="L"/>
    <x v="1"/>
    <x v="1"/>
    <n v="8.91"/>
    <x v="119"/>
    <x v="1"/>
  </r>
  <r>
    <s v="KAR-24978-271"/>
    <x v="420"/>
    <s v="23187-65750-HZ"/>
    <s v="R-M-1"/>
    <n v="6"/>
    <x v="489"/>
    <s v="sarpinep@moonfruit.com"/>
    <x v="0"/>
    <s v="Rob"/>
    <x v="0"/>
    <s v="M"/>
    <x v="0"/>
    <x v="0"/>
    <n v="9.9499999999999993"/>
    <x v="33"/>
    <x v="1"/>
  </r>
  <r>
    <s v="FQK-28730-361"/>
    <x v="421"/>
    <s v="22725-79522-GP"/>
    <s v="R-M-1"/>
    <n v="6"/>
    <x v="490"/>
    <s v="dfrieseq@cargocollective.com"/>
    <x v="0"/>
    <s v="Rob"/>
    <x v="0"/>
    <s v="M"/>
    <x v="0"/>
    <x v="0"/>
    <n v="9.9499999999999993"/>
    <x v="33"/>
    <x v="1"/>
  </r>
  <r>
    <s v="BGB-67996-089"/>
    <x v="422"/>
    <s v="06279-72603-JE"/>
    <s v="R-D-1"/>
    <n v="5"/>
    <x v="491"/>
    <s v="rsharerer@flavors.me"/>
    <x v="0"/>
    <s v="Rob"/>
    <x v="0"/>
    <s v="D"/>
    <x v="2"/>
    <x v="0"/>
    <n v="8.9499999999999993"/>
    <x v="153"/>
    <x v="1"/>
  </r>
  <r>
    <s v="XMC-20620-809"/>
    <x v="423"/>
    <s v="83543-79246-ON"/>
    <s v="E-M-0.5"/>
    <n v="2"/>
    <x v="492"/>
    <s v="nnasebyes@umich.edu"/>
    <x v="0"/>
    <s v="Exc"/>
    <x v="1"/>
    <s v="M"/>
    <x v="0"/>
    <x v="1"/>
    <n v="8.25"/>
    <x v="38"/>
    <x v="0"/>
  </r>
  <r>
    <s v="ZSO-58292-191"/>
    <x v="109"/>
    <s v="66794-66795-VW"/>
    <s v="R-D-0.5"/>
    <n v="4"/>
    <x v="493"/>
    <s v=""/>
    <x v="0"/>
    <s v="Rob"/>
    <x v="0"/>
    <s v="D"/>
    <x v="2"/>
    <x v="1"/>
    <n v="5.3699999999999992"/>
    <x v="155"/>
    <x v="1"/>
  </r>
  <r>
    <s v="LWJ-06793-303"/>
    <x v="204"/>
    <s v="95424-67020-AP"/>
    <s v="R-M-2.5"/>
    <n v="2"/>
    <x v="494"/>
    <s v="koculleneu@ca.gov"/>
    <x v="1"/>
    <s v="Rob"/>
    <x v="0"/>
    <s v="M"/>
    <x v="0"/>
    <x v="2"/>
    <n v="22.884999999999998"/>
    <x v="135"/>
    <x v="0"/>
  </r>
  <r>
    <s v="FLM-82229-989"/>
    <x v="424"/>
    <s v="73017-69644-MS"/>
    <s v="L-L-0.2"/>
    <n v="2"/>
    <x v="495"/>
    <s v=""/>
    <x v="1"/>
    <s v="Lib"/>
    <x v="3"/>
    <s v="L"/>
    <x v="1"/>
    <x v="3"/>
    <n v="4.7549999999999999"/>
    <x v="54"/>
    <x v="1"/>
  </r>
  <r>
    <s v="CPV-90280-133"/>
    <x v="13"/>
    <s v="66458-91190-YC"/>
    <s v="R-D-0.2"/>
    <n v="3"/>
    <x v="464"/>
    <s v="murione5@alexa.com"/>
    <x v="1"/>
    <s v="Rob"/>
    <x v="0"/>
    <s v="D"/>
    <x v="2"/>
    <x v="3"/>
    <n v="2.6849999999999996"/>
    <x v="36"/>
    <x v="0"/>
  </r>
  <r>
    <s v="OGW-60685-912"/>
    <x v="224"/>
    <s v="67423-10113-LM"/>
    <s v="E-D-2.5"/>
    <n v="4"/>
    <x v="496"/>
    <s v="hbranganex@woothemes.com"/>
    <x v="0"/>
    <s v="Exc"/>
    <x v="1"/>
    <s v="D"/>
    <x v="2"/>
    <x v="2"/>
    <n v="27.945"/>
    <x v="150"/>
    <x v="0"/>
  </r>
  <r>
    <s v="DEC-11160-362"/>
    <x v="220"/>
    <s v="48582-05061-RY"/>
    <s v="R-D-0.2"/>
    <n v="4"/>
    <x v="497"/>
    <s v="agallyoney@engadget.com"/>
    <x v="0"/>
    <s v="Rob"/>
    <x v="0"/>
    <s v="D"/>
    <x v="2"/>
    <x v="3"/>
    <n v="2.6849999999999996"/>
    <x v="175"/>
    <x v="0"/>
  </r>
  <r>
    <s v="WCT-07869-499"/>
    <x v="91"/>
    <s v="32031-49093-KE"/>
    <s v="R-D-0.5"/>
    <n v="5"/>
    <x v="498"/>
    <s v="bdomangeez@yahoo.co.jp"/>
    <x v="0"/>
    <s v="Rob"/>
    <x v="0"/>
    <s v="D"/>
    <x v="2"/>
    <x v="1"/>
    <n v="5.3699999999999992"/>
    <x v="51"/>
    <x v="1"/>
  </r>
  <r>
    <s v="FHD-89872-325"/>
    <x v="425"/>
    <s v="31715-98714-OO"/>
    <s v="L-L-1"/>
    <n v="4"/>
    <x v="499"/>
    <s v="koslerf0@gmpg.org"/>
    <x v="0"/>
    <s v="Lib"/>
    <x v="3"/>
    <s v="L"/>
    <x v="1"/>
    <x v="0"/>
    <n v="15.85"/>
    <x v="165"/>
    <x v="0"/>
  </r>
  <r>
    <s v="AZF-45991-584"/>
    <x v="426"/>
    <s v="73759-17258-KA"/>
    <s v="A-D-2.5"/>
    <n v="1"/>
    <x v="500"/>
    <s v=""/>
    <x v="1"/>
    <s v="Ara"/>
    <x v="2"/>
    <s v="D"/>
    <x v="2"/>
    <x v="2"/>
    <n v="22.884999999999998"/>
    <x v="156"/>
    <x v="0"/>
  </r>
  <r>
    <s v="MDG-14481-513"/>
    <x v="427"/>
    <s v="64897-79178-MH"/>
    <s v="A-M-2.5"/>
    <n v="4"/>
    <x v="501"/>
    <s v="zpellettf2@dailymotion.com"/>
    <x v="0"/>
    <s v="Ara"/>
    <x v="2"/>
    <s v="M"/>
    <x v="0"/>
    <x v="2"/>
    <n v="25.874999999999996"/>
    <x v="68"/>
    <x v="1"/>
  </r>
  <r>
    <s v="OFN-49424-848"/>
    <x v="428"/>
    <s v="73346-85564-JB"/>
    <s v="R-L-2.5"/>
    <n v="2"/>
    <x v="502"/>
    <s v="isprakesf3@spiegel.de"/>
    <x v="0"/>
    <s v="Rob"/>
    <x v="0"/>
    <s v="L"/>
    <x v="1"/>
    <x v="2"/>
    <n v="27.484999999999996"/>
    <x v="4"/>
    <x v="1"/>
  </r>
  <r>
    <s v="NFA-03411-746"/>
    <x v="383"/>
    <s v="07476-13102-NJ"/>
    <s v="A-L-0.5"/>
    <n v="2"/>
    <x v="503"/>
    <s v="hfromantf4@ucsd.edu"/>
    <x v="0"/>
    <s v="Ara"/>
    <x v="2"/>
    <s v="L"/>
    <x v="1"/>
    <x v="1"/>
    <n v="7.77"/>
    <x v="42"/>
    <x v="1"/>
  </r>
  <r>
    <s v="CYM-74988-450"/>
    <x v="156"/>
    <s v="87223-37422-SK"/>
    <s v="L-D-0.2"/>
    <n v="4"/>
    <x v="504"/>
    <s v="rflearf5@artisteer.com"/>
    <x v="2"/>
    <s v="Lib"/>
    <x v="3"/>
    <s v="D"/>
    <x v="2"/>
    <x v="3"/>
    <n v="3.8849999999999998"/>
    <x v="42"/>
    <x v="1"/>
  </r>
  <r>
    <s v="WTV-24996-658"/>
    <x v="429"/>
    <s v="57837-15577-YK"/>
    <s v="E-D-2.5"/>
    <n v="3"/>
    <x v="505"/>
    <s v=""/>
    <x v="1"/>
    <s v="Exc"/>
    <x v="1"/>
    <s v="D"/>
    <x v="2"/>
    <x v="2"/>
    <n v="27.945"/>
    <x v="171"/>
    <x v="1"/>
  </r>
  <r>
    <s v="DSL-69915-544"/>
    <x v="103"/>
    <s v="10142-55267-YO"/>
    <s v="R-L-0.2"/>
    <n v="3"/>
    <x v="506"/>
    <s v="wlightollersf9@baidu.com"/>
    <x v="0"/>
    <s v="Rob"/>
    <x v="0"/>
    <s v="L"/>
    <x v="1"/>
    <x v="3"/>
    <n v="3.5849999999999995"/>
    <x v="127"/>
    <x v="0"/>
  </r>
  <r>
    <s v="NBT-35757-542"/>
    <x v="361"/>
    <s v="73647-66148-VM"/>
    <s v="E-L-0.2"/>
    <n v="3"/>
    <x v="507"/>
    <s v="bmundenf8@elpais.com"/>
    <x v="0"/>
    <s v="Exc"/>
    <x v="1"/>
    <s v="L"/>
    <x v="1"/>
    <x v="3"/>
    <n v="4.4550000000000001"/>
    <x v="77"/>
    <x v="0"/>
  </r>
  <r>
    <s v="OYU-25085-528"/>
    <x v="120"/>
    <s v="10142-55267-YO"/>
    <s v="E-L-0.2"/>
    <n v="4"/>
    <x v="506"/>
    <s v="wlightollersf9@baidu.com"/>
    <x v="0"/>
    <s v="Exc"/>
    <x v="1"/>
    <s v="L"/>
    <x v="1"/>
    <x v="3"/>
    <n v="4.4550000000000001"/>
    <x v="58"/>
    <x v="0"/>
  </r>
  <r>
    <s v="XCG-07109-195"/>
    <x v="430"/>
    <s v="92976-19453-DT"/>
    <s v="L-D-0.2"/>
    <n v="6"/>
    <x v="508"/>
    <s v="nbrakespearfa@rediff.com"/>
    <x v="0"/>
    <s v="Lib"/>
    <x v="3"/>
    <s v="D"/>
    <x v="2"/>
    <x v="3"/>
    <n v="3.8849999999999998"/>
    <x v="102"/>
    <x v="0"/>
  </r>
  <r>
    <s v="YZA-25234-630"/>
    <x v="125"/>
    <s v="89757-51438-HX"/>
    <s v="E-D-0.2"/>
    <n v="2"/>
    <x v="509"/>
    <s v="mglawsopfb@reverbnation.com"/>
    <x v="0"/>
    <s v="Exc"/>
    <x v="1"/>
    <s v="D"/>
    <x v="2"/>
    <x v="3"/>
    <n v="3.645"/>
    <x v="35"/>
    <x v="1"/>
  </r>
  <r>
    <s v="OKU-29966-417"/>
    <x v="431"/>
    <s v="76192-13390-HZ"/>
    <s v="E-L-0.2"/>
    <n v="4"/>
    <x v="510"/>
    <s v="galbertsfc@etsy.com"/>
    <x v="2"/>
    <s v="Exc"/>
    <x v="1"/>
    <s v="L"/>
    <x v="1"/>
    <x v="3"/>
    <n v="4.4550000000000001"/>
    <x v="58"/>
    <x v="0"/>
  </r>
  <r>
    <s v="MEX-29350-659"/>
    <x v="40"/>
    <s v="02009-87294-SY"/>
    <s v="E-M-1"/>
    <n v="5"/>
    <x v="511"/>
    <s v="vpolglasefd@about.me"/>
    <x v="0"/>
    <s v="Exc"/>
    <x v="1"/>
    <s v="M"/>
    <x v="0"/>
    <x v="0"/>
    <n v="13.75"/>
    <x v="85"/>
    <x v="1"/>
  </r>
  <r>
    <s v="NOY-99738-977"/>
    <x v="432"/>
    <s v="82872-34456-LJ"/>
    <s v="R-L-2.5"/>
    <n v="2"/>
    <x v="512"/>
    <s v=""/>
    <x v="2"/>
    <s v="Rob"/>
    <x v="0"/>
    <s v="L"/>
    <x v="1"/>
    <x v="2"/>
    <n v="27.484999999999996"/>
    <x v="4"/>
    <x v="0"/>
  </r>
  <r>
    <s v="TCR-01064-030"/>
    <x v="254"/>
    <s v="13181-04387-LI"/>
    <s v="E-M-1"/>
    <n v="6"/>
    <x v="513"/>
    <s v="sbuschff@so-net.ne.jp"/>
    <x v="1"/>
    <s v="Exc"/>
    <x v="1"/>
    <s v="M"/>
    <x v="0"/>
    <x v="0"/>
    <n v="13.75"/>
    <x v="121"/>
    <x v="1"/>
  </r>
  <r>
    <s v="YUL-42750-776"/>
    <x v="219"/>
    <s v="24845-36117-TI"/>
    <s v="L-M-0.2"/>
    <n v="2"/>
    <x v="514"/>
    <s v="craisbeckfg@webnode.com"/>
    <x v="0"/>
    <s v="Lib"/>
    <x v="3"/>
    <s v="M"/>
    <x v="0"/>
    <x v="3"/>
    <n v="4.3650000000000002"/>
    <x v="31"/>
    <x v="0"/>
  </r>
  <r>
    <s v="XQJ-86887-506"/>
    <x v="433"/>
    <s v="66458-91190-YC"/>
    <s v="E-L-1"/>
    <n v="4"/>
    <x v="464"/>
    <s v="murione5@alexa.com"/>
    <x v="1"/>
    <s v="Exc"/>
    <x v="1"/>
    <s v="L"/>
    <x v="1"/>
    <x v="0"/>
    <n v="14.85"/>
    <x v="48"/>
    <x v="0"/>
  </r>
  <r>
    <s v="CUN-90044-279"/>
    <x v="434"/>
    <s v="86646-65810-TD"/>
    <s v="L-D-0.2"/>
    <n v="4"/>
    <x v="515"/>
    <s v=""/>
    <x v="0"/>
    <s v="Lib"/>
    <x v="3"/>
    <s v="D"/>
    <x v="2"/>
    <x v="3"/>
    <n v="3.8849999999999998"/>
    <x v="42"/>
    <x v="0"/>
  </r>
  <r>
    <s v="ICC-73030-502"/>
    <x v="435"/>
    <s v="59480-02795-IU"/>
    <s v="A-L-1"/>
    <n v="3"/>
    <x v="516"/>
    <s v="raynoldfj@ustream.tv"/>
    <x v="0"/>
    <s v="Ara"/>
    <x v="2"/>
    <s v="L"/>
    <x v="1"/>
    <x v="0"/>
    <n v="12.95"/>
    <x v="5"/>
    <x v="0"/>
  </r>
  <r>
    <s v="ADP-04506-084"/>
    <x v="436"/>
    <s v="61809-87758-LJ"/>
    <s v="E-M-2.5"/>
    <n v="6"/>
    <x v="517"/>
    <s v=""/>
    <x v="0"/>
    <s v="Exc"/>
    <x v="1"/>
    <s v="M"/>
    <x v="0"/>
    <x v="2"/>
    <n v="31.624999999999996"/>
    <x v="152"/>
    <x v="0"/>
  </r>
  <r>
    <s v="PNU-22150-408"/>
    <x v="437"/>
    <s v="77408-43873-RS"/>
    <s v="A-D-0.2"/>
    <n v="6"/>
    <x v="518"/>
    <s v=""/>
    <x v="1"/>
    <s v="Ara"/>
    <x v="2"/>
    <s v="D"/>
    <x v="2"/>
    <x v="3"/>
    <n v="2.9849999999999999"/>
    <x v="8"/>
    <x v="0"/>
  </r>
  <r>
    <s v="VSQ-07182-513"/>
    <x v="438"/>
    <s v="18366-65239-WF"/>
    <s v="L-L-0.2"/>
    <n v="6"/>
    <x v="519"/>
    <s v="bgrecefm@naver.com"/>
    <x v="2"/>
    <s v="Lib"/>
    <x v="3"/>
    <s v="L"/>
    <x v="1"/>
    <x v="3"/>
    <n v="4.7549999999999999"/>
    <x v="32"/>
    <x v="1"/>
  </r>
  <r>
    <s v="SPF-31673-217"/>
    <x v="439"/>
    <s v="19485-98072-PS"/>
    <s v="E-M-1"/>
    <n v="6"/>
    <x v="520"/>
    <s v="dflintiffg1@e-recht24.de"/>
    <x v="2"/>
    <s v="Exc"/>
    <x v="1"/>
    <s v="M"/>
    <x v="0"/>
    <x v="0"/>
    <n v="13.75"/>
    <x v="121"/>
    <x v="1"/>
  </r>
  <r>
    <s v="NEX-63825-598"/>
    <x v="175"/>
    <s v="72072-33025-SD"/>
    <s v="R-L-0.5"/>
    <n v="2"/>
    <x v="521"/>
    <s v="athysfo@cdc.gov"/>
    <x v="0"/>
    <s v="Rob"/>
    <x v="0"/>
    <s v="L"/>
    <x v="1"/>
    <x v="1"/>
    <n v="7.169999999999999"/>
    <x v="79"/>
    <x v="1"/>
  </r>
  <r>
    <s v="XPG-66112-335"/>
    <x v="440"/>
    <s v="58118-22461-GC"/>
    <s v="R-D-2.5"/>
    <n v="4"/>
    <x v="522"/>
    <s v="jchuggfp@about.me"/>
    <x v="0"/>
    <s v="Rob"/>
    <x v="0"/>
    <s v="D"/>
    <x v="2"/>
    <x v="2"/>
    <n v="20.584999999999997"/>
    <x v="18"/>
    <x v="1"/>
  </r>
  <r>
    <s v="NSQ-72210-345"/>
    <x v="441"/>
    <s v="90940-63327-DJ"/>
    <s v="A-M-0.2"/>
    <n v="6"/>
    <x v="523"/>
    <s v="akelstonfq@sakura.ne.jp"/>
    <x v="0"/>
    <s v="Ara"/>
    <x v="2"/>
    <s v="M"/>
    <x v="0"/>
    <x v="3"/>
    <n v="3.375"/>
    <x v="16"/>
    <x v="0"/>
  </r>
  <r>
    <s v="XRR-28376-277"/>
    <x v="442"/>
    <s v="64481-42546-II"/>
    <s v="R-L-2.5"/>
    <n v="6"/>
    <x v="524"/>
    <s v=""/>
    <x v="1"/>
    <s v="Rob"/>
    <x v="0"/>
    <s v="L"/>
    <x v="1"/>
    <x v="2"/>
    <n v="27.484999999999996"/>
    <x v="183"/>
    <x v="1"/>
  </r>
  <r>
    <s v="WHQ-25197-475"/>
    <x v="443"/>
    <s v="27536-28463-NJ"/>
    <s v="L-L-0.2"/>
    <n v="4"/>
    <x v="525"/>
    <s v="cmottramfs@harvard.edu"/>
    <x v="0"/>
    <s v="Lib"/>
    <x v="3"/>
    <s v="L"/>
    <x v="1"/>
    <x v="3"/>
    <n v="4.7549999999999999"/>
    <x v="81"/>
    <x v="0"/>
  </r>
  <r>
    <s v="HMB-30634-745"/>
    <x v="216"/>
    <s v="19485-98072-PS"/>
    <s v="A-D-2.5"/>
    <n v="6"/>
    <x v="520"/>
    <s v="dflintiffg1@e-recht24.de"/>
    <x v="2"/>
    <s v="Ara"/>
    <x v="2"/>
    <s v="D"/>
    <x v="2"/>
    <x v="2"/>
    <n v="22.884999999999998"/>
    <x v="170"/>
    <x v="1"/>
  </r>
  <r>
    <s v="XTL-68000-371"/>
    <x v="444"/>
    <s v="70140-82812-KD"/>
    <s v="A-M-0.5"/>
    <n v="4"/>
    <x v="526"/>
    <s v="dsangwinfu@weebly.com"/>
    <x v="0"/>
    <s v="Ara"/>
    <x v="2"/>
    <s v="M"/>
    <x v="0"/>
    <x v="1"/>
    <n v="6.75"/>
    <x v="25"/>
    <x v="1"/>
  </r>
  <r>
    <s v="YES-51109-625"/>
    <x v="37"/>
    <s v="91895-55605-LS"/>
    <s v="E-L-0.5"/>
    <n v="4"/>
    <x v="527"/>
    <s v="eaizikowitzfv@virginia.edu"/>
    <x v="2"/>
    <s v="Exc"/>
    <x v="1"/>
    <s v="L"/>
    <x v="1"/>
    <x v="1"/>
    <n v="8.91"/>
    <x v="70"/>
    <x v="1"/>
  </r>
  <r>
    <s v="EAY-89850-211"/>
    <x v="445"/>
    <s v="43155-71724-XP"/>
    <s v="A-D-0.2"/>
    <n v="2"/>
    <x v="528"/>
    <s v=""/>
    <x v="0"/>
    <s v="Ara"/>
    <x v="2"/>
    <s v="D"/>
    <x v="2"/>
    <x v="3"/>
    <n v="2.9849999999999999"/>
    <x v="9"/>
    <x v="0"/>
  </r>
  <r>
    <s v="IOQ-84840-827"/>
    <x v="446"/>
    <s v="32038-81174-JF"/>
    <s v="A-M-1"/>
    <n v="6"/>
    <x v="529"/>
    <s v="cvenourfx@ask.com"/>
    <x v="0"/>
    <s v="Ara"/>
    <x v="2"/>
    <s v="M"/>
    <x v="0"/>
    <x v="0"/>
    <n v="11.25"/>
    <x v="173"/>
    <x v="1"/>
  </r>
  <r>
    <s v="FBD-56220-430"/>
    <x v="245"/>
    <s v="59205-20324-NB"/>
    <s v="R-L-0.2"/>
    <n v="6"/>
    <x v="530"/>
    <s v="mharbyfy@163.com"/>
    <x v="0"/>
    <s v="Rob"/>
    <x v="0"/>
    <s v="L"/>
    <x v="1"/>
    <x v="3"/>
    <n v="3.5849999999999995"/>
    <x v="137"/>
    <x v="0"/>
  </r>
  <r>
    <s v="COV-52659-202"/>
    <x v="447"/>
    <s v="99899-54612-NX"/>
    <s v="L-M-2.5"/>
    <n v="2"/>
    <x v="531"/>
    <s v="rthickpennyfz@cafepress.com"/>
    <x v="0"/>
    <s v="Lib"/>
    <x v="3"/>
    <s v="M"/>
    <x v="0"/>
    <x v="2"/>
    <n v="33.464999999999996"/>
    <x v="174"/>
    <x v="1"/>
  </r>
  <r>
    <s v="YUO-76652-814"/>
    <x v="448"/>
    <s v="26248-84194-FI"/>
    <s v="A-D-0.2"/>
    <n v="6"/>
    <x v="532"/>
    <s v="pormerodg0@redcross.org"/>
    <x v="0"/>
    <s v="Ara"/>
    <x v="2"/>
    <s v="D"/>
    <x v="2"/>
    <x v="3"/>
    <n v="2.9849999999999999"/>
    <x v="8"/>
    <x v="1"/>
  </r>
  <r>
    <s v="PBT-36926-102"/>
    <x v="344"/>
    <s v="19485-98072-PS"/>
    <s v="L-M-1"/>
    <n v="4"/>
    <x v="520"/>
    <s v="dflintiffg1@e-recht24.de"/>
    <x v="2"/>
    <s v="Lib"/>
    <x v="3"/>
    <s v="M"/>
    <x v="0"/>
    <x v="0"/>
    <n v="14.55"/>
    <x v="125"/>
    <x v="1"/>
  </r>
  <r>
    <s v="BLV-60087-454"/>
    <x v="152"/>
    <s v="84493-71314-WX"/>
    <s v="E-L-0.2"/>
    <n v="3"/>
    <x v="533"/>
    <s v="tzanettig2@gravatar.com"/>
    <x v="1"/>
    <s v="Exc"/>
    <x v="1"/>
    <s v="L"/>
    <x v="1"/>
    <x v="3"/>
    <n v="4.4550000000000001"/>
    <x v="77"/>
    <x v="1"/>
  </r>
  <r>
    <s v="BLV-60087-454"/>
    <x v="152"/>
    <s v="84493-71314-WX"/>
    <s v="A-M-0.5"/>
    <n v="5"/>
    <x v="533"/>
    <s v="tzanettig2@gravatar.com"/>
    <x v="1"/>
    <s v="Ara"/>
    <x v="2"/>
    <s v="M"/>
    <x v="0"/>
    <x v="1"/>
    <n v="6.75"/>
    <x v="65"/>
    <x v="1"/>
  </r>
  <r>
    <s v="QYC-63914-195"/>
    <x v="449"/>
    <s v="39789-43945-IV"/>
    <s v="E-L-1"/>
    <n v="3"/>
    <x v="534"/>
    <s v="rkirtleyg4@hatena.ne.jp"/>
    <x v="0"/>
    <s v="Exc"/>
    <x v="1"/>
    <s v="L"/>
    <x v="1"/>
    <x v="0"/>
    <n v="14.85"/>
    <x v="69"/>
    <x v="0"/>
  </r>
  <r>
    <s v="OIB-77163-890"/>
    <x v="450"/>
    <s v="38972-89678-ZM"/>
    <s v="E-L-0.5"/>
    <n v="5"/>
    <x v="535"/>
    <s v="cclemencetg5@weather.com"/>
    <x v="2"/>
    <s v="Exc"/>
    <x v="1"/>
    <s v="L"/>
    <x v="1"/>
    <x v="1"/>
    <n v="8.91"/>
    <x v="69"/>
    <x v="0"/>
  </r>
  <r>
    <s v="SGS-87525-238"/>
    <x v="451"/>
    <s v="91465-84526-IJ"/>
    <s v="E-D-1"/>
    <n v="5"/>
    <x v="536"/>
    <s v="rdonetg6@oakley.com"/>
    <x v="0"/>
    <s v="Exc"/>
    <x v="1"/>
    <s v="D"/>
    <x v="2"/>
    <x v="0"/>
    <n v="12.15"/>
    <x v="184"/>
    <x v="1"/>
  </r>
  <r>
    <s v="GQR-12490-152"/>
    <x v="83"/>
    <s v="22832-98538-RB"/>
    <s v="R-L-0.2"/>
    <n v="1"/>
    <x v="537"/>
    <s v="sgaweng7@creativecommons.org"/>
    <x v="0"/>
    <s v="Rob"/>
    <x v="0"/>
    <s v="L"/>
    <x v="1"/>
    <x v="3"/>
    <n v="3.5849999999999995"/>
    <x v="60"/>
    <x v="0"/>
  </r>
  <r>
    <s v="UOJ-28238-299"/>
    <x v="452"/>
    <s v="30844-91890-ZA"/>
    <s v="R-L-0.2"/>
    <n v="6"/>
    <x v="538"/>
    <s v="rreadieg8@guardian.co.uk"/>
    <x v="0"/>
    <s v="Rob"/>
    <x v="0"/>
    <s v="L"/>
    <x v="1"/>
    <x v="3"/>
    <n v="3.5849999999999995"/>
    <x v="137"/>
    <x v="1"/>
  </r>
  <r>
    <s v="ETD-58130-674"/>
    <x v="453"/>
    <s v="05325-97750-WP"/>
    <s v="E-M-0.5"/>
    <n v="2"/>
    <x v="539"/>
    <s v="cverissimogh@theglobeandmail.com"/>
    <x v="2"/>
    <s v="Exc"/>
    <x v="1"/>
    <s v="M"/>
    <x v="0"/>
    <x v="1"/>
    <n v="8.25"/>
    <x v="38"/>
    <x v="0"/>
  </r>
  <r>
    <s v="UPF-60123-025"/>
    <x v="454"/>
    <s v="88992-49081-AT"/>
    <s v="R-L-2.5"/>
    <n v="3"/>
    <x v="540"/>
    <s v=""/>
    <x v="0"/>
    <s v="Rob"/>
    <x v="0"/>
    <s v="L"/>
    <x v="1"/>
    <x v="2"/>
    <n v="27.484999999999996"/>
    <x v="185"/>
    <x v="1"/>
  </r>
  <r>
    <s v="NQS-01613-687"/>
    <x v="455"/>
    <s v="10204-31464-SA"/>
    <s v="L-D-0.5"/>
    <n v="1"/>
    <x v="541"/>
    <s v="bogb@elpais.com"/>
    <x v="0"/>
    <s v="Lib"/>
    <x v="3"/>
    <s v="D"/>
    <x v="2"/>
    <x v="1"/>
    <n v="7.77"/>
    <x v="41"/>
    <x v="0"/>
  </r>
  <r>
    <s v="MGH-36050-573"/>
    <x v="456"/>
    <s v="75156-80911-YT"/>
    <s v="R-M-0.5"/>
    <n v="2"/>
    <x v="542"/>
    <s v="vstansburygc@unblog.fr"/>
    <x v="0"/>
    <s v="Rob"/>
    <x v="0"/>
    <s v="M"/>
    <x v="0"/>
    <x v="1"/>
    <n v="5.97"/>
    <x v="22"/>
    <x v="0"/>
  </r>
  <r>
    <s v="UVF-59322-459"/>
    <x v="373"/>
    <s v="53971-49906-PZ"/>
    <s v="E-L-2.5"/>
    <n v="6"/>
    <x v="543"/>
    <s v="dheinonengd@printfriendly.com"/>
    <x v="0"/>
    <s v="Exc"/>
    <x v="1"/>
    <s v="L"/>
    <x v="1"/>
    <x v="2"/>
    <n v="34.154999999999994"/>
    <x v="106"/>
    <x v="1"/>
  </r>
  <r>
    <s v="VET-41158-896"/>
    <x v="457"/>
    <s v="10728-17633-ST"/>
    <s v="E-M-2.5"/>
    <n v="2"/>
    <x v="544"/>
    <s v="jshentonge@google.com.hk"/>
    <x v="0"/>
    <s v="Exc"/>
    <x v="1"/>
    <s v="M"/>
    <x v="0"/>
    <x v="2"/>
    <n v="31.624999999999996"/>
    <x v="40"/>
    <x v="0"/>
  </r>
  <r>
    <s v="XYL-52196-459"/>
    <x v="458"/>
    <s v="13549-65017-VE"/>
    <s v="R-D-0.2"/>
    <n v="3"/>
    <x v="545"/>
    <s v="jwilkissongf@nba.com"/>
    <x v="0"/>
    <s v="Rob"/>
    <x v="0"/>
    <s v="D"/>
    <x v="2"/>
    <x v="3"/>
    <n v="2.6849999999999996"/>
    <x v="36"/>
    <x v="0"/>
  </r>
  <r>
    <s v="BPZ-51283-916"/>
    <x v="264"/>
    <s v="87688-42420-TO"/>
    <s v="A-M-2.5"/>
    <n v="2"/>
    <x v="546"/>
    <s v=""/>
    <x v="0"/>
    <s v="Ara"/>
    <x v="2"/>
    <s v="M"/>
    <x v="0"/>
    <x v="2"/>
    <n v="25.874999999999996"/>
    <x v="95"/>
    <x v="1"/>
  </r>
  <r>
    <s v="VQW-91903-926"/>
    <x v="459"/>
    <s v="05325-97750-WP"/>
    <s v="E-D-2.5"/>
    <n v="1"/>
    <x v="539"/>
    <s v="cverissimogh@theglobeandmail.com"/>
    <x v="2"/>
    <s v="Exc"/>
    <x v="1"/>
    <s v="D"/>
    <x v="2"/>
    <x v="2"/>
    <n v="27.945"/>
    <x v="140"/>
    <x v="0"/>
  </r>
  <r>
    <s v="OLF-77983-457"/>
    <x v="460"/>
    <s v="51901-35210-UI"/>
    <s v="A-L-2.5"/>
    <n v="2"/>
    <x v="547"/>
    <s v="gstarcksgi@abc.net.au"/>
    <x v="0"/>
    <s v="Ara"/>
    <x v="2"/>
    <s v="L"/>
    <x v="1"/>
    <x v="2"/>
    <n v="29.784999999999997"/>
    <x v="120"/>
    <x v="1"/>
  </r>
  <r>
    <s v="MVI-04946-827"/>
    <x v="461"/>
    <s v="62483-50867-OM"/>
    <s v="E-L-1"/>
    <n v="1"/>
    <x v="548"/>
    <s v=""/>
    <x v="2"/>
    <s v="Exc"/>
    <x v="1"/>
    <s v="L"/>
    <x v="1"/>
    <x v="0"/>
    <n v="14.85"/>
    <x v="151"/>
    <x v="1"/>
  </r>
  <r>
    <s v="UOG-94188-104"/>
    <x v="219"/>
    <s v="92753-50029-SD"/>
    <s v="A-M-0.5"/>
    <n v="5"/>
    <x v="549"/>
    <s v="kscholardgk@sbwire.com"/>
    <x v="0"/>
    <s v="Ara"/>
    <x v="2"/>
    <s v="M"/>
    <x v="0"/>
    <x v="1"/>
    <n v="6.75"/>
    <x v="65"/>
    <x v="1"/>
  </r>
  <r>
    <s v="DSN-15872-519"/>
    <x v="462"/>
    <s v="53809-98498-SN"/>
    <s v="L-L-2.5"/>
    <n v="4"/>
    <x v="550"/>
    <s v="bkindleygl@wikimedia.org"/>
    <x v="0"/>
    <s v="Lib"/>
    <x v="3"/>
    <s v="L"/>
    <x v="1"/>
    <x v="2"/>
    <n v="36.454999999999998"/>
    <x v="43"/>
    <x v="0"/>
  </r>
  <r>
    <s v="OUQ-73954-002"/>
    <x v="463"/>
    <s v="66308-13503-KD"/>
    <s v="R-M-0.2"/>
    <n v="4"/>
    <x v="551"/>
    <s v="khammettgm@dmoz.org"/>
    <x v="0"/>
    <s v="Rob"/>
    <x v="0"/>
    <s v="M"/>
    <x v="0"/>
    <x v="3"/>
    <n v="2.9849999999999999"/>
    <x v="22"/>
    <x v="0"/>
  </r>
  <r>
    <s v="LGL-16843-667"/>
    <x v="464"/>
    <s v="82458-87830-JE"/>
    <s v="A-D-0.2"/>
    <n v="4"/>
    <x v="552"/>
    <s v="ahulburtgn@fda.gov"/>
    <x v="0"/>
    <s v="Ara"/>
    <x v="2"/>
    <s v="D"/>
    <x v="2"/>
    <x v="3"/>
    <n v="2.9849999999999999"/>
    <x v="22"/>
    <x v="0"/>
  </r>
  <r>
    <s v="TCC-89722-031"/>
    <x v="465"/>
    <s v="41611-34336-WT"/>
    <s v="L-D-0.5"/>
    <n v="1"/>
    <x v="553"/>
    <s v="plauritzengo@photobucket.com"/>
    <x v="0"/>
    <s v="Lib"/>
    <x v="3"/>
    <s v="D"/>
    <x v="2"/>
    <x v="1"/>
    <n v="7.77"/>
    <x v="41"/>
    <x v="1"/>
  </r>
  <r>
    <s v="TRA-79507-007"/>
    <x v="466"/>
    <s v="70089-27418-UJ"/>
    <s v="R-L-2.5"/>
    <n v="4"/>
    <x v="554"/>
    <s v="aburgwingp@redcross.org"/>
    <x v="0"/>
    <s v="Rob"/>
    <x v="0"/>
    <s v="L"/>
    <x v="1"/>
    <x v="2"/>
    <n v="27.484999999999996"/>
    <x v="108"/>
    <x v="0"/>
  </r>
  <r>
    <s v="MZJ-77284-941"/>
    <x v="467"/>
    <s v="99978-56910-BN"/>
    <s v="E-L-0.2"/>
    <n v="5"/>
    <x v="555"/>
    <s v="erolingq@google.fr"/>
    <x v="0"/>
    <s v="Exc"/>
    <x v="1"/>
    <s v="L"/>
    <x v="1"/>
    <x v="3"/>
    <n v="4.4550000000000001"/>
    <x v="110"/>
    <x v="0"/>
  </r>
  <r>
    <s v="AXN-57779-891"/>
    <x v="468"/>
    <s v="09668-23340-IC"/>
    <s v="R-M-0.2"/>
    <n v="3"/>
    <x v="556"/>
    <s v="dfowlegr@epa.gov"/>
    <x v="0"/>
    <s v="Rob"/>
    <x v="0"/>
    <s v="M"/>
    <x v="0"/>
    <x v="3"/>
    <n v="2.9849999999999999"/>
    <x v="169"/>
    <x v="1"/>
  </r>
  <r>
    <s v="PJB-15659-994"/>
    <x v="469"/>
    <s v="39457-62611-YK"/>
    <s v="L-D-2.5"/>
    <n v="4"/>
    <x v="557"/>
    <s v=""/>
    <x v="1"/>
    <s v="Lib"/>
    <x v="3"/>
    <s v="D"/>
    <x v="2"/>
    <x v="2"/>
    <n v="29.784999999999997"/>
    <x v="129"/>
    <x v="1"/>
  </r>
  <r>
    <s v="LTS-03470-353"/>
    <x v="470"/>
    <s v="90985-89807-RW"/>
    <s v="A-L-2.5"/>
    <n v="5"/>
    <x v="558"/>
    <s v="wpowleslandgt@soundcloud.com"/>
    <x v="0"/>
    <s v="Ara"/>
    <x v="2"/>
    <s v="L"/>
    <x v="1"/>
    <x v="2"/>
    <n v="29.784999999999997"/>
    <x v="74"/>
    <x v="0"/>
  </r>
  <r>
    <s v="UMM-28497-689"/>
    <x v="471"/>
    <s v="05325-97750-WP"/>
    <s v="L-L-2.5"/>
    <n v="3"/>
    <x v="539"/>
    <s v="cverissimogh@theglobeandmail.com"/>
    <x v="2"/>
    <s v="Lib"/>
    <x v="3"/>
    <s v="L"/>
    <x v="1"/>
    <x v="2"/>
    <n v="36.454999999999998"/>
    <x v="63"/>
    <x v="0"/>
  </r>
  <r>
    <s v="MJZ-93232-402"/>
    <x v="472"/>
    <s v="17816-67941-ZS"/>
    <s v="E-D-0.2"/>
    <n v="1"/>
    <x v="559"/>
    <s v="lellinghamgv@sciencedaily.com"/>
    <x v="0"/>
    <s v="Exc"/>
    <x v="1"/>
    <s v="D"/>
    <x v="2"/>
    <x v="3"/>
    <n v="3.645"/>
    <x v="186"/>
    <x v="0"/>
  </r>
  <r>
    <s v="UHW-74617-126"/>
    <x v="173"/>
    <s v="90816-65619-LM"/>
    <s v="E-D-2.5"/>
    <n v="2"/>
    <x v="560"/>
    <s v=""/>
    <x v="0"/>
    <s v="Exc"/>
    <x v="1"/>
    <s v="D"/>
    <x v="2"/>
    <x v="2"/>
    <n v="27.945"/>
    <x v="158"/>
    <x v="1"/>
  </r>
  <r>
    <s v="RIK-61730-794"/>
    <x v="473"/>
    <s v="69761-61146-KD"/>
    <s v="L-M-0.2"/>
    <n v="6"/>
    <x v="561"/>
    <s v="afendtgx@forbes.com"/>
    <x v="0"/>
    <s v="Lib"/>
    <x v="3"/>
    <s v="M"/>
    <x v="0"/>
    <x v="3"/>
    <n v="4.3650000000000002"/>
    <x v="50"/>
    <x v="0"/>
  </r>
  <r>
    <s v="IDJ-55379-750"/>
    <x v="474"/>
    <s v="24040-20817-QB"/>
    <s v="R-M-1"/>
    <n v="4"/>
    <x v="562"/>
    <s v="acleyburngy@lycos.com"/>
    <x v="0"/>
    <s v="Rob"/>
    <x v="0"/>
    <s v="M"/>
    <x v="0"/>
    <x v="0"/>
    <n v="9.9499999999999993"/>
    <x v="10"/>
    <x v="1"/>
  </r>
  <r>
    <s v="OHX-11953-965"/>
    <x v="475"/>
    <s v="19524-21432-XP"/>
    <s v="E-L-2.5"/>
    <n v="2"/>
    <x v="563"/>
    <s v="tcastiglionegz@xing.com"/>
    <x v="0"/>
    <s v="Exc"/>
    <x v="1"/>
    <s v="L"/>
    <x v="1"/>
    <x v="2"/>
    <n v="34.154999999999994"/>
    <x v="93"/>
    <x v="1"/>
  </r>
  <r>
    <s v="TVV-42245-088"/>
    <x v="476"/>
    <s v="14398-43114-RV"/>
    <s v="A-M-0.2"/>
    <n v="4"/>
    <x v="564"/>
    <s v=""/>
    <x v="1"/>
    <s v="Ara"/>
    <x v="2"/>
    <s v="M"/>
    <x v="0"/>
    <x v="3"/>
    <n v="3.375"/>
    <x v="72"/>
    <x v="1"/>
  </r>
  <r>
    <s v="DYP-74337-787"/>
    <x v="431"/>
    <s v="41486-52502-QQ"/>
    <s v="R-M-0.5"/>
    <n v="1"/>
    <x v="565"/>
    <s v=""/>
    <x v="0"/>
    <s v="Rob"/>
    <x v="0"/>
    <s v="M"/>
    <x v="0"/>
    <x v="1"/>
    <n v="5.97"/>
    <x v="9"/>
    <x v="1"/>
  </r>
  <r>
    <s v="OKA-93124-100"/>
    <x v="477"/>
    <s v="05325-97750-WP"/>
    <s v="R-M-0.5"/>
    <n v="5"/>
    <x v="539"/>
    <s v="cverissimogh@theglobeandmail.com"/>
    <x v="2"/>
    <s v="Rob"/>
    <x v="0"/>
    <s v="M"/>
    <x v="0"/>
    <x v="1"/>
    <n v="5.97"/>
    <x v="44"/>
    <x v="0"/>
  </r>
  <r>
    <s v="IXW-20780-268"/>
    <x v="478"/>
    <s v="20236-64364-QL"/>
    <s v="L-L-2.5"/>
    <n v="2"/>
    <x v="566"/>
    <s v="scouronneh3@mozilla.org"/>
    <x v="0"/>
    <s v="Lib"/>
    <x v="3"/>
    <s v="L"/>
    <x v="1"/>
    <x v="2"/>
    <n v="36.454999999999998"/>
    <x v="37"/>
    <x v="0"/>
  </r>
  <r>
    <s v="NGG-24006-937"/>
    <x v="45"/>
    <s v="29102-40100-TZ"/>
    <s v="E-M-2.5"/>
    <n v="4"/>
    <x v="567"/>
    <s v="lflippellih4@github.io"/>
    <x v="2"/>
    <s v="Exc"/>
    <x v="1"/>
    <s v="M"/>
    <x v="0"/>
    <x v="2"/>
    <n v="31.624999999999996"/>
    <x v="177"/>
    <x v="1"/>
  </r>
  <r>
    <s v="JZC-31180-557"/>
    <x v="444"/>
    <s v="09171-42203-EB"/>
    <s v="L-M-2.5"/>
    <n v="1"/>
    <x v="568"/>
    <s v="relizabethh5@live.com"/>
    <x v="0"/>
    <s v="Lib"/>
    <x v="3"/>
    <s v="M"/>
    <x v="0"/>
    <x v="2"/>
    <n v="33.464999999999996"/>
    <x v="116"/>
    <x v="1"/>
  </r>
  <r>
    <s v="ZMU-63715-204"/>
    <x v="479"/>
    <s v="29060-75856-UI"/>
    <s v="E-D-1"/>
    <n v="6"/>
    <x v="569"/>
    <s v="irenhardh6@i2i.jp"/>
    <x v="0"/>
    <s v="Exc"/>
    <x v="1"/>
    <s v="D"/>
    <x v="2"/>
    <x v="0"/>
    <n v="12.15"/>
    <x v="118"/>
    <x v="0"/>
  </r>
  <r>
    <s v="GND-08192-056"/>
    <x v="480"/>
    <s v="17088-16989-PL"/>
    <s v="L-D-0.5"/>
    <n v="2"/>
    <x v="570"/>
    <s v="wrocheh7@xinhuanet.com"/>
    <x v="0"/>
    <s v="Lib"/>
    <x v="3"/>
    <s v="D"/>
    <x v="2"/>
    <x v="1"/>
    <n v="7.77"/>
    <x v="42"/>
    <x v="0"/>
  </r>
  <r>
    <s v="RYY-38961-093"/>
    <x v="481"/>
    <s v="14756-18321-CL"/>
    <s v="A-M-0.2"/>
    <n v="6"/>
    <x v="571"/>
    <s v="lalawayhh@weather.com"/>
    <x v="0"/>
    <s v="Ara"/>
    <x v="2"/>
    <s v="M"/>
    <x v="0"/>
    <x v="3"/>
    <n v="3.375"/>
    <x v="16"/>
    <x v="1"/>
  </r>
  <r>
    <s v="CVA-64996-969"/>
    <x v="478"/>
    <s v="13324-78688-MI"/>
    <s v="A-L-1"/>
    <n v="6"/>
    <x v="572"/>
    <s v="codgaardh9@nsw.gov.au"/>
    <x v="0"/>
    <s v="Ara"/>
    <x v="2"/>
    <s v="L"/>
    <x v="1"/>
    <x v="0"/>
    <n v="12.95"/>
    <x v="17"/>
    <x v="1"/>
  </r>
  <r>
    <s v="XTH-67276-442"/>
    <x v="482"/>
    <s v="73799-04749-BM"/>
    <s v="L-M-2.5"/>
    <n v="4"/>
    <x v="573"/>
    <s v="bbyrdha@4shared.com"/>
    <x v="0"/>
    <s v="Lib"/>
    <x v="3"/>
    <s v="M"/>
    <x v="0"/>
    <x v="2"/>
    <n v="33.464999999999996"/>
    <x v="136"/>
    <x v="1"/>
  </r>
  <r>
    <s v="PVU-02950-470"/>
    <x v="353"/>
    <s v="01927-46702-YT"/>
    <s v="E-D-1"/>
    <n v="1"/>
    <x v="574"/>
    <s v=""/>
    <x v="2"/>
    <s v="Exc"/>
    <x v="1"/>
    <s v="D"/>
    <x v="2"/>
    <x v="0"/>
    <n v="12.15"/>
    <x v="87"/>
    <x v="1"/>
  </r>
  <r>
    <s v="XSN-26809-910"/>
    <x v="199"/>
    <s v="80467-17137-TO"/>
    <s v="E-M-2.5"/>
    <n v="2"/>
    <x v="575"/>
    <s v="dchardinhc@nhs.uk"/>
    <x v="1"/>
    <s v="Exc"/>
    <x v="1"/>
    <s v="M"/>
    <x v="0"/>
    <x v="2"/>
    <n v="31.624999999999996"/>
    <x v="40"/>
    <x v="0"/>
  </r>
  <r>
    <s v="UDN-88321-005"/>
    <x v="372"/>
    <s v="14640-87215-BK"/>
    <s v="R-L-0.5"/>
    <n v="5"/>
    <x v="576"/>
    <s v="hradbonehd@newsvine.com"/>
    <x v="0"/>
    <s v="Rob"/>
    <x v="0"/>
    <s v="L"/>
    <x v="1"/>
    <x v="1"/>
    <n v="7.169999999999999"/>
    <x v="66"/>
    <x v="1"/>
  </r>
  <r>
    <s v="EXP-21628-670"/>
    <x v="267"/>
    <s v="94447-35885-HK"/>
    <s v="A-M-2.5"/>
    <n v="3"/>
    <x v="577"/>
    <s v="wbernthhe@miitbeian.gov.cn"/>
    <x v="0"/>
    <s v="Ara"/>
    <x v="2"/>
    <s v="M"/>
    <x v="0"/>
    <x v="2"/>
    <n v="25.874999999999996"/>
    <x v="57"/>
    <x v="1"/>
  </r>
  <r>
    <s v="VGM-24161-361"/>
    <x v="480"/>
    <s v="71034-49694-CS"/>
    <s v="E-M-2.5"/>
    <n v="2"/>
    <x v="578"/>
    <s v="bacarsonhf@cnn.com"/>
    <x v="0"/>
    <s v="Exc"/>
    <x v="1"/>
    <s v="M"/>
    <x v="0"/>
    <x v="2"/>
    <n v="31.624999999999996"/>
    <x v="40"/>
    <x v="0"/>
  </r>
  <r>
    <s v="PKN-19556-918"/>
    <x v="483"/>
    <s v="00445-42781-KX"/>
    <s v="E-L-0.2"/>
    <n v="6"/>
    <x v="579"/>
    <s v="fbrighamhg@blog.com"/>
    <x v="1"/>
    <s v="Exc"/>
    <x v="1"/>
    <s v="L"/>
    <x v="1"/>
    <x v="3"/>
    <n v="4.4550000000000001"/>
    <x v="149"/>
    <x v="0"/>
  </r>
  <r>
    <s v="PKN-19556-918"/>
    <x v="483"/>
    <s v="00445-42781-KX"/>
    <s v="L-D-0.5"/>
    <n v="4"/>
    <x v="579"/>
    <s v="fbrighamhg@blog.com"/>
    <x v="1"/>
    <s v="Lib"/>
    <x v="3"/>
    <s v="D"/>
    <x v="2"/>
    <x v="1"/>
    <n v="7.77"/>
    <x v="113"/>
    <x v="0"/>
  </r>
  <r>
    <s v="PKN-19556-918"/>
    <x v="483"/>
    <s v="00445-42781-KX"/>
    <s v="A-D-0.2"/>
    <n v="1"/>
    <x v="579"/>
    <s v="fbrighamhg@blog.com"/>
    <x v="1"/>
    <s v="Ara"/>
    <x v="2"/>
    <s v="D"/>
    <x v="2"/>
    <x v="3"/>
    <n v="2.9849999999999999"/>
    <x v="55"/>
    <x v="0"/>
  </r>
  <r>
    <s v="PKN-19556-918"/>
    <x v="483"/>
    <s v="00445-42781-KX"/>
    <s v="R-D-2.5"/>
    <n v="5"/>
    <x v="579"/>
    <s v="fbrighamhg@blog.com"/>
    <x v="1"/>
    <s v="Rob"/>
    <x v="0"/>
    <s v="D"/>
    <x v="2"/>
    <x v="2"/>
    <n v="20.584999999999997"/>
    <x v="182"/>
    <x v="0"/>
  </r>
  <r>
    <s v="DXQ-44537-297"/>
    <x v="484"/>
    <s v="96116-24737-LV"/>
    <s v="E-L-0.5"/>
    <n v="4"/>
    <x v="580"/>
    <s v="myoxenhk@google.com"/>
    <x v="0"/>
    <s v="Exc"/>
    <x v="1"/>
    <s v="L"/>
    <x v="1"/>
    <x v="1"/>
    <n v="8.91"/>
    <x v="70"/>
    <x v="1"/>
  </r>
  <r>
    <s v="BPC-54727-307"/>
    <x v="485"/>
    <s v="18684-73088-YL"/>
    <s v="R-L-1"/>
    <n v="4"/>
    <x v="581"/>
    <s v="gmcgavinhl@histats.com"/>
    <x v="0"/>
    <s v="Rob"/>
    <x v="0"/>
    <s v="L"/>
    <x v="1"/>
    <x v="0"/>
    <n v="11.95"/>
    <x v="62"/>
    <x v="1"/>
  </r>
  <r>
    <s v="KSH-47717-456"/>
    <x v="486"/>
    <s v="74671-55639-TU"/>
    <s v="L-M-1"/>
    <n v="3"/>
    <x v="582"/>
    <s v="luttermarehm@engadget.com"/>
    <x v="0"/>
    <s v="Lib"/>
    <x v="3"/>
    <s v="M"/>
    <x v="0"/>
    <x v="0"/>
    <n v="14.55"/>
    <x v="34"/>
    <x v="1"/>
  </r>
  <r>
    <s v="ANK-59436-446"/>
    <x v="487"/>
    <s v="17488-65879-XL"/>
    <s v="E-L-0.5"/>
    <n v="4"/>
    <x v="583"/>
    <s v="edambrogiohn@techcrunch.com"/>
    <x v="0"/>
    <s v="Exc"/>
    <x v="1"/>
    <s v="L"/>
    <x v="1"/>
    <x v="1"/>
    <n v="8.91"/>
    <x v="70"/>
    <x v="0"/>
  </r>
  <r>
    <s v="AYY-83051-752"/>
    <x v="488"/>
    <s v="46431-09298-OU"/>
    <s v="L-L-1"/>
    <n v="6"/>
    <x v="584"/>
    <s v="cwinchcombeho@jiathis.com"/>
    <x v="0"/>
    <s v="Lib"/>
    <x v="3"/>
    <s v="L"/>
    <x v="1"/>
    <x v="0"/>
    <n v="15.85"/>
    <x v="179"/>
    <x v="0"/>
  </r>
  <r>
    <s v="CSW-59644-267"/>
    <x v="489"/>
    <s v="60378-26473-FE"/>
    <s v="E-M-2.5"/>
    <n v="1"/>
    <x v="585"/>
    <s v="bpaumierhp@umn.edu"/>
    <x v="1"/>
    <s v="Exc"/>
    <x v="1"/>
    <s v="M"/>
    <x v="0"/>
    <x v="2"/>
    <n v="31.624999999999996"/>
    <x v="176"/>
    <x v="0"/>
  </r>
  <r>
    <s v="ITY-92466-909"/>
    <x v="162"/>
    <s v="34927-68586-ZV"/>
    <s v="A-M-2.5"/>
    <n v="3"/>
    <x v="586"/>
    <s v=""/>
    <x v="1"/>
    <s v="Ara"/>
    <x v="2"/>
    <s v="M"/>
    <x v="0"/>
    <x v="2"/>
    <n v="25.874999999999996"/>
    <x v="57"/>
    <x v="0"/>
  </r>
  <r>
    <s v="IGW-04801-466"/>
    <x v="490"/>
    <s v="29051-27555-GD"/>
    <s v="L-D-0.2"/>
    <n v="1"/>
    <x v="587"/>
    <s v="jcapeyhr@bravesites.com"/>
    <x v="0"/>
    <s v="Lib"/>
    <x v="3"/>
    <s v="D"/>
    <x v="2"/>
    <x v="3"/>
    <n v="3.8849999999999998"/>
    <x v="84"/>
    <x v="0"/>
  </r>
  <r>
    <s v="LJN-34281-921"/>
    <x v="491"/>
    <s v="52143-35672-JF"/>
    <s v="R-L-2.5"/>
    <n v="5"/>
    <x v="588"/>
    <s v="tmathonneti0@google.co.jp"/>
    <x v="0"/>
    <s v="Rob"/>
    <x v="0"/>
    <s v="L"/>
    <x v="1"/>
    <x v="2"/>
    <n v="27.484999999999996"/>
    <x v="187"/>
    <x v="1"/>
  </r>
  <r>
    <s v="BWZ-46364-547"/>
    <x v="301"/>
    <s v="64918-67725-MN"/>
    <s v="R-L-1"/>
    <n v="3"/>
    <x v="589"/>
    <s v="ybasillht@theguardian.com"/>
    <x v="0"/>
    <s v="Rob"/>
    <x v="0"/>
    <s v="L"/>
    <x v="1"/>
    <x v="0"/>
    <n v="11.95"/>
    <x v="66"/>
    <x v="0"/>
  </r>
  <r>
    <s v="SBC-95710-706"/>
    <x v="194"/>
    <s v="85634-61759-ND"/>
    <s v="E-M-0.2"/>
    <n v="2"/>
    <x v="590"/>
    <s v="mbaistowhu@i2i.jp"/>
    <x v="2"/>
    <s v="Exc"/>
    <x v="1"/>
    <s v="M"/>
    <x v="0"/>
    <x v="3"/>
    <n v="4.125"/>
    <x v="112"/>
    <x v="0"/>
  </r>
  <r>
    <s v="WRN-55114-031"/>
    <x v="26"/>
    <s v="40180-22940-QB"/>
    <s v="E-L-2.5"/>
    <n v="3"/>
    <x v="591"/>
    <s v="cpallanthv@typepad.com"/>
    <x v="0"/>
    <s v="Exc"/>
    <x v="1"/>
    <s v="L"/>
    <x v="1"/>
    <x v="2"/>
    <n v="34.154999999999994"/>
    <x v="89"/>
    <x v="0"/>
  </r>
  <r>
    <s v="TZU-64255-831"/>
    <x v="125"/>
    <s v="34666-76738-SQ"/>
    <s v="R-D-2.5"/>
    <n v="2"/>
    <x v="592"/>
    <s v=""/>
    <x v="0"/>
    <s v="Rob"/>
    <x v="0"/>
    <s v="D"/>
    <x v="2"/>
    <x v="2"/>
    <n v="20.584999999999997"/>
    <x v="13"/>
    <x v="1"/>
  </r>
  <r>
    <s v="JVF-91003-729"/>
    <x v="492"/>
    <s v="98536-88616-FF"/>
    <s v="A-D-2.5"/>
    <n v="3"/>
    <x v="593"/>
    <s v="dohx@redcross.org"/>
    <x v="0"/>
    <s v="Ara"/>
    <x v="2"/>
    <s v="D"/>
    <x v="2"/>
    <x v="2"/>
    <n v="22.884999999999998"/>
    <x v="96"/>
    <x v="0"/>
  </r>
  <r>
    <s v="MVB-22135-665"/>
    <x v="462"/>
    <s v="55621-06130-SA"/>
    <s v="A-D-1"/>
    <n v="1"/>
    <x v="594"/>
    <s v="drallinhy@howstuffworks.com"/>
    <x v="0"/>
    <s v="Ara"/>
    <x v="2"/>
    <s v="D"/>
    <x v="2"/>
    <x v="0"/>
    <n v="9.9499999999999993"/>
    <x v="138"/>
    <x v="0"/>
  </r>
  <r>
    <s v="CKS-47815-571"/>
    <x v="493"/>
    <s v="45666-86771-EH"/>
    <s v="L-L-0.5"/>
    <n v="3"/>
    <x v="595"/>
    <s v="achillhz@epa.gov"/>
    <x v="2"/>
    <s v="Lib"/>
    <x v="3"/>
    <s v="L"/>
    <x v="1"/>
    <x v="1"/>
    <n v="9.51"/>
    <x v="32"/>
    <x v="0"/>
  </r>
  <r>
    <s v="OAW-17338-101"/>
    <x v="494"/>
    <s v="52143-35672-JF"/>
    <s v="R-D-0.2"/>
    <n v="6"/>
    <x v="588"/>
    <s v="tmathonneti0@google.co.jp"/>
    <x v="0"/>
    <s v="Rob"/>
    <x v="0"/>
    <s v="D"/>
    <x v="2"/>
    <x v="3"/>
    <n v="2.6849999999999996"/>
    <x v="103"/>
    <x v="1"/>
  </r>
  <r>
    <s v="ALP-37623-536"/>
    <x v="495"/>
    <s v="24689-69376-XX"/>
    <s v="L-L-1"/>
    <n v="6"/>
    <x v="596"/>
    <s v="cdenysi1@is.gd"/>
    <x v="2"/>
    <s v="Lib"/>
    <x v="3"/>
    <s v="L"/>
    <x v="1"/>
    <x v="0"/>
    <n v="15.85"/>
    <x v="179"/>
    <x v="1"/>
  </r>
  <r>
    <s v="WMU-87639-108"/>
    <x v="496"/>
    <s v="71891-51101-VQ"/>
    <s v="R-D-0.5"/>
    <n v="1"/>
    <x v="597"/>
    <s v="cstebbingsi2@drupal.org"/>
    <x v="0"/>
    <s v="Rob"/>
    <x v="0"/>
    <s v="D"/>
    <x v="2"/>
    <x v="1"/>
    <n v="5.3699999999999992"/>
    <x v="147"/>
    <x v="0"/>
  </r>
  <r>
    <s v="USN-44968-231"/>
    <x v="497"/>
    <s v="71749-05400-CN"/>
    <s v="R-L-1"/>
    <n v="4"/>
    <x v="598"/>
    <s v=""/>
    <x v="0"/>
    <s v="Rob"/>
    <x v="0"/>
    <s v="L"/>
    <x v="1"/>
    <x v="0"/>
    <n v="11.95"/>
    <x v="62"/>
    <x v="1"/>
  </r>
  <r>
    <s v="YZG-20575-451"/>
    <x v="498"/>
    <s v="64845-00270-NO"/>
    <s v="L-L-1"/>
    <n v="4"/>
    <x v="599"/>
    <s v="rzywickii4@ifeng.com"/>
    <x v="1"/>
    <s v="Lib"/>
    <x v="3"/>
    <s v="L"/>
    <x v="1"/>
    <x v="0"/>
    <n v="15.85"/>
    <x v="165"/>
    <x v="1"/>
  </r>
  <r>
    <s v="HTH-52867-812"/>
    <x v="382"/>
    <s v="29851-36402-UX"/>
    <s v="A-M-2.5"/>
    <n v="4"/>
    <x v="600"/>
    <s v="aburgetti5@moonfruit.com"/>
    <x v="0"/>
    <s v="Ara"/>
    <x v="2"/>
    <s v="M"/>
    <x v="0"/>
    <x v="2"/>
    <n v="25.874999999999996"/>
    <x v="68"/>
    <x v="1"/>
  </r>
  <r>
    <s v="FWU-44971-444"/>
    <x v="499"/>
    <s v="12190-25421-WM"/>
    <s v="A-D-2.5"/>
    <n v="3"/>
    <x v="601"/>
    <s v="mmalloyi6@seattletimes.com"/>
    <x v="0"/>
    <s v="Ara"/>
    <x v="2"/>
    <s v="D"/>
    <x v="2"/>
    <x v="2"/>
    <n v="22.884999999999998"/>
    <x v="96"/>
    <x v="1"/>
  </r>
  <r>
    <s v="EQI-82205-066"/>
    <x v="500"/>
    <s v="52316-30571-GD"/>
    <s v="R-M-2.5"/>
    <n v="2"/>
    <x v="602"/>
    <s v="mmcparlandi7@w3.org"/>
    <x v="0"/>
    <s v="Rob"/>
    <x v="0"/>
    <s v="M"/>
    <x v="0"/>
    <x v="2"/>
    <n v="22.884999999999998"/>
    <x v="135"/>
    <x v="0"/>
  </r>
  <r>
    <s v="NAR-00747-074"/>
    <x v="501"/>
    <s v="23243-92649-RY"/>
    <s v="L-D-1"/>
    <n v="4"/>
    <x v="603"/>
    <s v="sjennaroyi8@purevolume.com"/>
    <x v="0"/>
    <s v="Lib"/>
    <x v="3"/>
    <s v="D"/>
    <x v="2"/>
    <x v="0"/>
    <n v="12.95"/>
    <x v="67"/>
    <x v="1"/>
  </r>
  <r>
    <s v="JYR-22052-185"/>
    <x v="502"/>
    <s v="39528-19971-OR"/>
    <s v="A-M-0.5"/>
    <n v="2"/>
    <x v="604"/>
    <s v="wplacei9@wsj.com"/>
    <x v="0"/>
    <s v="Ara"/>
    <x v="2"/>
    <s v="M"/>
    <x v="0"/>
    <x v="1"/>
    <n v="6.75"/>
    <x v="72"/>
    <x v="0"/>
  </r>
  <r>
    <s v="XKO-54097-932"/>
    <x v="503"/>
    <s v="32743-78448-KT"/>
    <s v="E-M-0.5"/>
    <n v="3"/>
    <x v="605"/>
    <s v="jmillettik@addtoany.com"/>
    <x v="0"/>
    <s v="Exc"/>
    <x v="1"/>
    <s v="M"/>
    <x v="0"/>
    <x v="1"/>
    <n v="8.25"/>
    <x v="167"/>
    <x v="0"/>
  </r>
  <r>
    <s v="HXA-72415-025"/>
    <x v="504"/>
    <s v="93417-12322-YB"/>
    <s v="A-D-2.5"/>
    <n v="2"/>
    <x v="606"/>
    <s v="dgadsdenib@google.com.hk"/>
    <x v="1"/>
    <s v="Ara"/>
    <x v="2"/>
    <s v="D"/>
    <x v="2"/>
    <x v="2"/>
    <n v="22.884999999999998"/>
    <x v="135"/>
    <x v="0"/>
  </r>
  <r>
    <s v="MJF-20065-335"/>
    <x v="497"/>
    <s v="56891-86662-UY"/>
    <s v="E-L-0.5"/>
    <n v="6"/>
    <x v="607"/>
    <s v="vwakelinic@unesco.org"/>
    <x v="0"/>
    <s v="Exc"/>
    <x v="1"/>
    <s v="L"/>
    <x v="1"/>
    <x v="1"/>
    <n v="8.91"/>
    <x v="119"/>
    <x v="1"/>
  </r>
  <r>
    <s v="GFI-83300-059"/>
    <x v="501"/>
    <s v="40414-26467-VE"/>
    <s v="A-M-0.2"/>
    <n v="6"/>
    <x v="608"/>
    <s v="acampsallid@zimbio.com"/>
    <x v="0"/>
    <s v="Ara"/>
    <x v="2"/>
    <s v="M"/>
    <x v="0"/>
    <x v="3"/>
    <n v="3.375"/>
    <x v="16"/>
    <x v="0"/>
  </r>
  <r>
    <s v="WJR-51493-682"/>
    <x v="1"/>
    <s v="87858-83734-RK"/>
    <s v="L-D-2.5"/>
    <n v="5"/>
    <x v="609"/>
    <s v="smosebyie@stanford.edu"/>
    <x v="0"/>
    <s v="Lib"/>
    <x v="3"/>
    <s v="D"/>
    <x v="2"/>
    <x v="2"/>
    <n v="29.784999999999997"/>
    <x v="74"/>
    <x v="1"/>
  </r>
  <r>
    <s v="SHP-55648-472"/>
    <x v="505"/>
    <s v="46818-20198-GB"/>
    <s v="A-M-1"/>
    <n v="6"/>
    <x v="610"/>
    <s v="cwassif@prweb.com"/>
    <x v="0"/>
    <s v="Ara"/>
    <x v="2"/>
    <s v="M"/>
    <x v="0"/>
    <x v="0"/>
    <n v="11.25"/>
    <x v="173"/>
    <x v="1"/>
  </r>
  <r>
    <s v="HYR-03455-684"/>
    <x v="506"/>
    <s v="29808-89098-XD"/>
    <s v="E-D-1"/>
    <n v="6"/>
    <x v="611"/>
    <s v="isjostromig@pbs.org"/>
    <x v="0"/>
    <s v="Exc"/>
    <x v="1"/>
    <s v="D"/>
    <x v="2"/>
    <x v="0"/>
    <n v="12.15"/>
    <x v="118"/>
    <x v="1"/>
  </r>
  <r>
    <s v="HYR-03455-684"/>
    <x v="506"/>
    <s v="29808-89098-XD"/>
    <s v="L-D-0.2"/>
    <n v="2"/>
    <x v="611"/>
    <s v="isjostromig@pbs.org"/>
    <x v="0"/>
    <s v="Lib"/>
    <x v="3"/>
    <s v="D"/>
    <x v="2"/>
    <x v="3"/>
    <n v="3.8849999999999998"/>
    <x v="41"/>
    <x v="1"/>
  </r>
  <r>
    <s v="HUG-52766-375"/>
    <x v="507"/>
    <s v="78786-77449-RQ"/>
    <s v="A-D-2.5"/>
    <n v="4"/>
    <x v="612"/>
    <s v="jbranchettii@bravesites.com"/>
    <x v="0"/>
    <s v="Ara"/>
    <x v="2"/>
    <s v="D"/>
    <x v="2"/>
    <x v="2"/>
    <n v="22.884999999999998"/>
    <x v="21"/>
    <x v="1"/>
  </r>
  <r>
    <s v="DAH-46595-917"/>
    <x v="508"/>
    <s v="27878-42224-QF"/>
    <s v="A-D-1"/>
    <n v="6"/>
    <x v="613"/>
    <s v="nrudlandij@blogs.com"/>
    <x v="1"/>
    <s v="Ara"/>
    <x v="2"/>
    <s v="D"/>
    <x v="2"/>
    <x v="0"/>
    <n v="9.9499999999999993"/>
    <x v="33"/>
    <x v="1"/>
  </r>
  <r>
    <s v="VEM-79839-466"/>
    <x v="509"/>
    <s v="32743-78448-KT"/>
    <s v="R-L-2.5"/>
    <n v="5"/>
    <x v="605"/>
    <s v="jmillettik@addtoany.com"/>
    <x v="0"/>
    <s v="Rob"/>
    <x v="0"/>
    <s v="L"/>
    <x v="1"/>
    <x v="2"/>
    <n v="27.484999999999996"/>
    <x v="187"/>
    <x v="0"/>
  </r>
  <r>
    <s v="OWH-11126-533"/>
    <x v="131"/>
    <s v="25331-13794-SB"/>
    <s v="L-M-2.5"/>
    <n v="2"/>
    <x v="614"/>
    <s v="ftourryil@google.de"/>
    <x v="0"/>
    <s v="Lib"/>
    <x v="3"/>
    <s v="M"/>
    <x v="0"/>
    <x v="2"/>
    <n v="33.464999999999996"/>
    <x v="174"/>
    <x v="1"/>
  </r>
  <r>
    <s v="UMT-26130-151"/>
    <x v="510"/>
    <s v="55864-37682-GQ"/>
    <s v="L-M-0.2"/>
    <n v="3"/>
    <x v="615"/>
    <s v="cweatherallim@toplist.cz"/>
    <x v="0"/>
    <s v="Lib"/>
    <x v="3"/>
    <s v="M"/>
    <x v="0"/>
    <x v="3"/>
    <n v="4.3650000000000002"/>
    <x v="73"/>
    <x v="0"/>
  </r>
  <r>
    <s v="JKA-27899-806"/>
    <x v="511"/>
    <s v="97005-25609-CQ"/>
    <s v="R-L-1"/>
    <n v="5"/>
    <x v="616"/>
    <s v="gheindrickin@usda.gov"/>
    <x v="0"/>
    <s v="Rob"/>
    <x v="0"/>
    <s v="L"/>
    <x v="1"/>
    <x v="0"/>
    <n v="11.95"/>
    <x v="143"/>
    <x v="1"/>
  </r>
  <r>
    <s v="ULU-07744-724"/>
    <x v="512"/>
    <s v="94058-95794-IJ"/>
    <s v="L-M-0.5"/>
    <n v="5"/>
    <x v="617"/>
    <s v="limasonio@discuz.net"/>
    <x v="0"/>
    <s v="Lib"/>
    <x v="3"/>
    <s v="M"/>
    <x v="0"/>
    <x v="1"/>
    <n v="8.73"/>
    <x v="34"/>
    <x v="0"/>
  </r>
  <r>
    <s v="NOM-56457-507"/>
    <x v="513"/>
    <s v="40214-03678-GU"/>
    <s v="E-M-1"/>
    <n v="6"/>
    <x v="618"/>
    <s v="hsaillip@odnoklassniki.ru"/>
    <x v="0"/>
    <s v="Exc"/>
    <x v="1"/>
    <s v="M"/>
    <x v="0"/>
    <x v="0"/>
    <n v="13.75"/>
    <x v="121"/>
    <x v="0"/>
  </r>
  <r>
    <s v="NZN-71683-705"/>
    <x v="514"/>
    <s v="04921-85445-SL"/>
    <s v="A-L-2.5"/>
    <n v="6"/>
    <x v="619"/>
    <s v="hlarvoriq@last.fm"/>
    <x v="0"/>
    <s v="Ara"/>
    <x v="2"/>
    <s v="L"/>
    <x v="1"/>
    <x v="2"/>
    <n v="29.784999999999997"/>
    <x v="39"/>
    <x v="0"/>
  </r>
  <r>
    <s v="WMA-34232-850"/>
    <x v="7"/>
    <s v="53386-94266-LJ"/>
    <s v="L-D-2.5"/>
    <n v="4"/>
    <x v="620"/>
    <s v=""/>
    <x v="0"/>
    <s v="Lib"/>
    <x v="3"/>
    <s v="D"/>
    <x v="2"/>
    <x v="2"/>
    <n v="29.784999999999997"/>
    <x v="129"/>
    <x v="0"/>
  </r>
  <r>
    <s v="EZL-27919-704"/>
    <x v="481"/>
    <s v="49480-85909-DG"/>
    <s v="L-L-0.5"/>
    <n v="5"/>
    <x v="621"/>
    <s v=""/>
    <x v="0"/>
    <s v="Lib"/>
    <x v="3"/>
    <s v="L"/>
    <x v="1"/>
    <x v="1"/>
    <n v="9.51"/>
    <x v="46"/>
    <x v="1"/>
  </r>
  <r>
    <s v="ZYU-11345-774"/>
    <x v="515"/>
    <s v="18293-78136-MN"/>
    <s v="L-M-0.5"/>
    <n v="5"/>
    <x v="622"/>
    <s v="cpenwardenit@mlb.com"/>
    <x v="1"/>
    <s v="Lib"/>
    <x v="3"/>
    <s v="M"/>
    <x v="0"/>
    <x v="1"/>
    <n v="8.73"/>
    <x v="34"/>
    <x v="1"/>
  </r>
  <r>
    <s v="CPW-34587-459"/>
    <x v="516"/>
    <s v="84641-67384-TD"/>
    <s v="A-L-2.5"/>
    <n v="6"/>
    <x v="623"/>
    <s v="mmiddisiu@dmoz.org"/>
    <x v="0"/>
    <s v="Ara"/>
    <x v="2"/>
    <s v="L"/>
    <x v="1"/>
    <x v="2"/>
    <n v="29.784999999999997"/>
    <x v="39"/>
    <x v="0"/>
  </r>
  <r>
    <s v="NQZ-82067-394"/>
    <x v="517"/>
    <s v="72320-29738-EB"/>
    <s v="R-L-2.5"/>
    <n v="1"/>
    <x v="624"/>
    <s v="avairowiv@studiopress.com"/>
    <x v="2"/>
    <s v="Rob"/>
    <x v="0"/>
    <s v="L"/>
    <x v="1"/>
    <x v="2"/>
    <n v="27.484999999999996"/>
    <x v="142"/>
    <x v="1"/>
  </r>
  <r>
    <s v="JBW-95055-851"/>
    <x v="518"/>
    <s v="47355-97488-XS"/>
    <s v="A-M-1"/>
    <n v="5"/>
    <x v="625"/>
    <s v="agoldieiw@goo.gl"/>
    <x v="0"/>
    <s v="Ara"/>
    <x v="2"/>
    <s v="M"/>
    <x v="0"/>
    <x v="0"/>
    <n v="11.25"/>
    <x v="126"/>
    <x v="1"/>
  </r>
  <r>
    <s v="AHY-20324-088"/>
    <x v="519"/>
    <s v="63499-24884-PP"/>
    <s v="L-L-0.2"/>
    <n v="2"/>
    <x v="626"/>
    <s v="nayrisix@t-online.de"/>
    <x v="2"/>
    <s v="Lib"/>
    <x v="3"/>
    <s v="L"/>
    <x v="1"/>
    <x v="3"/>
    <n v="4.7549999999999999"/>
    <x v="54"/>
    <x v="0"/>
  </r>
  <r>
    <s v="ZSL-66684-103"/>
    <x v="520"/>
    <s v="39193-51770-FM"/>
    <s v="E-M-0.2"/>
    <n v="2"/>
    <x v="627"/>
    <s v="lbenediktovichiy@wunderground.com"/>
    <x v="0"/>
    <s v="Exc"/>
    <x v="1"/>
    <s v="M"/>
    <x v="0"/>
    <x v="3"/>
    <n v="4.125"/>
    <x v="112"/>
    <x v="0"/>
  </r>
  <r>
    <s v="WNE-73911-475"/>
    <x v="521"/>
    <s v="61323-91967-GG"/>
    <s v="L-D-0.5"/>
    <n v="6"/>
    <x v="628"/>
    <s v="tjacobovitziz@cbc.ca"/>
    <x v="0"/>
    <s v="Lib"/>
    <x v="3"/>
    <s v="D"/>
    <x v="2"/>
    <x v="1"/>
    <n v="7.77"/>
    <x v="162"/>
    <x v="1"/>
  </r>
  <r>
    <s v="EZB-68383-559"/>
    <x v="418"/>
    <s v="90123-01967-KS"/>
    <s v="R-L-1"/>
    <n v="6"/>
    <x v="629"/>
    <s v=""/>
    <x v="0"/>
    <s v="Rob"/>
    <x v="0"/>
    <s v="L"/>
    <x v="1"/>
    <x v="0"/>
    <n v="11.95"/>
    <x v="144"/>
    <x v="1"/>
  </r>
  <r>
    <s v="OVO-01283-090"/>
    <x v="122"/>
    <s v="15958-25089-OS"/>
    <s v="L-L-2.5"/>
    <n v="2"/>
    <x v="630"/>
    <s v="jdruittj1@feedburner.com"/>
    <x v="0"/>
    <s v="Lib"/>
    <x v="3"/>
    <s v="L"/>
    <x v="1"/>
    <x v="2"/>
    <n v="36.454999999999998"/>
    <x v="37"/>
    <x v="0"/>
  </r>
  <r>
    <s v="TXH-78646-919"/>
    <x v="423"/>
    <s v="98430-37820-UV"/>
    <s v="R-D-0.2"/>
    <n v="3"/>
    <x v="631"/>
    <s v="dshortallj2@wikipedia.org"/>
    <x v="0"/>
    <s v="Rob"/>
    <x v="0"/>
    <s v="D"/>
    <x v="2"/>
    <x v="3"/>
    <n v="2.6849999999999996"/>
    <x v="36"/>
    <x v="0"/>
  </r>
  <r>
    <s v="CYZ-37122-164"/>
    <x v="463"/>
    <s v="21798-04171-XC"/>
    <s v="E-M-0.5"/>
    <n v="2"/>
    <x v="632"/>
    <s v="wcottierj3@cafepress.com"/>
    <x v="0"/>
    <s v="Exc"/>
    <x v="1"/>
    <s v="M"/>
    <x v="0"/>
    <x v="1"/>
    <n v="8.25"/>
    <x v="38"/>
    <x v="1"/>
  </r>
  <r>
    <s v="AGQ-06534-750"/>
    <x v="273"/>
    <s v="52798-46508-HP"/>
    <s v="A-L-1"/>
    <n v="5"/>
    <x v="633"/>
    <s v="kgrinstedj4@google.com.br"/>
    <x v="1"/>
    <s v="Ara"/>
    <x v="2"/>
    <s v="L"/>
    <x v="1"/>
    <x v="0"/>
    <n v="12.95"/>
    <x v="188"/>
    <x v="1"/>
  </r>
  <r>
    <s v="QVL-32245-818"/>
    <x v="522"/>
    <s v="46478-42970-EM"/>
    <s v="A-M-0.5"/>
    <n v="5"/>
    <x v="634"/>
    <s v="dskynerj5@hubpages.com"/>
    <x v="0"/>
    <s v="Ara"/>
    <x v="2"/>
    <s v="M"/>
    <x v="0"/>
    <x v="1"/>
    <n v="6.75"/>
    <x v="65"/>
    <x v="1"/>
  </r>
  <r>
    <s v="LTD-96842-834"/>
    <x v="523"/>
    <s v="00246-15080-LE"/>
    <s v="L-D-2.5"/>
    <n v="6"/>
    <x v="635"/>
    <s v=""/>
    <x v="0"/>
    <s v="Lib"/>
    <x v="3"/>
    <s v="D"/>
    <x v="2"/>
    <x v="2"/>
    <n v="29.784999999999997"/>
    <x v="39"/>
    <x v="1"/>
  </r>
  <r>
    <s v="SEC-91807-425"/>
    <x v="260"/>
    <s v="94091-86957-HX"/>
    <s v="A-M-1"/>
    <n v="2"/>
    <x v="636"/>
    <s v="jdymokeje@prnewswire.com"/>
    <x v="1"/>
    <s v="Ara"/>
    <x v="2"/>
    <s v="M"/>
    <x v="0"/>
    <x v="0"/>
    <n v="11.25"/>
    <x v="122"/>
    <x v="1"/>
  </r>
  <r>
    <s v="MHM-44857-599"/>
    <x v="331"/>
    <s v="26295-44907-DK"/>
    <s v="L-D-1"/>
    <n v="1"/>
    <x v="637"/>
    <s v="aweinmannj8@shinystat.com"/>
    <x v="0"/>
    <s v="Lib"/>
    <x v="3"/>
    <s v="D"/>
    <x v="2"/>
    <x v="0"/>
    <n v="12.95"/>
    <x v="2"/>
    <x v="1"/>
  </r>
  <r>
    <s v="KGC-95046-911"/>
    <x v="524"/>
    <s v="95351-96177-QV"/>
    <s v="A-M-2.5"/>
    <n v="2"/>
    <x v="638"/>
    <s v="eandriessenj9@europa.eu"/>
    <x v="0"/>
    <s v="Ara"/>
    <x v="2"/>
    <s v="M"/>
    <x v="0"/>
    <x v="2"/>
    <n v="25.874999999999996"/>
    <x v="95"/>
    <x v="0"/>
  </r>
  <r>
    <s v="RZC-75150-413"/>
    <x v="525"/>
    <s v="92204-96636-BS"/>
    <s v="E-D-0.5"/>
    <n v="5"/>
    <x v="639"/>
    <s v="rdeaconsonja@archive.org"/>
    <x v="0"/>
    <s v="Exc"/>
    <x v="1"/>
    <s v="D"/>
    <x v="2"/>
    <x v="1"/>
    <n v="7.29"/>
    <x v="114"/>
    <x v="1"/>
  </r>
  <r>
    <s v="EYH-88288-452"/>
    <x v="526"/>
    <s v="03010-30348-UA"/>
    <s v="L-L-2.5"/>
    <n v="5"/>
    <x v="640"/>
    <s v="dcarojb@twitter.com"/>
    <x v="0"/>
    <s v="Lib"/>
    <x v="3"/>
    <s v="L"/>
    <x v="1"/>
    <x v="2"/>
    <n v="36.454999999999998"/>
    <x v="134"/>
    <x v="0"/>
  </r>
  <r>
    <s v="NYQ-24237-772"/>
    <x v="104"/>
    <s v="13441-34686-SW"/>
    <s v="L-D-0.5"/>
    <n v="4"/>
    <x v="641"/>
    <s v="jbluckjc@imageshack.us"/>
    <x v="0"/>
    <s v="Lib"/>
    <x v="3"/>
    <s v="D"/>
    <x v="2"/>
    <x v="1"/>
    <n v="7.77"/>
    <x v="113"/>
    <x v="1"/>
  </r>
  <r>
    <s v="WKB-21680-566"/>
    <x v="491"/>
    <s v="96612-41722-VJ"/>
    <s v="A-M-0.5"/>
    <n v="3"/>
    <x v="642"/>
    <s v=""/>
    <x v="1"/>
    <s v="Ara"/>
    <x v="2"/>
    <s v="M"/>
    <x v="0"/>
    <x v="1"/>
    <n v="6.75"/>
    <x v="16"/>
    <x v="1"/>
  </r>
  <r>
    <s v="THE-61147-027"/>
    <x v="157"/>
    <s v="94091-86957-HX"/>
    <s v="L-D-1"/>
    <n v="2"/>
    <x v="636"/>
    <s v="jdymokeje@prnewswire.com"/>
    <x v="1"/>
    <s v="Lib"/>
    <x v="3"/>
    <s v="D"/>
    <x v="2"/>
    <x v="0"/>
    <n v="12.95"/>
    <x v="109"/>
    <x v="1"/>
  </r>
  <r>
    <s v="PTY-86420-119"/>
    <x v="527"/>
    <s v="25504-41681-WA"/>
    <s v="A-D-0.5"/>
    <n v="4"/>
    <x v="643"/>
    <s v="otadmanjf@ft.com"/>
    <x v="0"/>
    <s v="Ara"/>
    <x v="2"/>
    <s v="D"/>
    <x v="2"/>
    <x v="1"/>
    <n v="5.97"/>
    <x v="86"/>
    <x v="0"/>
  </r>
  <r>
    <s v="QHL-27188-431"/>
    <x v="528"/>
    <s v="75443-07820-DZ"/>
    <s v="L-L-0.5"/>
    <n v="2"/>
    <x v="644"/>
    <s v="bguddejg@dailymotion.com"/>
    <x v="0"/>
    <s v="Lib"/>
    <x v="3"/>
    <s v="L"/>
    <x v="1"/>
    <x v="1"/>
    <n v="9.51"/>
    <x v="81"/>
    <x v="1"/>
  </r>
  <r>
    <s v="MIS-54381-047"/>
    <x v="99"/>
    <s v="39276-95489-XV"/>
    <s v="A-D-0.5"/>
    <n v="5"/>
    <x v="645"/>
    <s v="nsictornesjh@buzzfeed.com"/>
    <x v="1"/>
    <s v="Ara"/>
    <x v="2"/>
    <s v="D"/>
    <x v="2"/>
    <x v="1"/>
    <n v="5.97"/>
    <x v="44"/>
    <x v="0"/>
  </r>
  <r>
    <s v="TBB-29780-459"/>
    <x v="529"/>
    <s v="61437-83623-PZ"/>
    <s v="A-L-0.5"/>
    <n v="1"/>
    <x v="646"/>
    <s v="vdunningji@independent.co.uk"/>
    <x v="0"/>
    <s v="Ara"/>
    <x v="2"/>
    <s v="L"/>
    <x v="1"/>
    <x v="1"/>
    <n v="7.77"/>
    <x v="41"/>
    <x v="0"/>
  </r>
  <r>
    <s v="QLC-52637-305"/>
    <x v="530"/>
    <s v="34317-87258-HQ"/>
    <s v="L-D-2.5"/>
    <n v="4"/>
    <x v="647"/>
    <s v=""/>
    <x v="1"/>
    <s v="Lib"/>
    <x v="3"/>
    <s v="D"/>
    <x v="2"/>
    <x v="2"/>
    <n v="29.784999999999997"/>
    <x v="129"/>
    <x v="0"/>
  </r>
  <r>
    <s v="CWT-27056-328"/>
    <x v="531"/>
    <s v="18570-80998-ZS"/>
    <s v="E-D-0.2"/>
    <n v="6"/>
    <x v="648"/>
    <s v=""/>
    <x v="0"/>
    <s v="Exc"/>
    <x v="1"/>
    <s v="D"/>
    <x v="2"/>
    <x v="3"/>
    <n v="3.645"/>
    <x v="6"/>
    <x v="0"/>
  </r>
  <r>
    <s v="ASS-05878-128"/>
    <x v="210"/>
    <s v="66580-33745-OQ"/>
    <s v="E-L-0.5"/>
    <n v="2"/>
    <x v="649"/>
    <s v="sgehringjl@gnu.org"/>
    <x v="0"/>
    <s v="Exc"/>
    <x v="1"/>
    <s v="L"/>
    <x v="1"/>
    <x v="1"/>
    <n v="8.91"/>
    <x v="58"/>
    <x v="1"/>
  </r>
  <r>
    <s v="EGK-03027-418"/>
    <x v="532"/>
    <s v="19820-29285-FD"/>
    <s v="E-M-0.2"/>
    <n v="3"/>
    <x v="650"/>
    <s v="bfallowesjm@purevolume.com"/>
    <x v="0"/>
    <s v="Exc"/>
    <x v="1"/>
    <s v="M"/>
    <x v="0"/>
    <x v="3"/>
    <n v="4.125"/>
    <x v="24"/>
    <x v="1"/>
  </r>
  <r>
    <s v="KCY-61732-849"/>
    <x v="533"/>
    <s v="11349-55147-SN"/>
    <s v="L-D-1"/>
    <n v="2"/>
    <x v="651"/>
    <s v=""/>
    <x v="1"/>
    <s v="Lib"/>
    <x v="3"/>
    <s v="D"/>
    <x v="2"/>
    <x v="0"/>
    <n v="12.95"/>
    <x v="109"/>
    <x v="1"/>
  </r>
  <r>
    <s v="BLI-21697-702"/>
    <x v="534"/>
    <s v="21141-12455-VB"/>
    <s v="A-M-0.5"/>
    <n v="2"/>
    <x v="652"/>
    <s v="sdejo@newsvine.com"/>
    <x v="0"/>
    <s v="Ara"/>
    <x v="2"/>
    <s v="M"/>
    <x v="0"/>
    <x v="1"/>
    <n v="6.75"/>
    <x v="72"/>
    <x v="0"/>
  </r>
  <r>
    <s v="KFJ-46568-890"/>
    <x v="535"/>
    <s v="71003-85639-HB"/>
    <s v="E-L-0.5"/>
    <n v="2"/>
    <x v="653"/>
    <s v=""/>
    <x v="0"/>
    <s v="Exc"/>
    <x v="1"/>
    <s v="L"/>
    <x v="1"/>
    <x v="1"/>
    <n v="8.91"/>
    <x v="58"/>
    <x v="0"/>
  </r>
  <r>
    <s v="SOK-43535-680"/>
    <x v="536"/>
    <s v="58443-95866-YO"/>
    <s v="E-M-0.5"/>
    <n v="3"/>
    <x v="654"/>
    <s v="scountjq@nba.com"/>
    <x v="0"/>
    <s v="Exc"/>
    <x v="1"/>
    <s v="M"/>
    <x v="0"/>
    <x v="1"/>
    <n v="8.25"/>
    <x v="167"/>
    <x v="1"/>
  </r>
  <r>
    <s v="XUE-87260-201"/>
    <x v="537"/>
    <s v="89646-21249-OH"/>
    <s v="R-M-0.2"/>
    <n v="6"/>
    <x v="655"/>
    <s v="sraglesjr@blogtalkradio.com"/>
    <x v="0"/>
    <s v="Rob"/>
    <x v="0"/>
    <s v="M"/>
    <x v="0"/>
    <x v="3"/>
    <n v="2.9849999999999999"/>
    <x v="8"/>
    <x v="1"/>
  </r>
  <r>
    <s v="CZF-40873-691"/>
    <x v="61"/>
    <s v="64988-20636-XQ"/>
    <s v="E-M-0.5"/>
    <n v="2"/>
    <x v="656"/>
    <s v=""/>
    <x v="2"/>
    <s v="Exc"/>
    <x v="1"/>
    <s v="M"/>
    <x v="0"/>
    <x v="1"/>
    <n v="8.25"/>
    <x v="38"/>
    <x v="1"/>
  </r>
  <r>
    <s v="AIA-98989-755"/>
    <x v="242"/>
    <s v="34704-83143-KS"/>
    <s v="R-M-0.2"/>
    <n v="1"/>
    <x v="657"/>
    <s v="sbruunjt@blogtalkradio.com"/>
    <x v="0"/>
    <s v="Rob"/>
    <x v="0"/>
    <s v="M"/>
    <x v="0"/>
    <x v="3"/>
    <n v="2.9849999999999999"/>
    <x v="55"/>
    <x v="1"/>
  </r>
  <r>
    <s v="ITZ-21793-986"/>
    <x v="299"/>
    <s v="67388-17544-XX"/>
    <s v="E-D-0.2"/>
    <n v="4"/>
    <x v="658"/>
    <s v="aplluju@dagondesign.com"/>
    <x v="1"/>
    <s v="Exc"/>
    <x v="1"/>
    <s v="D"/>
    <x v="2"/>
    <x v="3"/>
    <n v="3.645"/>
    <x v="20"/>
    <x v="0"/>
  </r>
  <r>
    <s v="YOK-93322-608"/>
    <x v="343"/>
    <s v="69411-48470-ID"/>
    <s v="E-L-1"/>
    <n v="6"/>
    <x v="659"/>
    <s v="gcornierjv@techcrunch.com"/>
    <x v="0"/>
    <s v="Exc"/>
    <x v="1"/>
    <s v="L"/>
    <x v="1"/>
    <x v="0"/>
    <n v="14.85"/>
    <x v="146"/>
    <x v="1"/>
  </r>
  <r>
    <s v="LXK-00634-611"/>
    <x v="538"/>
    <s v="94091-86957-HX"/>
    <s v="R-L-1"/>
    <n v="3"/>
    <x v="636"/>
    <s v="jdymokeje@prnewswire.com"/>
    <x v="1"/>
    <s v="Rob"/>
    <x v="0"/>
    <s v="L"/>
    <x v="1"/>
    <x v="0"/>
    <n v="11.95"/>
    <x v="66"/>
    <x v="1"/>
  </r>
  <r>
    <s v="CQW-37388-302"/>
    <x v="539"/>
    <s v="97741-98924-KT"/>
    <s v="A-D-2.5"/>
    <n v="3"/>
    <x v="660"/>
    <s v="wharvisonjx@gizmodo.com"/>
    <x v="0"/>
    <s v="Ara"/>
    <x v="2"/>
    <s v="D"/>
    <x v="2"/>
    <x v="2"/>
    <n v="22.884999999999998"/>
    <x v="96"/>
    <x v="1"/>
  </r>
  <r>
    <s v="SPA-79365-334"/>
    <x v="27"/>
    <s v="79857-78167-KO"/>
    <s v="L-D-1"/>
    <n v="3"/>
    <x v="661"/>
    <s v="dheafordjy@twitpic.com"/>
    <x v="0"/>
    <s v="Lib"/>
    <x v="3"/>
    <s v="D"/>
    <x v="2"/>
    <x v="0"/>
    <n v="12.95"/>
    <x v="5"/>
    <x v="1"/>
  </r>
  <r>
    <s v="VPX-08817-517"/>
    <x v="540"/>
    <s v="46963-10322-ZA"/>
    <s v="L-L-1"/>
    <n v="5"/>
    <x v="662"/>
    <s v="gfanthamjz@hexun.com"/>
    <x v="0"/>
    <s v="Lib"/>
    <x v="3"/>
    <s v="L"/>
    <x v="1"/>
    <x v="0"/>
    <n v="15.85"/>
    <x v="180"/>
    <x v="0"/>
  </r>
  <r>
    <s v="PBP-87115-410"/>
    <x v="541"/>
    <s v="93812-74772-MV"/>
    <s v="E-D-0.5"/>
    <n v="5"/>
    <x v="663"/>
    <s v="rcrookshanksk0@unc.edu"/>
    <x v="0"/>
    <s v="Exc"/>
    <x v="1"/>
    <s v="D"/>
    <x v="2"/>
    <x v="1"/>
    <n v="7.29"/>
    <x v="114"/>
    <x v="0"/>
  </r>
  <r>
    <s v="SFB-93752-440"/>
    <x v="390"/>
    <s v="48203-23480-UB"/>
    <s v="R-M-0.2"/>
    <n v="3"/>
    <x v="664"/>
    <s v="nleakek1@cmu.edu"/>
    <x v="0"/>
    <s v="Rob"/>
    <x v="0"/>
    <s v="M"/>
    <x v="0"/>
    <x v="3"/>
    <n v="2.9849999999999999"/>
    <x v="169"/>
    <x v="0"/>
  </r>
  <r>
    <s v="TBU-65158-068"/>
    <x v="396"/>
    <s v="60357-65386-RD"/>
    <s v="E-D-1"/>
    <n v="2"/>
    <x v="665"/>
    <s v=""/>
    <x v="0"/>
    <s v="Exc"/>
    <x v="1"/>
    <s v="D"/>
    <x v="2"/>
    <x v="0"/>
    <n v="12.15"/>
    <x v="76"/>
    <x v="1"/>
  </r>
  <r>
    <s v="TEH-08414-216"/>
    <x v="185"/>
    <s v="35099-13971-JI"/>
    <s v="E-M-2.5"/>
    <n v="2"/>
    <x v="666"/>
    <s v="geilhersenk3@networksolutions.com"/>
    <x v="0"/>
    <s v="Exc"/>
    <x v="1"/>
    <s v="M"/>
    <x v="0"/>
    <x v="2"/>
    <n v="31.624999999999996"/>
    <x v="40"/>
    <x v="1"/>
  </r>
  <r>
    <s v="MAY-77231-536"/>
    <x v="542"/>
    <s v="01304-59807-OB"/>
    <s v="A-M-0.2"/>
    <n v="2"/>
    <x v="667"/>
    <s v=""/>
    <x v="0"/>
    <s v="Ara"/>
    <x v="2"/>
    <s v="M"/>
    <x v="0"/>
    <x v="3"/>
    <n v="3.375"/>
    <x v="52"/>
    <x v="0"/>
  </r>
  <r>
    <s v="ATY-28980-884"/>
    <x v="117"/>
    <s v="50705-17295-NK"/>
    <s v="A-L-0.2"/>
    <n v="6"/>
    <x v="668"/>
    <s v="caleixok5@globo.com"/>
    <x v="0"/>
    <s v="Ara"/>
    <x v="2"/>
    <s v="L"/>
    <x v="1"/>
    <x v="3"/>
    <n v="3.8849999999999998"/>
    <x v="102"/>
    <x v="1"/>
  </r>
  <r>
    <s v="SWP-88281-918"/>
    <x v="543"/>
    <s v="77657-61366-FY"/>
    <s v="L-L-2.5"/>
    <n v="4"/>
    <x v="669"/>
    <s v=""/>
    <x v="0"/>
    <s v="Lib"/>
    <x v="3"/>
    <s v="L"/>
    <x v="1"/>
    <x v="2"/>
    <n v="36.454999999999998"/>
    <x v="43"/>
    <x v="1"/>
  </r>
  <r>
    <s v="VCE-56531-986"/>
    <x v="544"/>
    <s v="57192-13428-PL"/>
    <s v="R-M-0.5"/>
    <n v="5"/>
    <x v="670"/>
    <s v="rtomkowiczk7@bravesites.com"/>
    <x v="1"/>
    <s v="Rob"/>
    <x v="0"/>
    <s v="M"/>
    <x v="0"/>
    <x v="1"/>
    <n v="5.97"/>
    <x v="44"/>
    <x v="0"/>
  </r>
  <r>
    <s v="FVV-75700-005"/>
    <x v="545"/>
    <s v="24891-77957-LU"/>
    <s v="E-D-0.5"/>
    <n v="3"/>
    <x v="671"/>
    <s v="rhuscroftk8@jimdo.com"/>
    <x v="0"/>
    <s v="Exc"/>
    <x v="1"/>
    <s v="D"/>
    <x v="2"/>
    <x v="1"/>
    <n v="7.29"/>
    <x v="6"/>
    <x v="0"/>
  </r>
  <r>
    <s v="CFZ-53492-600"/>
    <x v="546"/>
    <s v="64896-18468-BT"/>
    <s v="L-M-0.2"/>
    <n v="1"/>
    <x v="672"/>
    <s v="sscurrerk9@flavors.me"/>
    <x v="2"/>
    <s v="Lib"/>
    <x v="3"/>
    <s v="M"/>
    <x v="0"/>
    <x v="3"/>
    <n v="4.3650000000000002"/>
    <x v="189"/>
    <x v="1"/>
  </r>
  <r>
    <s v="LDK-71031-121"/>
    <x v="420"/>
    <s v="84761-40784-SV"/>
    <s v="L-L-2.5"/>
    <n v="1"/>
    <x v="673"/>
    <s v="arudramka@prnewswire.com"/>
    <x v="0"/>
    <s v="Lib"/>
    <x v="3"/>
    <s v="L"/>
    <x v="1"/>
    <x v="2"/>
    <n v="36.454999999999998"/>
    <x v="133"/>
    <x v="1"/>
  </r>
  <r>
    <s v="EBA-82404-343"/>
    <x v="547"/>
    <s v="20236-42322-CM"/>
    <s v="L-D-0.2"/>
    <n v="4"/>
    <x v="674"/>
    <s v=""/>
    <x v="0"/>
    <s v="Lib"/>
    <x v="3"/>
    <s v="D"/>
    <x v="2"/>
    <x v="3"/>
    <n v="3.8849999999999998"/>
    <x v="42"/>
    <x v="0"/>
  </r>
  <r>
    <s v="USA-42811-560"/>
    <x v="548"/>
    <s v="49671-11547-WG"/>
    <s v="E-L-0.2"/>
    <n v="2"/>
    <x v="675"/>
    <s v="jmahakc@cyberchimps.com"/>
    <x v="0"/>
    <s v="Exc"/>
    <x v="1"/>
    <s v="L"/>
    <x v="1"/>
    <x v="3"/>
    <n v="4.4550000000000001"/>
    <x v="161"/>
    <x v="1"/>
  </r>
  <r>
    <s v="SNL-83703-516"/>
    <x v="549"/>
    <s v="57976-33535-WK"/>
    <s v="L-M-2.5"/>
    <n v="3"/>
    <x v="676"/>
    <s v="gclemonkd@networksolutions.com"/>
    <x v="0"/>
    <s v="Lib"/>
    <x v="3"/>
    <s v="M"/>
    <x v="0"/>
    <x v="2"/>
    <n v="33.464999999999996"/>
    <x v="64"/>
    <x v="0"/>
  </r>
  <r>
    <s v="SUZ-83036-175"/>
    <x v="550"/>
    <s v="55915-19477-MK"/>
    <s v="R-D-0.2"/>
    <n v="5"/>
    <x v="677"/>
    <s v=""/>
    <x v="0"/>
    <s v="Rob"/>
    <x v="0"/>
    <s v="D"/>
    <x v="2"/>
    <x v="3"/>
    <n v="2.6849999999999996"/>
    <x v="148"/>
    <x v="1"/>
  </r>
  <r>
    <s v="RGM-01187-513"/>
    <x v="551"/>
    <s v="28121-11641-UA"/>
    <s v="E-D-0.2"/>
    <n v="6"/>
    <x v="678"/>
    <s v="bpollinskf@shinystat.com"/>
    <x v="0"/>
    <s v="Exc"/>
    <x v="1"/>
    <s v="D"/>
    <x v="2"/>
    <x v="3"/>
    <n v="3.645"/>
    <x v="6"/>
    <x v="1"/>
  </r>
  <r>
    <s v="CZG-01299-952"/>
    <x v="552"/>
    <s v="09540-70637-EV"/>
    <s v="L-D-1"/>
    <n v="2"/>
    <x v="679"/>
    <s v="jtoyekg@pinterest.com"/>
    <x v="1"/>
    <s v="Lib"/>
    <x v="3"/>
    <s v="D"/>
    <x v="2"/>
    <x v="0"/>
    <n v="12.95"/>
    <x v="109"/>
    <x v="0"/>
  </r>
  <r>
    <s v="KLD-88731-484"/>
    <x v="553"/>
    <s v="17775-77072-PP"/>
    <s v="A-M-1"/>
    <n v="5"/>
    <x v="680"/>
    <s v="clinskillkh@sphinn.com"/>
    <x v="0"/>
    <s v="Ara"/>
    <x v="2"/>
    <s v="M"/>
    <x v="0"/>
    <x v="0"/>
    <n v="11.25"/>
    <x v="126"/>
    <x v="1"/>
  </r>
  <r>
    <s v="BQK-38412-229"/>
    <x v="554"/>
    <s v="90392-73338-BC"/>
    <s v="R-L-0.2"/>
    <n v="3"/>
    <x v="681"/>
    <s v="nvigrasski@ezinearticles.com"/>
    <x v="2"/>
    <s v="Rob"/>
    <x v="0"/>
    <s v="L"/>
    <x v="1"/>
    <x v="3"/>
    <n v="3.5849999999999995"/>
    <x v="127"/>
    <x v="1"/>
  </r>
  <r>
    <s v="TCX-76953-071"/>
    <x v="555"/>
    <s v="94091-86957-HX"/>
    <s v="E-D-0.2"/>
    <n v="5"/>
    <x v="636"/>
    <s v="jdymokeje@prnewswire.com"/>
    <x v="1"/>
    <s v="Exc"/>
    <x v="1"/>
    <s v="D"/>
    <x v="2"/>
    <x v="3"/>
    <n v="3.645"/>
    <x v="94"/>
    <x v="1"/>
  </r>
  <r>
    <s v="LIN-88046-551"/>
    <x v="150"/>
    <s v="10725-45724-CO"/>
    <s v="R-L-0.5"/>
    <n v="4"/>
    <x v="682"/>
    <s v="kcragellkk@google.com"/>
    <x v="1"/>
    <s v="Rob"/>
    <x v="0"/>
    <s v="L"/>
    <x v="1"/>
    <x v="1"/>
    <n v="7.169999999999999"/>
    <x v="139"/>
    <x v="1"/>
  </r>
  <r>
    <s v="PMV-54491-220"/>
    <x v="556"/>
    <s v="87242-18006-IR"/>
    <s v="L-M-0.2"/>
    <n v="2"/>
    <x v="683"/>
    <s v="libertkl@huffingtonpost.com"/>
    <x v="0"/>
    <s v="Lib"/>
    <x v="3"/>
    <s v="M"/>
    <x v="0"/>
    <x v="3"/>
    <n v="4.3650000000000002"/>
    <x v="31"/>
    <x v="1"/>
  </r>
  <r>
    <s v="SKA-73676-005"/>
    <x v="327"/>
    <s v="36572-91896-PP"/>
    <s v="L-M-1"/>
    <n v="4"/>
    <x v="684"/>
    <s v="rlidgeykm@vimeo.com"/>
    <x v="0"/>
    <s v="Lib"/>
    <x v="3"/>
    <s v="M"/>
    <x v="0"/>
    <x v="0"/>
    <n v="14.55"/>
    <x v="125"/>
    <x v="1"/>
  </r>
  <r>
    <s v="TKH-62197-239"/>
    <x v="557"/>
    <s v="25181-97933-UX"/>
    <s v="A-D-0.5"/>
    <n v="3"/>
    <x v="685"/>
    <s v="tcastagnekn@wikia.com"/>
    <x v="0"/>
    <s v="Ara"/>
    <x v="2"/>
    <s v="D"/>
    <x v="2"/>
    <x v="1"/>
    <n v="5.97"/>
    <x v="8"/>
    <x v="1"/>
  </r>
  <r>
    <s v="YXF-57218-272"/>
    <x v="333"/>
    <s v="55374-03175-IA"/>
    <s v="R-M-0.2"/>
    <n v="6"/>
    <x v="686"/>
    <s v=""/>
    <x v="0"/>
    <s v="Rob"/>
    <x v="0"/>
    <s v="M"/>
    <x v="0"/>
    <x v="3"/>
    <n v="2.9849999999999999"/>
    <x v="8"/>
    <x v="0"/>
  </r>
  <r>
    <s v="PKJ-30083-501"/>
    <x v="558"/>
    <s v="76948-43532-JS"/>
    <s v="E-D-0.5"/>
    <n v="2"/>
    <x v="687"/>
    <s v="jhaldenkp@comcast.net"/>
    <x v="1"/>
    <s v="Exc"/>
    <x v="1"/>
    <s v="D"/>
    <x v="2"/>
    <x v="1"/>
    <n v="7.29"/>
    <x v="20"/>
    <x v="1"/>
  </r>
  <r>
    <s v="WTT-91832-645"/>
    <x v="559"/>
    <s v="24344-88599-PP"/>
    <s v="A-M-1"/>
    <n v="3"/>
    <x v="688"/>
    <s v="holliffkq@sciencedirect.com"/>
    <x v="1"/>
    <s v="Ara"/>
    <x v="2"/>
    <s v="M"/>
    <x v="0"/>
    <x v="0"/>
    <n v="11.25"/>
    <x v="65"/>
    <x v="1"/>
  </r>
  <r>
    <s v="TRZ-94735-865"/>
    <x v="310"/>
    <s v="54462-58311-YF"/>
    <s v="L-M-0.5"/>
    <n v="4"/>
    <x v="689"/>
    <s v="tquadrikr@opensource.org"/>
    <x v="1"/>
    <s v="Lib"/>
    <x v="3"/>
    <s v="M"/>
    <x v="0"/>
    <x v="1"/>
    <n v="8.73"/>
    <x v="190"/>
    <x v="0"/>
  </r>
  <r>
    <s v="UDB-09651-780"/>
    <x v="560"/>
    <s v="90767-92589-LV"/>
    <s v="E-D-0.5"/>
    <n v="2"/>
    <x v="690"/>
    <s v="feshmadeks@umn.edu"/>
    <x v="0"/>
    <s v="Exc"/>
    <x v="1"/>
    <s v="D"/>
    <x v="2"/>
    <x v="1"/>
    <n v="7.29"/>
    <x v="20"/>
    <x v="1"/>
  </r>
  <r>
    <s v="EHJ-82097-549"/>
    <x v="561"/>
    <s v="27517-43747-YD"/>
    <s v="R-D-0.2"/>
    <n v="2"/>
    <x v="691"/>
    <s v="moilierkt@paginegialle.it"/>
    <x v="1"/>
    <s v="Rob"/>
    <x v="0"/>
    <s v="D"/>
    <x v="2"/>
    <x v="3"/>
    <n v="2.6849999999999996"/>
    <x v="147"/>
    <x v="0"/>
  </r>
  <r>
    <s v="ZFR-79447-696"/>
    <x v="562"/>
    <s v="77828-66867-KH"/>
    <s v="R-M-0.5"/>
    <n v="1"/>
    <x v="692"/>
    <s v=""/>
    <x v="0"/>
    <s v="Rob"/>
    <x v="0"/>
    <s v="M"/>
    <x v="0"/>
    <x v="1"/>
    <n v="5.97"/>
    <x v="9"/>
    <x v="0"/>
  </r>
  <r>
    <s v="NUU-03893-975"/>
    <x v="563"/>
    <s v="41054-59693-XE"/>
    <s v="L-L-0.5"/>
    <n v="2"/>
    <x v="693"/>
    <s v="vshoebothamkv@redcross.org"/>
    <x v="0"/>
    <s v="Lib"/>
    <x v="3"/>
    <s v="L"/>
    <x v="1"/>
    <x v="1"/>
    <n v="9.51"/>
    <x v="81"/>
    <x v="1"/>
  </r>
  <r>
    <s v="GVG-59542-307"/>
    <x v="564"/>
    <s v="26314-66792-VP"/>
    <s v="E-M-1"/>
    <n v="2"/>
    <x v="694"/>
    <s v="bsterkekw@biblegateway.com"/>
    <x v="0"/>
    <s v="Exc"/>
    <x v="1"/>
    <s v="M"/>
    <x v="0"/>
    <x v="0"/>
    <n v="13.75"/>
    <x v="3"/>
    <x v="0"/>
  </r>
  <r>
    <s v="YLY-35287-172"/>
    <x v="565"/>
    <s v="69410-04668-MA"/>
    <s v="A-D-0.5"/>
    <n v="5"/>
    <x v="695"/>
    <s v="scaponkx@craigslist.org"/>
    <x v="0"/>
    <s v="Ara"/>
    <x v="2"/>
    <s v="D"/>
    <x v="2"/>
    <x v="1"/>
    <n v="5.97"/>
    <x v="44"/>
    <x v="1"/>
  </r>
  <r>
    <s v="DCI-96254-548"/>
    <x v="566"/>
    <s v="94091-86957-HX"/>
    <s v="A-D-0.2"/>
    <n v="6"/>
    <x v="636"/>
    <s v="jdymokeje@prnewswire.com"/>
    <x v="1"/>
    <s v="Ara"/>
    <x v="2"/>
    <s v="D"/>
    <x v="2"/>
    <x v="3"/>
    <n v="2.9849999999999999"/>
    <x v="8"/>
    <x v="1"/>
  </r>
  <r>
    <s v="KHZ-26264-253"/>
    <x v="160"/>
    <s v="24972-55878-KX"/>
    <s v="L-L-0.2"/>
    <n v="6"/>
    <x v="696"/>
    <s v="fconstancekz@ifeng.com"/>
    <x v="0"/>
    <s v="Lib"/>
    <x v="3"/>
    <s v="L"/>
    <x v="1"/>
    <x v="3"/>
    <n v="4.7549999999999999"/>
    <x v="32"/>
    <x v="1"/>
  </r>
  <r>
    <s v="AAQ-13644-699"/>
    <x v="567"/>
    <s v="46296-42617-OQ"/>
    <s v="R-D-1"/>
    <n v="4"/>
    <x v="697"/>
    <s v="fsulmanl0@washington.edu"/>
    <x v="0"/>
    <s v="Rob"/>
    <x v="0"/>
    <s v="D"/>
    <x v="2"/>
    <x v="0"/>
    <n v="8.9499999999999993"/>
    <x v="191"/>
    <x v="0"/>
  </r>
  <r>
    <s v="LWL-68108-794"/>
    <x v="568"/>
    <s v="44494-89923-UW"/>
    <s v="A-D-0.5"/>
    <n v="3"/>
    <x v="698"/>
    <s v="dhollymanl1@ibm.com"/>
    <x v="0"/>
    <s v="Ara"/>
    <x v="2"/>
    <s v="D"/>
    <x v="2"/>
    <x v="1"/>
    <n v="5.97"/>
    <x v="8"/>
    <x v="0"/>
  </r>
  <r>
    <s v="JQT-14347-517"/>
    <x v="569"/>
    <s v="11621-09964-ID"/>
    <s v="R-D-1"/>
    <n v="1"/>
    <x v="699"/>
    <s v="lnardonil2@hao123.com"/>
    <x v="0"/>
    <s v="Rob"/>
    <x v="0"/>
    <s v="D"/>
    <x v="2"/>
    <x v="0"/>
    <n v="8.9499999999999993"/>
    <x v="192"/>
    <x v="1"/>
  </r>
  <r>
    <s v="BMM-86471-923"/>
    <x v="570"/>
    <s v="76319-80715-II"/>
    <s v="L-D-2.5"/>
    <n v="1"/>
    <x v="700"/>
    <s v="dyarhaml3@moonfruit.com"/>
    <x v="0"/>
    <s v="Lib"/>
    <x v="3"/>
    <s v="D"/>
    <x v="2"/>
    <x v="2"/>
    <n v="29.784999999999997"/>
    <x v="91"/>
    <x v="0"/>
  </r>
  <r>
    <s v="IXU-67272-326"/>
    <x v="571"/>
    <s v="91654-79216-IC"/>
    <s v="E-L-0.5"/>
    <n v="5"/>
    <x v="701"/>
    <s v="aferreal4@wikia.com"/>
    <x v="0"/>
    <s v="Exc"/>
    <x v="1"/>
    <s v="L"/>
    <x v="1"/>
    <x v="1"/>
    <n v="8.91"/>
    <x v="69"/>
    <x v="1"/>
  </r>
  <r>
    <s v="ITE-28312-615"/>
    <x v="139"/>
    <s v="56450-21890-HK"/>
    <s v="E-L-1"/>
    <n v="6"/>
    <x v="702"/>
    <s v="ckendrickl5@webnode.com"/>
    <x v="0"/>
    <s v="Exc"/>
    <x v="1"/>
    <s v="L"/>
    <x v="1"/>
    <x v="0"/>
    <n v="14.85"/>
    <x v="146"/>
    <x v="0"/>
  </r>
  <r>
    <s v="ZHQ-30471-635"/>
    <x v="303"/>
    <s v="40600-58915-WZ"/>
    <s v="L-M-0.5"/>
    <n v="5"/>
    <x v="703"/>
    <s v="sdanilchikl6@mit.edu"/>
    <x v="2"/>
    <s v="Lib"/>
    <x v="3"/>
    <s v="M"/>
    <x v="0"/>
    <x v="1"/>
    <n v="8.73"/>
    <x v="34"/>
    <x v="1"/>
  </r>
  <r>
    <s v="LTP-31133-134"/>
    <x v="572"/>
    <s v="66527-94478-PB"/>
    <s v="A-L-0.5"/>
    <n v="3"/>
    <x v="704"/>
    <s v=""/>
    <x v="0"/>
    <s v="Ara"/>
    <x v="2"/>
    <s v="L"/>
    <x v="1"/>
    <x v="1"/>
    <n v="7.77"/>
    <x v="102"/>
    <x v="1"/>
  </r>
  <r>
    <s v="ZVQ-26122-859"/>
    <x v="573"/>
    <s v="77154-45038-IH"/>
    <s v="A-L-2.5"/>
    <n v="6"/>
    <x v="705"/>
    <s v="bfolomkinl8@yolasite.com"/>
    <x v="0"/>
    <s v="Ara"/>
    <x v="2"/>
    <s v="L"/>
    <x v="1"/>
    <x v="2"/>
    <n v="29.784999999999997"/>
    <x v="39"/>
    <x v="0"/>
  </r>
  <r>
    <s v="MIU-01481-194"/>
    <x v="574"/>
    <s v="08439-55669-AI"/>
    <s v="R-M-1"/>
    <n v="6"/>
    <x v="706"/>
    <s v="rpursglovel9@biblegateway.com"/>
    <x v="0"/>
    <s v="Rob"/>
    <x v="0"/>
    <s v="M"/>
    <x v="0"/>
    <x v="0"/>
    <n v="9.9499999999999993"/>
    <x v="33"/>
    <x v="0"/>
  </r>
  <r>
    <s v="MIU-01481-194"/>
    <x v="574"/>
    <s v="08439-55669-AI"/>
    <s v="A-L-0.5"/>
    <n v="2"/>
    <x v="706"/>
    <s v="rpursglovel9@biblegateway.com"/>
    <x v="0"/>
    <s v="Ara"/>
    <x v="2"/>
    <s v="L"/>
    <x v="1"/>
    <x v="1"/>
    <n v="7.77"/>
    <x v="42"/>
    <x v="0"/>
  </r>
  <r>
    <s v="UEA-72681-629"/>
    <x v="455"/>
    <s v="24972-55878-KX"/>
    <s v="A-L-2.5"/>
    <n v="3"/>
    <x v="696"/>
    <s v="fconstancekz@ifeng.com"/>
    <x v="0"/>
    <s v="Ara"/>
    <x v="2"/>
    <s v="L"/>
    <x v="1"/>
    <x v="2"/>
    <n v="29.784999999999997"/>
    <x v="49"/>
    <x v="1"/>
  </r>
  <r>
    <s v="CVE-15042-481"/>
    <x v="575"/>
    <s v="24972-55878-KX"/>
    <s v="R-L-1"/>
    <n v="2"/>
    <x v="696"/>
    <s v="fconstancekz@ifeng.com"/>
    <x v="0"/>
    <s v="Rob"/>
    <x v="0"/>
    <s v="L"/>
    <x v="1"/>
    <x v="0"/>
    <n v="11.95"/>
    <x v="178"/>
    <x v="1"/>
  </r>
  <r>
    <s v="EJA-79176-833"/>
    <x v="576"/>
    <s v="91509-62250-GN"/>
    <s v="R-M-2.5"/>
    <n v="6"/>
    <x v="707"/>
    <s v="deburahld@google.co.jp"/>
    <x v="2"/>
    <s v="Rob"/>
    <x v="0"/>
    <s v="M"/>
    <x v="0"/>
    <x v="2"/>
    <n v="22.884999999999998"/>
    <x v="170"/>
    <x v="1"/>
  </r>
  <r>
    <s v="AHQ-40440-522"/>
    <x v="577"/>
    <s v="83833-46106-ZC"/>
    <s v="A-D-1"/>
    <n v="1"/>
    <x v="708"/>
    <s v="mbrimilcombele@cnn.com"/>
    <x v="0"/>
    <s v="Ara"/>
    <x v="2"/>
    <s v="D"/>
    <x v="2"/>
    <x v="0"/>
    <n v="9.9499999999999993"/>
    <x v="138"/>
    <x v="1"/>
  </r>
  <r>
    <s v="TID-21626-411"/>
    <x v="578"/>
    <s v="19383-33606-PW"/>
    <s v="R-L-0.5"/>
    <n v="3"/>
    <x v="709"/>
    <s v="sbollamlf@list-manage.com"/>
    <x v="0"/>
    <s v="Rob"/>
    <x v="0"/>
    <s v="L"/>
    <x v="1"/>
    <x v="1"/>
    <n v="7.169999999999999"/>
    <x v="137"/>
    <x v="1"/>
  </r>
  <r>
    <s v="RSR-96390-187"/>
    <x v="579"/>
    <s v="67052-76184-CB"/>
    <s v="E-M-1"/>
    <n v="6"/>
    <x v="710"/>
    <s v=""/>
    <x v="0"/>
    <s v="Exc"/>
    <x v="1"/>
    <s v="M"/>
    <x v="0"/>
    <x v="0"/>
    <n v="13.75"/>
    <x v="121"/>
    <x v="1"/>
  </r>
  <r>
    <s v="BZE-96093-118"/>
    <x v="91"/>
    <s v="43452-18035-DH"/>
    <s v="L-M-0.2"/>
    <n v="2"/>
    <x v="711"/>
    <s v="afilipczaklh@ning.com"/>
    <x v="1"/>
    <s v="Lib"/>
    <x v="3"/>
    <s v="M"/>
    <x v="0"/>
    <x v="3"/>
    <n v="4.3650000000000002"/>
    <x v="31"/>
    <x v="1"/>
  </r>
  <r>
    <s v="LOU-41819-242"/>
    <x v="272"/>
    <s v="88060-50676-MV"/>
    <s v="R-M-1"/>
    <n v="2"/>
    <x v="712"/>
    <s v=""/>
    <x v="0"/>
    <s v="Rob"/>
    <x v="0"/>
    <s v="M"/>
    <x v="0"/>
    <x v="0"/>
    <n v="9.9499999999999993"/>
    <x v="0"/>
    <x v="0"/>
  </r>
  <r>
    <s v="FND-99527-640"/>
    <x v="65"/>
    <s v="89574-96203-EP"/>
    <s v="E-L-0.5"/>
    <n v="2"/>
    <x v="713"/>
    <s v="relnaughlj@comsenz.com"/>
    <x v="0"/>
    <s v="Exc"/>
    <x v="1"/>
    <s v="L"/>
    <x v="1"/>
    <x v="1"/>
    <n v="8.91"/>
    <x v="58"/>
    <x v="0"/>
  </r>
  <r>
    <s v="ASG-27179-958"/>
    <x v="580"/>
    <s v="12607-75113-UV"/>
    <s v="A-M-0.5"/>
    <n v="3"/>
    <x v="714"/>
    <s v="jdeehanlk@about.me"/>
    <x v="0"/>
    <s v="Ara"/>
    <x v="2"/>
    <s v="M"/>
    <x v="0"/>
    <x v="1"/>
    <n v="6.75"/>
    <x v="16"/>
    <x v="1"/>
  </r>
  <r>
    <s v="YKX-23510-272"/>
    <x v="581"/>
    <s v="56991-05510-PR"/>
    <s v="A-L-2.5"/>
    <n v="2"/>
    <x v="715"/>
    <s v="jedenll@e-recht24.de"/>
    <x v="0"/>
    <s v="Ara"/>
    <x v="2"/>
    <s v="L"/>
    <x v="1"/>
    <x v="2"/>
    <n v="29.784999999999997"/>
    <x v="120"/>
    <x v="1"/>
  </r>
  <r>
    <s v="FSA-98650-921"/>
    <x v="489"/>
    <s v="01841-48191-NL"/>
    <s v="L-L-0.5"/>
    <n v="2"/>
    <x v="716"/>
    <s v="cjewsterlu@moonfruit.com"/>
    <x v="0"/>
    <s v="Lib"/>
    <x v="3"/>
    <s v="L"/>
    <x v="1"/>
    <x v="1"/>
    <n v="9.51"/>
    <x v="81"/>
    <x v="0"/>
  </r>
  <r>
    <s v="ZUR-55774-294"/>
    <x v="234"/>
    <s v="33269-10023-CO"/>
    <s v="L-D-1"/>
    <n v="6"/>
    <x v="717"/>
    <s v="usoutherdenln@hao123.com"/>
    <x v="0"/>
    <s v="Lib"/>
    <x v="3"/>
    <s v="D"/>
    <x v="2"/>
    <x v="0"/>
    <n v="12.95"/>
    <x v="17"/>
    <x v="0"/>
  </r>
  <r>
    <s v="FUO-99821-974"/>
    <x v="175"/>
    <s v="31245-81098-PJ"/>
    <s v="E-M-1"/>
    <n v="3"/>
    <x v="718"/>
    <s v=""/>
    <x v="0"/>
    <s v="Exc"/>
    <x v="1"/>
    <s v="M"/>
    <x v="0"/>
    <x v="0"/>
    <n v="13.75"/>
    <x v="1"/>
    <x v="1"/>
  </r>
  <r>
    <s v="YVH-19865-819"/>
    <x v="582"/>
    <s v="08946-56610-IH"/>
    <s v="L-L-2.5"/>
    <n v="4"/>
    <x v="719"/>
    <s v="lburtenshawlp@shinystat.com"/>
    <x v="0"/>
    <s v="Lib"/>
    <x v="3"/>
    <s v="L"/>
    <x v="1"/>
    <x v="2"/>
    <n v="36.454999999999998"/>
    <x v="43"/>
    <x v="1"/>
  </r>
  <r>
    <s v="NNF-47422-501"/>
    <x v="583"/>
    <s v="20260-32948-EB"/>
    <s v="E-L-0.2"/>
    <n v="6"/>
    <x v="720"/>
    <s v="agregorattilq@vistaprint.com"/>
    <x v="1"/>
    <s v="Exc"/>
    <x v="1"/>
    <s v="L"/>
    <x v="1"/>
    <x v="3"/>
    <n v="4.4550000000000001"/>
    <x v="149"/>
    <x v="1"/>
  </r>
  <r>
    <s v="RJI-71409-490"/>
    <x v="548"/>
    <s v="31613-41626-KX"/>
    <s v="L-M-0.5"/>
    <n v="5"/>
    <x v="721"/>
    <s v="ccrosterlr@gov.uk"/>
    <x v="0"/>
    <s v="Lib"/>
    <x v="3"/>
    <s v="M"/>
    <x v="0"/>
    <x v="1"/>
    <n v="8.73"/>
    <x v="34"/>
    <x v="0"/>
  </r>
  <r>
    <s v="UZL-46108-213"/>
    <x v="584"/>
    <s v="75961-20170-RD"/>
    <s v="L-L-1"/>
    <n v="2"/>
    <x v="722"/>
    <s v="gwhiteheadls@hp.com"/>
    <x v="0"/>
    <s v="Lib"/>
    <x v="3"/>
    <s v="L"/>
    <x v="1"/>
    <x v="0"/>
    <n v="15.85"/>
    <x v="124"/>
    <x v="1"/>
  </r>
  <r>
    <s v="AOX-44467-109"/>
    <x v="64"/>
    <s v="72524-06410-KD"/>
    <s v="A-D-2.5"/>
    <n v="1"/>
    <x v="723"/>
    <s v="hjodrellelt@samsung.com"/>
    <x v="0"/>
    <s v="Ara"/>
    <x v="2"/>
    <s v="D"/>
    <x v="2"/>
    <x v="2"/>
    <n v="22.884999999999998"/>
    <x v="156"/>
    <x v="1"/>
  </r>
  <r>
    <s v="TZD-67261-174"/>
    <x v="585"/>
    <s v="01841-48191-NL"/>
    <s v="E-D-2.5"/>
    <n v="1"/>
    <x v="716"/>
    <s v="cjewsterlu@moonfruit.com"/>
    <x v="0"/>
    <s v="Exc"/>
    <x v="1"/>
    <s v="D"/>
    <x v="2"/>
    <x v="2"/>
    <n v="27.945"/>
    <x v="140"/>
    <x v="0"/>
  </r>
  <r>
    <s v="TBU-64277-625"/>
    <x v="32"/>
    <s v="98918-34330-GY"/>
    <s v="E-M-1"/>
    <n v="6"/>
    <x v="724"/>
    <s v=""/>
    <x v="0"/>
    <s v="Exc"/>
    <x v="1"/>
    <s v="M"/>
    <x v="0"/>
    <x v="0"/>
    <n v="13.75"/>
    <x v="121"/>
    <x v="0"/>
  </r>
  <r>
    <s v="TYP-85767-944"/>
    <x v="586"/>
    <s v="51497-50894-WU"/>
    <s v="R-M-2.5"/>
    <n v="2"/>
    <x v="725"/>
    <s v="knottramlw@odnoklassniki.ru"/>
    <x v="1"/>
    <s v="Rob"/>
    <x v="0"/>
    <s v="M"/>
    <x v="0"/>
    <x v="2"/>
    <n v="22.884999999999998"/>
    <x v="135"/>
    <x v="0"/>
  </r>
  <r>
    <s v="GTT-73214-334"/>
    <x v="535"/>
    <s v="98636-90072-YE"/>
    <s v="A-L-1"/>
    <n v="6"/>
    <x v="726"/>
    <s v="nbuneylx@jugem.jp"/>
    <x v="0"/>
    <s v="Ara"/>
    <x v="2"/>
    <s v="L"/>
    <x v="1"/>
    <x v="0"/>
    <n v="12.95"/>
    <x v="17"/>
    <x v="1"/>
  </r>
  <r>
    <s v="WAI-89905-069"/>
    <x v="587"/>
    <s v="47011-57815-HJ"/>
    <s v="A-L-0.5"/>
    <n v="3"/>
    <x v="727"/>
    <s v="smcshealy@photobucket.com"/>
    <x v="0"/>
    <s v="Ara"/>
    <x v="2"/>
    <s v="L"/>
    <x v="1"/>
    <x v="1"/>
    <n v="7.77"/>
    <x v="102"/>
    <x v="1"/>
  </r>
  <r>
    <s v="OJL-96844-459"/>
    <x v="393"/>
    <s v="61253-98356-VD"/>
    <s v="L-L-0.2"/>
    <n v="5"/>
    <x v="728"/>
    <s v="khuddartlz@about.com"/>
    <x v="0"/>
    <s v="Lib"/>
    <x v="3"/>
    <s v="L"/>
    <x v="1"/>
    <x v="3"/>
    <n v="4.7549999999999999"/>
    <x v="29"/>
    <x v="0"/>
  </r>
  <r>
    <s v="VGI-33205-360"/>
    <x v="588"/>
    <s v="96762-10814-DA"/>
    <s v="L-M-0.5"/>
    <n v="6"/>
    <x v="729"/>
    <s v="jgippesm0@cloudflare.com"/>
    <x v="2"/>
    <s v="Lib"/>
    <x v="3"/>
    <s v="M"/>
    <x v="0"/>
    <x v="1"/>
    <n v="8.73"/>
    <x v="28"/>
    <x v="0"/>
  </r>
  <r>
    <s v="PCA-14081-576"/>
    <x v="15"/>
    <s v="63112-10870-LC"/>
    <s v="R-L-0.2"/>
    <n v="5"/>
    <x v="730"/>
    <s v="lwhittleseem1@e-recht24.de"/>
    <x v="0"/>
    <s v="Rob"/>
    <x v="0"/>
    <s v="L"/>
    <x v="1"/>
    <x v="3"/>
    <n v="3.5849999999999995"/>
    <x v="131"/>
    <x v="1"/>
  </r>
  <r>
    <s v="SCS-67069-962"/>
    <x v="507"/>
    <s v="21403-49423-PD"/>
    <s v="A-L-2.5"/>
    <n v="5"/>
    <x v="731"/>
    <s v="gtrengrovem2@elpais.com"/>
    <x v="0"/>
    <s v="Ara"/>
    <x v="2"/>
    <s v="L"/>
    <x v="1"/>
    <x v="2"/>
    <n v="29.784999999999997"/>
    <x v="74"/>
    <x v="1"/>
  </r>
  <r>
    <s v="BDM-03174-485"/>
    <x v="533"/>
    <s v="29581-13303-VB"/>
    <s v="R-L-0.5"/>
    <n v="4"/>
    <x v="732"/>
    <s v="wcalderom3@stumbleupon.com"/>
    <x v="0"/>
    <s v="Rob"/>
    <x v="0"/>
    <s v="L"/>
    <x v="1"/>
    <x v="1"/>
    <n v="7.169999999999999"/>
    <x v="139"/>
    <x v="1"/>
  </r>
  <r>
    <s v="UJV-32333-364"/>
    <x v="589"/>
    <s v="86110-83695-YS"/>
    <s v="L-L-0.5"/>
    <n v="1"/>
    <x v="733"/>
    <s v=""/>
    <x v="0"/>
    <s v="Lib"/>
    <x v="3"/>
    <s v="L"/>
    <x v="1"/>
    <x v="1"/>
    <n v="9.51"/>
    <x v="54"/>
    <x v="1"/>
  </r>
  <r>
    <s v="FLI-11493-954"/>
    <x v="590"/>
    <s v="80454-42225-FT"/>
    <s v="A-L-0.5"/>
    <n v="4"/>
    <x v="734"/>
    <s v="jkennicottm5@yahoo.co.jp"/>
    <x v="0"/>
    <s v="Ara"/>
    <x v="2"/>
    <s v="L"/>
    <x v="1"/>
    <x v="1"/>
    <n v="7.77"/>
    <x v="113"/>
    <x v="1"/>
  </r>
  <r>
    <s v="IWL-13117-537"/>
    <x v="457"/>
    <s v="29129-60664-KO"/>
    <s v="R-D-0.2"/>
    <n v="3"/>
    <x v="735"/>
    <s v="gruggenm6@nymag.com"/>
    <x v="0"/>
    <s v="Rob"/>
    <x v="0"/>
    <s v="D"/>
    <x v="2"/>
    <x v="3"/>
    <n v="2.6849999999999996"/>
    <x v="36"/>
    <x v="0"/>
  </r>
  <r>
    <s v="OAM-76916-748"/>
    <x v="591"/>
    <s v="63025-62939-AN"/>
    <s v="E-D-1"/>
    <n v="3"/>
    <x v="736"/>
    <s v=""/>
    <x v="0"/>
    <s v="Exc"/>
    <x v="1"/>
    <s v="D"/>
    <x v="2"/>
    <x v="0"/>
    <n v="12.15"/>
    <x v="114"/>
    <x v="0"/>
  </r>
  <r>
    <s v="UMB-11223-710"/>
    <x v="592"/>
    <s v="49012-12987-QT"/>
    <s v="R-D-0.2"/>
    <n v="6"/>
    <x v="737"/>
    <s v="mfrightm8@harvard.edu"/>
    <x v="1"/>
    <s v="Rob"/>
    <x v="0"/>
    <s v="D"/>
    <x v="2"/>
    <x v="3"/>
    <n v="2.6849999999999996"/>
    <x v="103"/>
    <x v="1"/>
  </r>
  <r>
    <s v="LXR-09892-726"/>
    <x v="402"/>
    <s v="50924-94200-SQ"/>
    <s v="R-D-2.5"/>
    <n v="2"/>
    <x v="738"/>
    <s v="btartem9@aol.com"/>
    <x v="0"/>
    <s v="Rob"/>
    <x v="0"/>
    <s v="D"/>
    <x v="2"/>
    <x v="2"/>
    <n v="20.584999999999997"/>
    <x v="13"/>
    <x v="0"/>
  </r>
  <r>
    <s v="QXX-89943-393"/>
    <x v="593"/>
    <s v="15673-18812-IU"/>
    <s v="R-D-0.2"/>
    <n v="4"/>
    <x v="739"/>
    <s v="ckrzysztofiakma@skyrock.com"/>
    <x v="0"/>
    <s v="Rob"/>
    <x v="0"/>
    <s v="D"/>
    <x v="2"/>
    <x v="3"/>
    <n v="2.6849999999999996"/>
    <x v="175"/>
    <x v="1"/>
  </r>
  <r>
    <s v="WVS-57822-366"/>
    <x v="594"/>
    <s v="52151-75971-YY"/>
    <s v="E-M-2.5"/>
    <n v="4"/>
    <x v="740"/>
    <s v="dpenquetmb@diigo.com"/>
    <x v="0"/>
    <s v="Exc"/>
    <x v="1"/>
    <s v="M"/>
    <x v="0"/>
    <x v="2"/>
    <n v="31.624999999999996"/>
    <x v="177"/>
    <x v="1"/>
  </r>
  <r>
    <s v="CLJ-23403-689"/>
    <x v="77"/>
    <s v="19413-02045-CG"/>
    <s v="R-L-1"/>
    <n v="2"/>
    <x v="741"/>
    <s v=""/>
    <x v="2"/>
    <s v="Rob"/>
    <x v="0"/>
    <s v="L"/>
    <x v="1"/>
    <x v="0"/>
    <n v="11.95"/>
    <x v="178"/>
    <x v="1"/>
  </r>
  <r>
    <s v="XNU-83276-288"/>
    <x v="595"/>
    <s v="98185-92775-KT"/>
    <s v="R-M-0.5"/>
    <n v="1"/>
    <x v="742"/>
    <s v=""/>
    <x v="0"/>
    <s v="Rob"/>
    <x v="0"/>
    <s v="M"/>
    <x v="0"/>
    <x v="1"/>
    <n v="5.97"/>
    <x v="9"/>
    <x v="1"/>
  </r>
  <r>
    <s v="YOG-94666-679"/>
    <x v="596"/>
    <s v="86991-53901-AT"/>
    <s v="L-D-0.2"/>
    <n v="2"/>
    <x v="743"/>
    <s v=""/>
    <x v="2"/>
    <s v="Lib"/>
    <x v="3"/>
    <s v="D"/>
    <x v="2"/>
    <x v="3"/>
    <n v="3.8849999999999998"/>
    <x v="41"/>
    <x v="0"/>
  </r>
  <r>
    <s v="KHG-33953-115"/>
    <x v="514"/>
    <s v="78226-97287-JI"/>
    <s v="L-D-0.5"/>
    <n v="3"/>
    <x v="744"/>
    <s v="kferrettimf@huffingtonpost.com"/>
    <x v="1"/>
    <s v="Lib"/>
    <x v="3"/>
    <s v="D"/>
    <x v="2"/>
    <x v="1"/>
    <n v="7.77"/>
    <x v="102"/>
    <x v="1"/>
  </r>
  <r>
    <s v="MHD-95615-696"/>
    <x v="54"/>
    <s v="27930-59250-JT"/>
    <s v="R-L-2.5"/>
    <n v="5"/>
    <x v="745"/>
    <s v=""/>
    <x v="0"/>
    <s v="Rob"/>
    <x v="0"/>
    <s v="L"/>
    <x v="1"/>
    <x v="2"/>
    <n v="27.484999999999996"/>
    <x v="187"/>
    <x v="1"/>
  </r>
  <r>
    <s v="HBH-64794-080"/>
    <x v="597"/>
    <s v="40560-18556-YE"/>
    <s v="R-D-0.2"/>
    <n v="3"/>
    <x v="746"/>
    <s v=""/>
    <x v="0"/>
    <s v="Rob"/>
    <x v="0"/>
    <s v="D"/>
    <x v="2"/>
    <x v="3"/>
    <n v="2.6849999999999996"/>
    <x v="36"/>
    <x v="0"/>
  </r>
  <r>
    <s v="CNJ-56058-223"/>
    <x v="105"/>
    <s v="40780-22081-LX"/>
    <s v="L-L-0.5"/>
    <n v="3"/>
    <x v="747"/>
    <s v="abalsdonemi@toplist.cz"/>
    <x v="0"/>
    <s v="Lib"/>
    <x v="3"/>
    <s v="L"/>
    <x v="1"/>
    <x v="1"/>
    <n v="9.51"/>
    <x v="32"/>
    <x v="1"/>
  </r>
  <r>
    <s v="KHO-27106-786"/>
    <x v="210"/>
    <s v="01603-43789-TN"/>
    <s v="A-M-1"/>
    <n v="6"/>
    <x v="748"/>
    <s v="bromeramj@list-manage.com"/>
    <x v="1"/>
    <s v="Ara"/>
    <x v="2"/>
    <s v="M"/>
    <x v="0"/>
    <x v="0"/>
    <n v="11.25"/>
    <x v="173"/>
    <x v="0"/>
  </r>
  <r>
    <s v="KHO-27106-786"/>
    <x v="210"/>
    <s v="01603-43789-TN"/>
    <s v="L-D-2.5"/>
    <n v="6"/>
    <x v="748"/>
    <s v="bromeramj@list-manage.com"/>
    <x v="1"/>
    <s v="Lib"/>
    <x v="3"/>
    <s v="D"/>
    <x v="2"/>
    <x v="2"/>
    <n v="29.784999999999997"/>
    <x v="39"/>
    <x v="0"/>
  </r>
  <r>
    <s v="YAC-50329-982"/>
    <x v="598"/>
    <s v="75419-92838-TI"/>
    <s v="E-M-2.5"/>
    <n v="1"/>
    <x v="749"/>
    <s v="cbrydeml@tuttocitta.it"/>
    <x v="0"/>
    <s v="Exc"/>
    <x v="1"/>
    <s v="M"/>
    <x v="0"/>
    <x v="2"/>
    <n v="31.624999999999996"/>
    <x v="176"/>
    <x v="0"/>
  </r>
  <r>
    <s v="VVL-95291-039"/>
    <x v="360"/>
    <s v="96516-97464-MF"/>
    <s v="E-L-0.2"/>
    <n v="2"/>
    <x v="750"/>
    <s v="senefermm@blog.com"/>
    <x v="0"/>
    <s v="Exc"/>
    <x v="1"/>
    <s v="L"/>
    <x v="1"/>
    <x v="3"/>
    <n v="4.4550000000000001"/>
    <x v="161"/>
    <x v="1"/>
  </r>
  <r>
    <s v="VUT-20974-364"/>
    <x v="62"/>
    <s v="90285-56295-PO"/>
    <s v="R-M-0.5"/>
    <n v="6"/>
    <x v="751"/>
    <s v="lhaggerstonemn@independent.co.uk"/>
    <x v="0"/>
    <s v="Rob"/>
    <x v="0"/>
    <s v="M"/>
    <x v="0"/>
    <x v="1"/>
    <n v="5.97"/>
    <x v="27"/>
    <x v="1"/>
  </r>
  <r>
    <s v="SFC-34054-213"/>
    <x v="599"/>
    <s v="08100-71102-HQ"/>
    <s v="L-L-0.5"/>
    <n v="4"/>
    <x v="752"/>
    <s v="mgundrymo@omniture.com"/>
    <x v="1"/>
    <s v="Lib"/>
    <x v="3"/>
    <s v="L"/>
    <x v="1"/>
    <x v="1"/>
    <n v="9.51"/>
    <x v="82"/>
    <x v="1"/>
  </r>
  <r>
    <s v="UDS-04807-593"/>
    <x v="600"/>
    <s v="84074-28110-OV"/>
    <s v="L-D-0.5"/>
    <n v="2"/>
    <x v="753"/>
    <s v="bwellanmp@cafepress.com"/>
    <x v="0"/>
    <s v="Lib"/>
    <x v="3"/>
    <s v="D"/>
    <x v="2"/>
    <x v="1"/>
    <n v="7.77"/>
    <x v="42"/>
    <x v="1"/>
  </r>
  <r>
    <s v="FWE-98471-488"/>
    <x v="601"/>
    <s v="27930-59250-JT"/>
    <s v="L-L-1"/>
    <n v="5"/>
    <x v="745"/>
    <s v=""/>
    <x v="0"/>
    <s v="Lib"/>
    <x v="3"/>
    <s v="L"/>
    <x v="1"/>
    <x v="0"/>
    <n v="15.85"/>
    <x v="180"/>
    <x v="1"/>
  </r>
  <r>
    <s v="RAU-17060-674"/>
    <x v="602"/>
    <s v="12747-63766-EU"/>
    <s v="L-L-0.2"/>
    <n v="1"/>
    <x v="754"/>
    <s v="catchesonmr@xinhuanet.com"/>
    <x v="0"/>
    <s v="Lib"/>
    <x v="3"/>
    <s v="L"/>
    <x v="1"/>
    <x v="3"/>
    <n v="4.7549999999999999"/>
    <x v="7"/>
    <x v="0"/>
  </r>
  <r>
    <s v="AOL-13866-711"/>
    <x v="603"/>
    <s v="83490-88357-LJ"/>
    <s v="E-M-1"/>
    <n v="4"/>
    <x v="755"/>
    <s v="estentonms@google.it"/>
    <x v="0"/>
    <s v="Exc"/>
    <x v="1"/>
    <s v="M"/>
    <x v="0"/>
    <x v="0"/>
    <n v="13.75"/>
    <x v="193"/>
    <x v="0"/>
  </r>
  <r>
    <s v="NOA-79645-377"/>
    <x v="604"/>
    <s v="53729-30320-XZ"/>
    <s v="R-D-0.5"/>
    <n v="5"/>
    <x v="756"/>
    <s v="etrippmt@wp.com"/>
    <x v="0"/>
    <s v="Rob"/>
    <x v="0"/>
    <s v="D"/>
    <x v="2"/>
    <x v="1"/>
    <n v="5.3699999999999992"/>
    <x v="51"/>
    <x v="1"/>
  </r>
  <r>
    <s v="KMS-49214-806"/>
    <x v="605"/>
    <s v="50384-52703-LA"/>
    <s v="E-L-2.5"/>
    <n v="4"/>
    <x v="757"/>
    <s v="lmacmanusmu@imdb.com"/>
    <x v="0"/>
    <s v="Exc"/>
    <x v="1"/>
    <s v="L"/>
    <x v="1"/>
    <x v="2"/>
    <n v="34.154999999999994"/>
    <x v="56"/>
    <x v="1"/>
  </r>
  <r>
    <s v="ABK-08091-531"/>
    <x v="606"/>
    <s v="53864-36201-FG"/>
    <s v="L-L-1"/>
    <n v="3"/>
    <x v="758"/>
    <s v="tbenediktovichmv@ebay.com"/>
    <x v="0"/>
    <s v="Lib"/>
    <x v="3"/>
    <s v="L"/>
    <x v="1"/>
    <x v="0"/>
    <n v="15.85"/>
    <x v="46"/>
    <x v="0"/>
  </r>
  <r>
    <s v="GPT-67705-953"/>
    <x v="446"/>
    <s v="70631-33225-MZ"/>
    <s v="A-M-0.2"/>
    <n v="5"/>
    <x v="759"/>
    <s v="cbournermw@chronoengine.com"/>
    <x v="0"/>
    <s v="Ara"/>
    <x v="2"/>
    <s v="M"/>
    <x v="0"/>
    <x v="3"/>
    <n v="3.375"/>
    <x v="19"/>
    <x v="0"/>
  </r>
  <r>
    <s v="JNA-21450-177"/>
    <x v="18"/>
    <s v="54798-14109-HC"/>
    <s v="A-D-1"/>
    <n v="3"/>
    <x v="760"/>
    <s v="oskermen3@hatena.ne.jp"/>
    <x v="0"/>
    <s v="Ara"/>
    <x v="2"/>
    <s v="D"/>
    <x v="2"/>
    <x v="0"/>
    <n v="9.9499999999999993"/>
    <x v="44"/>
    <x v="0"/>
  </r>
  <r>
    <s v="MPQ-23421-608"/>
    <x v="180"/>
    <s v="08023-52962-ET"/>
    <s v="E-M-0.5"/>
    <n v="5"/>
    <x v="761"/>
    <s v="kheddanmy@icq.com"/>
    <x v="0"/>
    <s v="Exc"/>
    <x v="1"/>
    <s v="M"/>
    <x v="0"/>
    <x v="1"/>
    <n v="8.25"/>
    <x v="1"/>
    <x v="0"/>
  </r>
  <r>
    <s v="NLI-63891-565"/>
    <x v="580"/>
    <s v="41899-00283-VK"/>
    <s v="E-M-0.2"/>
    <n v="5"/>
    <x v="762"/>
    <s v="ichartersmz@abc.net.au"/>
    <x v="0"/>
    <s v="Exc"/>
    <x v="1"/>
    <s v="M"/>
    <x v="0"/>
    <x v="3"/>
    <n v="4.125"/>
    <x v="132"/>
    <x v="1"/>
  </r>
  <r>
    <s v="HHF-36647-854"/>
    <x v="453"/>
    <s v="39011-18412-GR"/>
    <s v="A-D-2.5"/>
    <n v="6"/>
    <x v="763"/>
    <s v="aroubertn0@tmall.com"/>
    <x v="0"/>
    <s v="Ara"/>
    <x v="2"/>
    <s v="D"/>
    <x v="2"/>
    <x v="2"/>
    <n v="22.884999999999998"/>
    <x v="170"/>
    <x v="0"/>
  </r>
  <r>
    <s v="SBN-16537-046"/>
    <x v="259"/>
    <s v="60255-12579-PZ"/>
    <s v="A-D-0.2"/>
    <n v="1"/>
    <x v="764"/>
    <s v="hmairsn1@so-net.ne.jp"/>
    <x v="0"/>
    <s v="Ara"/>
    <x v="2"/>
    <s v="D"/>
    <x v="2"/>
    <x v="3"/>
    <n v="2.9849999999999999"/>
    <x v="55"/>
    <x v="1"/>
  </r>
  <r>
    <s v="XZD-44484-632"/>
    <x v="607"/>
    <s v="80541-38332-BP"/>
    <s v="E-M-1"/>
    <n v="2"/>
    <x v="765"/>
    <s v="hrainforthn2@blog.com"/>
    <x v="0"/>
    <s v="Exc"/>
    <x v="1"/>
    <s v="M"/>
    <x v="0"/>
    <x v="0"/>
    <n v="13.75"/>
    <x v="3"/>
    <x v="1"/>
  </r>
  <r>
    <s v="XZD-44484-632"/>
    <x v="607"/>
    <s v="80541-38332-BP"/>
    <s v="A-D-0.2"/>
    <n v="2"/>
    <x v="765"/>
    <s v="hrainforthn2@blog.com"/>
    <x v="0"/>
    <s v="Ara"/>
    <x v="2"/>
    <s v="D"/>
    <x v="2"/>
    <x v="3"/>
    <n v="2.9849999999999999"/>
    <x v="9"/>
    <x v="1"/>
  </r>
  <r>
    <s v="IKQ-39946-768"/>
    <x v="385"/>
    <s v="72778-50968-UQ"/>
    <s v="R-M-1"/>
    <n v="6"/>
    <x v="766"/>
    <s v="ijespern4@theglobeandmail.com"/>
    <x v="0"/>
    <s v="Rob"/>
    <x v="0"/>
    <s v="M"/>
    <x v="0"/>
    <x v="0"/>
    <n v="9.9499999999999993"/>
    <x v="33"/>
    <x v="1"/>
  </r>
  <r>
    <s v="KMB-95211-174"/>
    <x v="608"/>
    <s v="23941-30203-MO"/>
    <s v="R-D-2.5"/>
    <n v="4"/>
    <x v="767"/>
    <s v="ldwerryhousen5@gravatar.com"/>
    <x v="0"/>
    <s v="Rob"/>
    <x v="0"/>
    <s v="D"/>
    <x v="2"/>
    <x v="2"/>
    <n v="20.584999999999997"/>
    <x v="18"/>
    <x v="0"/>
  </r>
  <r>
    <s v="QWY-99467-368"/>
    <x v="609"/>
    <s v="96434-50068-DZ"/>
    <s v="A-D-2.5"/>
    <n v="1"/>
    <x v="768"/>
    <s v="nbroomern6@examiner.com"/>
    <x v="0"/>
    <s v="Ara"/>
    <x v="2"/>
    <s v="D"/>
    <x v="2"/>
    <x v="2"/>
    <n v="22.884999999999998"/>
    <x v="156"/>
    <x v="1"/>
  </r>
  <r>
    <s v="SRG-76791-614"/>
    <x v="147"/>
    <s v="11729-74102-XB"/>
    <s v="E-L-0.5"/>
    <n v="1"/>
    <x v="769"/>
    <s v="kthoumassonn7@bloglovin.com"/>
    <x v="0"/>
    <s v="Exc"/>
    <x v="1"/>
    <s v="L"/>
    <x v="1"/>
    <x v="1"/>
    <n v="8.91"/>
    <x v="161"/>
    <x v="0"/>
  </r>
  <r>
    <s v="VSN-94485-621"/>
    <x v="172"/>
    <s v="88116-12604-TE"/>
    <s v="A-D-0.2"/>
    <n v="4"/>
    <x v="770"/>
    <s v="fhabberghamn8@discovery.com"/>
    <x v="0"/>
    <s v="Ara"/>
    <x v="2"/>
    <s v="D"/>
    <x v="2"/>
    <x v="3"/>
    <n v="2.9849999999999999"/>
    <x v="22"/>
    <x v="1"/>
  </r>
  <r>
    <s v="UFZ-24348-219"/>
    <x v="610"/>
    <s v="27930-59250-JT"/>
    <s v="L-M-2.5"/>
    <n v="3"/>
    <x v="745"/>
    <s v=""/>
    <x v="0"/>
    <s v="Lib"/>
    <x v="3"/>
    <s v="M"/>
    <x v="0"/>
    <x v="2"/>
    <n v="33.464999999999996"/>
    <x v="64"/>
    <x v="1"/>
  </r>
  <r>
    <s v="UKS-93055-397"/>
    <x v="611"/>
    <s v="13082-41034-PD"/>
    <s v="A-D-2.5"/>
    <n v="5"/>
    <x v="771"/>
    <s v="ravrashinna@tamu.edu"/>
    <x v="0"/>
    <s v="Ara"/>
    <x v="2"/>
    <s v="D"/>
    <x v="2"/>
    <x v="2"/>
    <n v="22.884999999999998"/>
    <x v="15"/>
    <x v="1"/>
  </r>
  <r>
    <s v="AVH-56062-335"/>
    <x v="612"/>
    <s v="18082-74419-QH"/>
    <s v="E-M-0.5"/>
    <n v="5"/>
    <x v="772"/>
    <s v="mdoidgenb@etsy.com"/>
    <x v="0"/>
    <s v="Exc"/>
    <x v="1"/>
    <s v="M"/>
    <x v="0"/>
    <x v="1"/>
    <n v="8.25"/>
    <x v="1"/>
    <x v="1"/>
  </r>
  <r>
    <s v="HGE-19842-613"/>
    <x v="613"/>
    <s v="49401-45041-ZU"/>
    <s v="R-L-0.5"/>
    <n v="4"/>
    <x v="773"/>
    <s v="jedinboronc@reverbnation.com"/>
    <x v="0"/>
    <s v="Rob"/>
    <x v="0"/>
    <s v="L"/>
    <x v="1"/>
    <x v="1"/>
    <n v="7.169999999999999"/>
    <x v="139"/>
    <x v="0"/>
  </r>
  <r>
    <s v="WBA-85905-175"/>
    <x v="611"/>
    <s v="41252-45992-VS"/>
    <s v="L-M-0.2"/>
    <n v="1"/>
    <x v="774"/>
    <s v="ttewelsonnd@cdbaby.com"/>
    <x v="0"/>
    <s v="Lib"/>
    <x v="3"/>
    <s v="M"/>
    <x v="0"/>
    <x v="3"/>
    <n v="4.3650000000000002"/>
    <x v="189"/>
    <x v="1"/>
  </r>
  <r>
    <s v="DZI-35365-596"/>
    <x v="493"/>
    <s v="54798-14109-HC"/>
    <s v="E-M-0.2"/>
    <n v="2"/>
    <x v="760"/>
    <s v="oskermen3@hatena.ne.jp"/>
    <x v="0"/>
    <s v="Exc"/>
    <x v="1"/>
    <s v="M"/>
    <x v="0"/>
    <x v="3"/>
    <n v="4.125"/>
    <x v="112"/>
    <x v="0"/>
  </r>
  <r>
    <s v="XIR-88982-743"/>
    <x v="614"/>
    <s v="00852-54571-WP"/>
    <s v="E-M-0.2"/>
    <n v="2"/>
    <x v="775"/>
    <s v="ddrewittnf@mapquest.com"/>
    <x v="0"/>
    <s v="Exc"/>
    <x v="1"/>
    <s v="M"/>
    <x v="0"/>
    <x v="3"/>
    <n v="4.125"/>
    <x v="112"/>
    <x v="0"/>
  </r>
  <r>
    <s v="VUC-72395-865"/>
    <x v="151"/>
    <s v="13321-57602-GK"/>
    <s v="A-D-0.5"/>
    <n v="6"/>
    <x v="776"/>
    <s v="agladhillng@stanford.edu"/>
    <x v="0"/>
    <s v="Ara"/>
    <x v="2"/>
    <s v="D"/>
    <x v="2"/>
    <x v="1"/>
    <n v="5.97"/>
    <x v="27"/>
    <x v="0"/>
  </r>
  <r>
    <s v="BQJ-44755-910"/>
    <x v="489"/>
    <s v="75006-89922-VW"/>
    <s v="E-D-2.5"/>
    <n v="6"/>
    <x v="777"/>
    <s v="mlorineznh@whitehouse.gov"/>
    <x v="0"/>
    <s v="Exc"/>
    <x v="1"/>
    <s v="D"/>
    <x v="2"/>
    <x v="2"/>
    <n v="27.945"/>
    <x v="164"/>
    <x v="1"/>
  </r>
  <r>
    <s v="JKC-64636-831"/>
    <x v="615"/>
    <s v="52098-80103-FD"/>
    <s v="A-M-2.5"/>
    <n v="2"/>
    <x v="778"/>
    <s v=""/>
    <x v="0"/>
    <s v="Ara"/>
    <x v="2"/>
    <s v="M"/>
    <x v="0"/>
    <x v="2"/>
    <n v="25.874999999999996"/>
    <x v="95"/>
    <x v="0"/>
  </r>
  <r>
    <s v="ZKI-78561-066"/>
    <x v="616"/>
    <s v="60121-12432-VU"/>
    <s v="A-D-0.2"/>
    <n v="3"/>
    <x v="779"/>
    <s v="mvannj@wikipedia.org"/>
    <x v="0"/>
    <s v="Ara"/>
    <x v="2"/>
    <s v="D"/>
    <x v="2"/>
    <x v="3"/>
    <n v="2.9849999999999999"/>
    <x v="169"/>
    <x v="0"/>
  </r>
  <r>
    <s v="IMP-12563-728"/>
    <x v="578"/>
    <s v="68346-14810-UA"/>
    <s v="E-L-0.5"/>
    <n v="6"/>
    <x v="780"/>
    <s v=""/>
    <x v="0"/>
    <s v="Exc"/>
    <x v="1"/>
    <s v="L"/>
    <x v="1"/>
    <x v="1"/>
    <n v="8.91"/>
    <x v="119"/>
    <x v="1"/>
  </r>
  <r>
    <s v="MZL-81126-390"/>
    <x v="617"/>
    <s v="48464-99723-HK"/>
    <s v="A-L-0.2"/>
    <n v="6"/>
    <x v="781"/>
    <s v="jethelstonnl@creativecommons.org"/>
    <x v="0"/>
    <s v="Ara"/>
    <x v="2"/>
    <s v="L"/>
    <x v="1"/>
    <x v="3"/>
    <n v="3.8849999999999998"/>
    <x v="102"/>
    <x v="0"/>
  </r>
  <r>
    <s v="MZL-81126-390"/>
    <x v="617"/>
    <s v="48464-99723-HK"/>
    <s v="A-M-0.2"/>
    <n v="2"/>
    <x v="781"/>
    <s v="jethelstonnl@creativecommons.org"/>
    <x v="0"/>
    <s v="Ara"/>
    <x v="2"/>
    <s v="M"/>
    <x v="0"/>
    <x v="3"/>
    <n v="3.375"/>
    <x v="52"/>
    <x v="0"/>
  </r>
  <r>
    <s v="TVF-57766-608"/>
    <x v="155"/>
    <s v="88420-46464-XE"/>
    <s v="L-D-0.5"/>
    <n v="1"/>
    <x v="782"/>
    <s v="peberznn@woothemes.com"/>
    <x v="0"/>
    <s v="Lib"/>
    <x v="3"/>
    <s v="D"/>
    <x v="2"/>
    <x v="1"/>
    <n v="7.77"/>
    <x v="41"/>
    <x v="0"/>
  </r>
  <r>
    <s v="RUX-37995-892"/>
    <x v="461"/>
    <s v="37762-09530-MP"/>
    <s v="L-D-2.5"/>
    <n v="4"/>
    <x v="783"/>
    <s v="bgaishno@altervista.org"/>
    <x v="0"/>
    <s v="Lib"/>
    <x v="3"/>
    <s v="D"/>
    <x v="2"/>
    <x v="2"/>
    <n v="29.784999999999997"/>
    <x v="129"/>
    <x v="0"/>
  </r>
  <r>
    <s v="AVK-76526-953"/>
    <x v="87"/>
    <s v="47268-50127-XY"/>
    <s v="A-D-1"/>
    <n v="2"/>
    <x v="784"/>
    <s v="ldantonnp@miitbeian.gov.cn"/>
    <x v="0"/>
    <s v="Ara"/>
    <x v="2"/>
    <s v="D"/>
    <x v="2"/>
    <x v="0"/>
    <n v="9.9499999999999993"/>
    <x v="0"/>
    <x v="1"/>
  </r>
  <r>
    <s v="RIU-02231-623"/>
    <x v="618"/>
    <s v="25544-84179-QC"/>
    <s v="R-L-0.5"/>
    <n v="5"/>
    <x v="785"/>
    <s v="smorrallnq@answers.com"/>
    <x v="0"/>
    <s v="Rob"/>
    <x v="0"/>
    <s v="L"/>
    <x v="1"/>
    <x v="1"/>
    <n v="7.169999999999999"/>
    <x v="66"/>
    <x v="0"/>
  </r>
  <r>
    <s v="WFK-99317-827"/>
    <x v="619"/>
    <s v="32058-76765-ZL"/>
    <s v="L-D-2.5"/>
    <n v="3"/>
    <x v="786"/>
    <s v="dcrownshawnr@photobucket.com"/>
    <x v="0"/>
    <s v="Lib"/>
    <x v="3"/>
    <s v="D"/>
    <x v="2"/>
    <x v="2"/>
    <n v="29.784999999999997"/>
    <x v="49"/>
    <x v="1"/>
  </r>
  <r>
    <s v="SFD-00372-284"/>
    <x v="440"/>
    <s v="54798-14109-HC"/>
    <s v="L-M-0.2"/>
    <n v="2"/>
    <x v="760"/>
    <s v="oskermen3@hatena.ne.jp"/>
    <x v="0"/>
    <s v="Lib"/>
    <x v="3"/>
    <s v="M"/>
    <x v="0"/>
    <x v="3"/>
    <n v="4.3650000000000002"/>
    <x v="31"/>
    <x v="0"/>
  </r>
  <r>
    <s v="SXC-62166-515"/>
    <x v="489"/>
    <s v="69171-65646-UC"/>
    <s v="R-L-2.5"/>
    <n v="5"/>
    <x v="787"/>
    <s v="jreddochnt@sun.com"/>
    <x v="0"/>
    <s v="Rob"/>
    <x v="0"/>
    <s v="L"/>
    <x v="1"/>
    <x v="2"/>
    <n v="27.484999999999996"/>
    <x v="187"/>
    <x v="1"/>
  </r>
  <r>
    <s v="YIE-87008-621"/>
    <x v="620"/>
    <s v="22503-52799-MI"/>
    <s v="L-M-0.5"/>
    <n v="4"/>
    <x v="788"/>
    <s v="stitleynu@whitehouse.gov"/>
    <x v="0"/>
    <s v="Lib"/>
    <x v="3"/>
    <s v="M"/>
    <x v="0"/>
    <x v="1"/>
    <n v="8.73"/>
    <x v="190"/>
    <x v="1"/>
  </r>
  <r>
    <s v="HRM-94548-288"/>
    <x v="621"/>
    <s v="08934-65581-ZI"/>
    <s v="A-L-2.5"/>
    <n v="6"/>
    <x v="789"/>
    <s v="rsimaonv@simplemachines.org"/>
    <x v="0"/>
    <s v="Ara"/>
    <x v="2"/>
    <s v="L"/>
    <x v="1"/>
    <x v="2"/>
    <n v="29.784999999999997"/>
    <x v="39"/>
    <x v="1"/>
  </r>
  <r>
    <s v="UJG-34731-295"/>
    <x v="374"/>
    <s v="15764-22559-ZT"/>
    <s v="A-M-2.5"/>
    <n v="1"/>
    <x v="790"/>
    <s v=""/>
    <x v="0"/>
    <s v="Ara"/>
    <x v="2"/>
    <s v="M"/>
    <x v="0"/>
    <x v="2"/>
    <n v="25.874999999999996"/>
    <x v="145"/>
    <x v="1"/>
  </r>
  <r>
    <s v="TWD-70988-853"/>
    <x v="345"/>
    <s v="87519-68847-ZG"/>
    <s v="L-D-1"/>
    <n v="6"/>
    <x v="791"/>
    <s v="nchisholmnx@example.com"/>
    <x v="0"/>
    <s v="Lib"/>
    <x v="3"/>
    <s v="D"/>
    <x v="2"/>
    <x v="0"/>
    <n v="12.95"/>
    <x v="17"/>
    <x v="0"/>
  </r>
  <r>
    <s v="CIX-22904-641"/>
    <x v="622"/>
    <s v="78012-56878-UB"/>
    <s v="R-M-1"/>
    <n v="1"/>
    <x v="792"/>
    <s v="goatsny@live.com"/>
    <x v="0"/>
    <s v="Rob"/>
    <x v="0"/>
    <s v="M"/>
    <x v="0"/>
    <x v="0"/>
    <n v="9.9499999999999993"/>
    <x v="138"/>
    <x v="0"/>
  </r>
  <r>
    <s v="DLV-65840-759"/>
    <x v="623"/>
    <s v="77192-72145-RG"/>
    <s v="L-M-1"/>
    <n v="2"/>
    <x v="793"/>
    <s v="mbirkinnz@java.com"/>
    <x v="0"/>
    <s v="Lib"/>
    <x v="3"/>
    <s v="M"/>
    <x v="0"/>
    <x v="0"/>
    <n v="14.55"/>
    <x v="194"/>
    <x v="0"/>
  </r>
  <r>
    <s v="RXN-55491-201"/>
    <x v="354"/>
    <s v="86071-79238-CX"/>
    <s v="R-L-0.2"/>
    <n v="6"/>
    <x v="794"/>
    <s v="rpysono0@constantcontact.com"/>
    <x v="1"/>
    <s v="Rob"/>
    <x v="0"/>
    <s v="L"/>
    <x v="1"/>
    <x v="3"/>
    <n v="3.5849999999999995"/>
    <x v="137"/>
    <x v="1"/>
  </r>
  <r>
    <s v="UHK-63283-868"/>
    <x v="624"/>
    <s v="16809-16936-WF"/>
    <s v="A-M-0.5"/>
    <n v="1"/>
    <x v="795"/>
    <s v="mmacconnechieo9@reuters.com"/>
    <x v="0"/>
    <s v="Ara"/>
    <x v="2"/>
    <s v="M"/>
    <x v="0"/>
    <x v="1"/>
    <n v="6.75"/>
    <x v="52"/>
    <x v="0"/>
  </r>
  <r>
    <s v="PJC-31401-893"/>
    <x v="561"/>
    <s v="11212-69985-ZJ"/>
    <s v="A-D-0.5"/>
    <n v="3"/>
    <x v="796"/>
    <s v="rtreachero2@usa.gov"/>
    <x v="1"/>
    <s v="Ara"/>
    <x v="2"/>
    <s v="D"/>
    <x v="2"/>
    <x v="1"/>
    <n v="5.97"/>
    <x v="8"/>
    <x v="1"/>
  </r>
  <r>
    <s v="HHO-79903-185"/>
    <x v="42"/>
    <s v="53893-01719-CL"/>
    <s v="A-L-2.5"/>
    <n v="1"/>
    <x v="797"/>
    <s v="bfattorinio3@quantcast.com"/>
    <x v="1"/>
    <s v="Ara"/>
    <x v="2"/>
    <s v="L"/>
    <x v="1"/>
    <x v="2"/>
    <n v="29.784999999999997"/>
    <x v="91"/>
    <x v="0"/>
  </r>
  <r>
    <s v="YWM-07310-594"/>
    <x v="267"/>
    <s v="66028-99867-WJ"/>
    <s v="E-M-0.5"/>
    <n v="5"/>
    <x v="798"/>
    <s v="mpalleskeo4@nyu.edu"/>
    <x v="0"/>
    <s v="Exc"/>
    <x v="1"/>
    <s v="M"/>
    <x v="0"/>
    <x v="1"/>
    <n v="8.25"/>
    <x v="1"/>
    <x v="0"/>
  </r>
  <r>
    <s v="FHD-94983-982"/>
    <x v="625"/>
    <s v="62839-56723-CH"/>
    <s v="R-M-0.5"/>
    <n v="3"/>
    <x v="799"/>
    <s v=""/>
    <x v="0"/>
    <s v="Rob"/>
    <x v="0"/>
    <s v="M"/>
    <x v="0"/>
    <x v="1"/>
    <n v="5.97"/>
    <x v="8"/>
    <x v="0"/>
  </r>
  <r>
    <s v="WQK-10857-119"/>
    <x v="616"/>
    <s v="96849-52854-CR"/>
    <s v="E-D-0.5"/>
    <n v="1"/>
    <x v="800"/>
    <s v="fantcliffeo6@amazon.co.jp"/>
    <x v="1"/>
    <s v="Exc"/>
    <x v="1"/>
    <s v="D"/>
    <x v="2"/>
    <x v="1"/>
    <n v="7.29"/>
    <x v="35"/>
    <x v="0"/>
  </r>
  <r>
    <s v="DXA-50313-073"/>
    <x v="626"/>
    <s v="19755-55847-VW"/>
    <s v="E-L-1"/>
    <n v="2"/>
    <x v="801"/>
    <s v="pmatignono7@harvard.edu"/>
    <x v="2"/>
    <s v="Exc"/>
    <x v="1"/>
    <s v="L"/>
    <x v="1"/>
    <x v="0"/>
    <n v="14.85"/>
    <x v="195"/>
    <x v="0"/>
  </r>
  <r>
    <s v="ONW-00560-570"/>
    <x v="52"/>
    <s v="32900-82606-BO"/>
    <s v="A-M-1"/>
    <n v="2"/>
    <x v="802"/>
    <s v="cweondo8@theglobeandmail.com"/>
    <x v="0"/>
    <s v="Ara"/>
    <x v="2"/>
    <s v="M"/>
    <x v="0"/>
    <x v="0"/>
    <n v="11.25"/>
    <x v="122"/>
    <x v="1"/>
  </r>
  <r>
    <s v="BRJ-19414-277"/>
    <x v="622"/>
    <s v="16809-16936-WF"/>
    <s v="R-M-0.2"/>
    <n v="4"/>
    <x v="795"/>
    <s v="mmacconnechieo9@reuters.com"/>
    <x v="0"/>
    <s v="Rob"/>
    <x v="0"/>
    <s v="M"/>
    <x v="0"/>
    <x v="3"/>
    <n v="2.9849999999999999"/>
    <x v="22"/>
    <x v="0"/>
  </r>
  <r>
    <s v="MIQ-16322-908"/>
    <x v="627"/>
    <s v="20118-28138-QD"/>
    <s v="A-L-1"/>
    <n v="2"/>
    <x v="803"/>
    <s v="jskentelberyoa@paypal.com"/>
    <x v="0"/>
    <s v="Ara"/>
    <x v="2"/>
    <s v="L"/>
    <x v="1"/>
    <x v="0"/>
    <n v="12.95"/>
    <x v="109"/>
    <x v="1"/>
  </r>
  <r>
    <s v="MVO-39328-830"/>
    <x v="628"/>
    <s v="84057-45461-AH"/>
    <s v="L-M-0.5"/>
    <n v="5"/>
    <x v="804"/>
    <s v="ocomberob@goo.gl"/>
    <x v="1"/>
    <s v="Lib"/>
    <x v="3"/>
    <s v="M"/>
    <x v="0"/>
    <x v="1"/>
    <n v="8.73"/>
    <x v="34"/>
    <x v="1"/>
  </r>
  <r>
    <s v="MVO-39328-830"/>
    <x v="628"/>
    <s v="84057-45461-AH"/>
    <s v="A-L-0.5"/>
    <n v="6"/>
    <x v="804"/>
    <s v="ocomberob@goo.gl"/>
    <x v="1"/>
    <s v="Ara"/>
    <x v="2"/>
    <s v="L"/>
    <x v="1"/>
    <x v="1"/>
    <n v="7.77"/>
    <x v="162"/>
    <x v="1"/>
  </r>
  <r>
    <s v="NTJ-88319-746"/>
    <x v="629"/>
    <s v="90882-88130-KQ"/>
    <s v="L-L-0.5"/>
    <n v="3"/>
    <x v="805"/>
    <s v="ztramelod@netlog.com"/>
    <x v="0"/>
    <s v="Lib"/>
    <x v="3"/>
    <s v="L"/>
    <x v="1"/>
    <x v="1"/>
    <n v="9.51"/>
    <x v="32"/>
    <x v="1"/>
  </r>
  <r>
    <s v="LCY-24377-948"/>
    <x v="630"/>
    <s v="21617-79890-DD"/>
    <s v="R-L-2.5"/>
    <n v="1"/>
    <x v="806"/>
    <s v=""/>
    <x v="0"/>
    <s v="Rob"/>
    <x v="0"/>
    <s v="L"/>
    <x v="1"/>
    <x v="2"/>
    <n v="27.484999999999996"/>
    <x v="142"/>
    <x v="0"/>
  </r>
  <r>
    <s v="FWD-85967-769"/>
    <x v="631"/>
    <s v="20256-54689-LO"/>
    <s v="E-D-0.2"/>
    <n v="3"/>
    <x v="807"/>
    <s v=""/>
    <x v="0"/>
    <s v="Exc"/>
    <x v="1"/>
    <s v="D"/>
    <x v="2"/>
    <x v="3"/>
    <n v="3.645"/>
    <x v="47"/>
    <x v="1"/>
  </r>
  <r>
    <s v="KTO-53793-109"/>
    <x v="229"/>
    <s v="17572-27091-AA"/>
    <s v="R-L-0.2"/>
    <n v="2"/>
    <x v="808"/>
    <s v="chatfullog@ebay.com"/>
    <x v="0"/>
    <s v="Rob"/>
    <x v="0"/>
    <s v="L"/>
    <x v="1"/>
    <x v="3"/>
    <n v="3.5849999999999995"/>
    <x v="53"/>
    <x v="1"/>
  </r>
  <r>
    <s v="OCK-89033-348"/>
    <x v="632"/>
    <s v="82300-88786-UE"/>
    <s v="A-L-0.2"/>
    <n v="6"/>
    <x v="809"/>
    <s v=""/>
    <x v="0"/>
    <s v="Ara"/>
    <x v="2"/>
    <s v="L"/>
    <x v="1"/>
    <x v="3"/>
    <n v="3.8849999999999998"/>
    <x v="102"/>
    <x v="0"/>
  </r>
  <r>
    <s v="GPZ-36017-366"/>
    <x v="633"/>
    <s v="65732-22589-OW"/>
    <s v="A-D-2.5"/>
    <n v="5"/>
    <x v="810"/>
    <s v="kmarrisonoq@dropbox.com"/>
    <x v="0"/>
    <s v="Ara"/>
    <x v="2"/>
    <s v="D"/>
    <x v="2"/>
    <x v="2"/>
    <n v="22.884999999999998"/>
    <x v="15"/>
    <x v="0"/>
  </r>
  <r>
    <s v="BZP-33213-637"/>
    <x v="95"/>
    <s v="77175-09826-SF"/>
    <s v="A-M-2.5"/>
    <n v="3"/>
    <x v="811"/>
    <s v="lagnolooj@pinterest.com"/>
    <x v="0"/>
    <s v="Ara"/>
    <x v="2"/>
    <s v="M"/>
    <x v="0"/>
    <x v="2"/>
    <n v="25.874999999999996"/>
    <x v="57"/>
    <x v="0"/>
  </r>
  <r>
    <s v="WFH-21507-708"/>
    <x v="521"/>
    <s v="07237-32539-NB"/>
    <s v="R-D-0.5"/>
    <n v="1"/>
    <x v="812"/>
    <s v="dkiddyok@fda.gov"/>
    <x v="0"/>
    <s v="Rob"/>
    <x v="0"/>
    <s v="D"/>
    <x v="2"/>
    <x v="1"/>
    <n v="5.3699999999999992"/>
    <x v="147"/>
    <x v="0"/>
  </r>
  <r>
    <s v="HST-96923-073"/>
    <x v="76"/>
    <s v="54722-76431-EX"/>
    <s v="R-D-2.5"/>
    <n v="6"/>
    <x v="813"/>
    <s v="hpetroulisol@state.tx.us"/>
    <x v="1"/>
    <s v="Rob"/>
    <x v="0"/>
    <s v="D"/>
    <x v="2"/>
    <x v="2"/>
    <n v="20.584999999999997"/>
    <x v="99"/>
    <x v="1"/>
  </r>
  <r>
    <s v="ENN-79947-323"/>
    <x v="634"/>
    <s v="67847-82662-TE"/>
    <s v="L-M-0.5"/>
    <n v="2"/>
    <x v="814"/>
    <s v="mschollom@taobao.com"/>
    <x v="0"/>
    <s v="Lib"/>
    <x v="3"/>
    <s v="M"/>
    <x v="0"/>
    <x v="1"/>
    <n v="8.73"/>
    <x v="92"/>
    <x v="1"/>
  </r>
  <r>
    <s v="BHA-47429-889"/>
    <x v="635"/>
    <s v="51114-51191-EW"/>
    <s v="E-L-0.2"/>
    <n v="3"/>
    <x v="815"/>
    <s v="kfersonon@g.co"/>
    <x v="0"/>
    <s v="Exc"/>
    <x v="1"/>
    <s v="L"/>
    <x v="1"/>
    <x v="3"/>
    <n v="4.4550000000000001"/>
    <x v="77"/>
    <x v="1"/>
  </r>
  <r>
    <s v="SZY-63017-318"/>
    <x v="636"/>
    <s v="91809-58808-TV"/>
    <s v="A-L-0.2"/>
    <n v="2"/>
    <x v="816"/>
    <s v="bkellowayoo@omniture.com"/>
    <x v="0"/>
    <s v="Ara"/>
    <x v="2"/>
    <s v="L"/>
    <x v="1"/>
    <x v="3"/>
    <n v="3.8849999999999998"/>
    <x v="41"/>
    <x v="0"/>
  </r>
  <r>
    <s v="LCU-93317-340"/>
    <x v="637"/>
    <s v="84996-26826-DK"/>
    <s v="R-D-0.2"/>
    <n v="1"/>
    <x v="817"/>
    <s v="soliffeop@yellowbook.com"/>
    <x v="0"/>
    <s v="Rob"/>
    <x v="0"/>
    <s v="D"/>
    <x v="2"/>
    <x v="3"/>
    <n v="2.6849999999999996"/>
    <x v="97"/>
    <x v="0"/>
  </r>
  <r>
    <s v="UOM-71431-481"/>
    <x v="182"/>
    <s v="65732-22589-OW"/>
    <s v="R-D-2.5"/>
    <n v="1"/>
    <x v="810"/>
    <s v="kmarrisonoq@dropbox.com"/>
    <x v="0"/>
    <s v="Rob"/>
    <x v="0"/>
    <s v="D"/>
    <x v="2"/>
    <x v="2"/>
    <n v="20.584999999999997"/>
    <x v="123"/>
    <x v="0"/>
  </r>
  <r>
    <s v="PJH-42618-877"/>
    <x v="479"/>
    <s v="93676-95250-XJ"/>
    <s v="A-D-2.5"/>
    <n v="5"/>
    <x v="818"/>
    <s v="cdolohuntyor@dailymail.co.uk"/>
    <x v="0"/>
    <s v="Ara"/>
    <x v="2"/>
    <s v="D"/>
    <x v="2"/>
    <x v="2"/>
    <n v="22.884999999999998"/>
    <x v="15"/>
    <x v="0"/>
  </r>
  <r>
    <s v="XED-90333-402"/>
    <x v="638"/>
    <s v="28300-14355-GF"/>
    <s v="E-M-0.2"/>
    <n v="5"/>
    <x v="819"/>
    <s v="pvasilenkoos@addtoany.com"/>
    <x v="2"/>
    <s v="Exc"/>
    <x v="1"/>
    <s v="M"/>
    <x v="0"/>
    <x v="3"/>
    <n v="4.125"/>
    <x v="132"/>
    <x v="1"/>
  </r>
  <r>
    <s v="IKK-62234-199"/>
    <x v="639"/>
    <s v="91190-84826-IQ"/>
    <s v="L-L-0.5"/>
    <n v="6"/>
    <x v="820"/>
    <s v="rschankelborgot@ameblo.jp"/>
    <x v="0"/>
    <s v="Lib"/>
    <x v="3"/>
    <s v="L"/>
    <x v="1"/>
    <x v="1"/>
    <n v="9.51"/>
    <x v="30"/>
    <x v="0"/>
  </r>
  <r>
    <s v="KAW-95195-329"/>
    <x v="640"/>
    <s v="34570-99384-AF"/>
    <s v="R-D-2.5"/>
    <n v="4"/>
    <x v="821"/>
    <s v=""/>
    <x v="1"/>
    <s v="Rob"/>
    <x v="0"/>
    <s v="D"/>
    <x v="2"/>
    <x v="2"/>
    <n v="20.584999999999997"/>
    <x v="18"/>
    <x v="0"/>
  </r>
  <r>
    <s v="QDO-57268-842"/>
    <x v="612"/>
    <s v="57808-90533-UE"/>
    <s v="E-M-2.5"/>
    <n v="5"/>
    <x v="822"/>
    <s v=""/>
    <x v="0"/>
    <s v="Exc"/>
    <x v="1"/>
    <s v="M"/>
    <x v="0"/>
    <x v="2"/>
    <n v="31.624999999999996"/>
    <x v="196"/>
    <x v="1"/>
  </r>
  <r>
    <s v="IIZ-24416-212"/>
    <x v="641"/>
    <s v="76060-30540-LB"/>
    <s v="R-D-0.5"/>
    <n v="6"/>
    <x v="823"/>
    <s v="bcargenow@geocities.jp"/>
    <x v="0"/>
    <s v="Rob"/>
    <x v="0"/>
    <s v="D"/>
    <x v="2"/>
    <x v="1"/>
    <n v="5.3699999999999992"/>
    <x v="111"/>
    <x v="0"/>
  </r>
  <r>
    <s v="AWP-11469-510"/>
    <x v="36"/>
    <s v="76730-63769-ND"/>
    <s v="E-D-1"/>
    <n v="2"/>
    <x v="824"/>
    <s v="rsticklerox@printfriendly.com"/>
    <x v="2"/>
    <s v="Exc"/>
    <x v="1"/>
    <s v="D"/>
    <x v="2"/>
    <x v="0"/>
    <n v="12.15"/>
    <x v="76"/>
    <x v="1"/>
  </r>
  <r>
    <s v="KXA-27983-918"/>
    <x v="642"/>
    <s v="96042-27290-EQ"/>
    <s v="R-L-0.5"/>
    <n v="5"/>
    <x v="825"/>
    <s v=""/>
    <x v="0"/>
    <s v="Rob"/>
    <x v="0"/>
    <s v="L"/>
    <x v="1"/>
    <x v="1"/>
    <n v="7.169999999999999"/>
    <x v="66"/>
    <x v="1"/>
  </r>
  <r>
    <s v="VKQ-39009-292"/>
    <x v="219"/>
    <s v="57808-90533-UE"/>
    <s v="L-M-1"/>
    <n v="5"/>
    <x v="822"/>
    <s v=""/>
    <x v="0"/>
    <s v="Lib"/>
    <x v="3"/>
    <s v="M"/>
    <x v="0"/>
    <x v="0"/>
    <n v="14.55"/>
    <x v="45"/>
    <x v="1"/>
  </r>
  <r>
    <s v="PDB-98743-282"/>
    <x v="643"/>
    <s v="51940-02669-OR"/>
    <s v="L-L-1"/>
    <n v="3"/>
    <x v="826"/>
    <s v=""/>
    <x v="1"/>
    <s v="Lib"/>
    <x v="3"/>
    <s v="L"/>
    <x v="1"/>
    <x v="0"/>
    <n v="15.85"/>
    <x v="46"/>
    <x v="1"/>
  </r>
  <r>
    <s v="SXW-34014-556"/>
    <x v="644"/>
    <s v="99144-98314-GN"/>
    <s v="R-L-0.2"/>
    <n v="1"/>
    <x v="827"/>
    <s v="djevonp1@ibm.com"/>
    <x v="0"/>
    <s v="Rob"/>
    <x v="0"/>
    <s v="L"/>
    <x v="1"/>
    <x v="3"/>
    <n v="3.5849999999999995"/>
    <x v="60"/>
    <x v="0"/>
  </r>
  <r>
    <s v="QOJ-38788-727"/>
    <x v="136"/>
    <s v="16358-63919-CE"/>
    <s v="E-M-2.5"/>
    <n v="5"/>
    <x v="828"/>
    <s v="hrannerp2@omniture.com"/>
    <x v="0"/>
    <s v="Exc"/>
    <x v="1"/>
    <s v="M"/>
    <x v="0"/>
    <x v="2"/>
    <n v="31.624999999999996"/>
    <x v="196"/>
    <x v="1"/>
  </r>
  <r>
    <s v="TGF-38649-658"/>
    <x v="645"/>
    <s v="67743-54817-UT"/>
    <s v="L-M-0.5"/>
    <n v="2"/>
    <x v="829"/>
    <s v="bimriep3@addtoany.com"/>
    <x v="0"/>
    <s v="Lib"/>
    <x v="3"/>
    <s v="M"/>
    <x v="0"/>
    <x v="1"/>
    <n v="8.73"/>
    <x v="92"/>
    <x v="1"/>
  </r>
  <r>
    <s v="EAI-25194-209"/>
    <x v="646"/>
    <s v="44601-51441-BH"/>
    <s v="A-L-2.5"/>
    <n v="5"/>
    <x v="830"/>
    <s v="dsopperp4@eventbrite.com"/>
    <x v="0"/>
    <s v="Ara"/>
    <x v="2"/>
    <s v="L"/>
    <x v="1"/>
    <x v="2"/>
    <n v="29.784999999999997"/>
    <x v="74"/>
    <x v="1"/>
  </r>
  <r>
    <s v="IJK-34441-720"/>
    <x v="647"/>
    <s v="97201-58870-WB"/>
    <s v="A-M-0.5"/>
    <n v="6"/>
    <x v="831"/>
    <s v=""/>
    <x v="0"/>
    <s v="Ara"/>
    <x v="2"/>
    <s v="M"/>
    <x v="0"/>
    <x v="1"/>
    <n v="6.75"/>
    <x v="61"/>
    <x v="0"/>
  </r>
  <r>
    <s v="ZMC-00336-619"/>
    <x v="591"/>
    <s v="19849-12926-QF"/>
    <s v="A-M-0.5"/>
    <n v="4"/>
    <x v="832"/>
    <s v="lledgleyp6@de.vu"/>
    <x v="0"/>
    <s v="Ara"/>
    <x v="2"/>
    <s v="M"/>
    <x v="0"/>
    <x v="1"/>
    <n v="6.75"/>
    <x v="25"/>
    <x v="0"/>
  </r>
  <r>
    <s v="UPX-54529-618"/>
    <x v="648"/>
    <s v="40535-56770-UM"/>
    <s v="L-D-1"/>
    <n v="3"/>
    <x v="833"/>
    <s v="tmenaryp7@phoca.cz"/>
    <x v="0"/>
    <s v="Lib"/>
    <x v="3"/>
    <s v="D"/>
    <x v="2"/>
    <x v="0"/>
    <n v="12.95"/>
    <x v="5"/>
    <x v="1"/>
  </r>
  <r>
    <s v="DLX-01059-899"/>
    <x v="191"/>
    <s v="74940-09646-MU"/>
    <s v="R-L-1"/>
    <n v="5"/>
    <x v="834"/>
    <s v="gciccottip8@so-net.ne.jp"/>
    <x v="0"/>
    <s v="Rob"/>
    <x v="0"/>
    <s v="L"/>
    <x v="1"/>
    <x v="0"/>
    <n v="11.95"/>
    <x v="143"/>
    <x v="1"/>
  </r>
  <r>
    <s v="MEK-85120-243"/>
    <x v="649"/>
    <s v="06623-54610-HC"/>
    <s v="R-L-0.2"/>
    <n v="3"/>
    <x v="835"/>
    <s v=""/>
    <x v="0"/>
    <s v="Rob"/>
    <x v="0"/>
    <s v="L"/>
    <x v="1"/>
    <x v="3"/>
    <n v="3.5849999999999995"/>
    <x v="127"/>
    <x v="1"/>
  </r>
  <r>
    <s v="NFI-37188-246"/>
    <x v="553"/>
    <s v="89490-75361-AF"/>
    <s v="A-D-2.5"/>
    <n v="4"/>
    <x v="836"/>
    <s v="wjallinpa@pcworld.com"/>
    <x v="0"/>
    <s v="Ara"/>
    <x v="2"/>
    <s v="D"/>
    <x v="2"/>
    <x v="2"/>
    <n v="22.884999999999998"/>
    <x v="21"/>
    <x v="1"/>
  </r>
  <r>
    <s v="BXH-62195-013"/>
    <x v="584"/>
    <s v="94526-79230-GZ"/>
    <s v="A-M-1"/>
    <n v="4"/>
    <x v="837"/>
    <s v="mbogeypb@thetimes.co.uk"/>
    <x v="0"/>
    <s v="Ara"/>
    <x v="2"/>
    <s v="M"/>
    <x v="0"/>
    <x v="0"/>
    <n v="11.25"/>
    <x v="157"/>
    <x v="0"/>
  </r>
  <r>
    <s v="YLK-78851-470"/>
    <x v="650"/>
    <s v="58559-08254-UY"/>
    <s v="R-M-2.5"/>
    <n v="6"/>
    <x v="838"/>
    <s v=""/>
    <x v="0"/>
    <s v="Rob"/>
    <x v="0"/>
    <s v="M"/>
    <x v="0"/>
    <x v="2"/>
    <n v="22.884999999999998"/>
    <x v="170"/>
    <x v="0"/>
  </r>
  <r>
    <s v="DXY-76225-633"/>
    <x v="121"/>
    <s v="88574-37083-WX"/>
    <s v="A-M-0.5"/>
    <n v="1"/>
    <x v="839"/>
    <s v="mcobbledickpd@ucsd.edu"/>
    <x v="0"/>
    <s v="Ara"/>
    <x v="2"/>
    <s v="M"/>
    <x v="0"/>
    <x v="1"/>
    <n v="6.75"/>
    <x v="52"/>
    <x v="1"/>
  </r>
  <r>
    <s v="UHP-24614-199"/>
    <x v="472"/>
    <s v="67953-79896-AC"/>
    <s v="A-M-1"/>
    <n v="4"/>
    <x v="840"/>
    <s v="alewrype@whitehouse.gov"/>
    <x v="0"/>
    <s v="Ara"/>
    <x v="2"/>
    <s v="M"/>
    <x v="0"/>
    <x v="0"/>
    <n v="11.25"/>
    <x v="157"/>
    <x v="1"/>
  </r>
  <r>
    <s v="HBY-35655-049"/>
    <x v="594"/>
    <s v="69207-93422-CQ"/>
    <s v="E-D-2.5"/>
    <n v="3"/>
    <x v="841"/>
    <s v="ihesselpf@ox.ac.uk"/>
    <x v="0"/>
    <s v="Exc"/>
    <x v="1"/>
    <s v="D"/>
    <x v="2"/>
    <x v="2"/>
    <n v="27.945"/>
    <x v="171"/>
    <x v="0"/>
  </r>
  <r>
    <s v="DCE-22886-861"/>
    <x v="89"/>
    <s v="56060-17602-RG"/>
    <s v="E-D-0.2"/>
    <n v="1"/>
    <x v="842"/>
    <s v=""/>
    <x v="1"/>
    <s v="Exc"/>
    <x v="1"/>
    <s v="D"/>
    <x v="2"/>
    <x v="3"/>
    <n v="3.645"/>
    <x v="186"/>
    <x v="0"/>
  </r>
  <r>
    <s v="QTG-93823-843"/>
    <x v="651"/>
    <s v="46859-14212-FI"/>
    <s v="A-M-0.5"/>
    <n v="1"/>
    <x v="843"/>
    <s v="csorrellph@amazon.com"/>
    <x v="2"/>
    <s v="Ara"/>
    <x v="2"/>
    <s v="M"/>
    <x v="0"/>
    <x v="1"/>
    <n v="6.75"/>
    <x v="52"/>
    <x v="1"/>
  </r>
  <r>
    <s v="QTG-93823-843"/>
    <x v="651"/>
    <s v="46859-14212-FI"/>
    <s v="E-D-0.5"/>
    <n v="3"/>
    <x v="843"/>
    <s v="csorrellph@amazon.com"/>
    <x v="2"/>
    <s v="Exc"/>
    <x v="1"/>
    <s v="D"/>
    <x v="2"/>
    <x v="1"/>
    <n v="7.29"/>
    <x v="6"/>
    <x v="1"/>
  </r>
  <r>
    <s v="WFT-16178-396"/>
    <x v="249"/>
    <s v="33555-01585-RP"/>
    <s v="R-D-0.2"/>
    <n v="5"/>
    <x v="844"/>
    <s v="qheavysidepj@unc.edu"/>
    <x v="0"/>
    <s v="Rob"/>
    <x v="0"/>
    <s v="D"/>
    <x v="2"/>
    <x v="3"/>
    <n v="2.6849999999999996"/>
    <x v="148"/>
    <x v="0"/>
  </r>
  <r>
    <s v="ERC-54560-934"/>
    <x v="652"/>
    <s v="11932-85629-CU"/>
    <s v="R-D-2.5"/>
    <n v="6"/>
    <x v="845"/>
    <s v="hreuvenpk@whitehouse.gov"/>
    <x v="0"/>
    <s v="Rob"/>
    <x v="0"/>
    <s v="D"/>
    <x v="2"/>
    <x v="2"/>
    <n v="20.584999999999997"/>
    <x v="99"/>
    <x v="1"/>
  </r>
  <r>
    <s v="RUK-78200-416"/>
    <x v="653"/>
    <s v="36192-07175-XC"/>
    <s v="L-D-0.2"/>
    <n v="2"/>
    <x v="846"/>
    <s v="mattwoolpl@nba.com"/>
    <x v="0"/>
    <s v="Lib"/>
    <x v="3"/>
    <s v="D"/>
    <x v="2"/>
    <x v="3"/>
    <n v="3.8849999999999998"/>
    <x v="41"/>
    <x v="1"/>
  </r>
  <r>
    <s v="KHK-13105-388"/>
    <x v="177"/>
    <s v="46242-54946-ZW"/>
    <s v="A-M-1"/>
    <n v="6"/>
    <x v="847"/>
    <s v=""/>
    <x v="0"/>
    <s v="Ara"/>
    <x v="2"/>
    <s v="M"/>
    <x v="0"/>
    <x v="0"/>
    <n v="11.25"/>
    <x v="173"/>
    <x v="0"/>
  </r>
  <r>
    <s v="NJR-03699-189"/>
    <x v="22"/>
    <s v="95152-82155-VQ"/>
    <s v="E-D-2.5"/>
    <n v="1"/>
    <x v="848"/>
    <s v="gwynespn@dagondesign.com"/>
    <x v="0"/>
    <s v="Exc"/>
    <x v="1"/>
    <s v="D"/>
    <x v="2"/>
    <x v="2"/>
    <n v="27.945"/>
    <x v="140"/>
    <x v="1"/>
  </r>
  <r>
    <s v="PJV-20427-019"/>
    <x v="508"/>
    <s v="13404-39127-WQ"/>
    <s v="A-L-2.5"/>
    <n v="3"/>
    <x v="849"/>
    <s v="cmaccourtpo@amazon.com"/>
    <x v="0"/>
    <s v="Ara"/>
    <x v="2"/>
    <s v="L"/>
    <x v="1"/>
    <x v="2"/>
    <n v="29.784999999999997"/>
    <x v="49"/>
    <x v="1"/>
  </r>
  <r>
    <s v="UGK-07613-982"/>
    <x v="654"/>
    <s v="57808-90533-UE"/>
    <s v="A-M-0.5"/>
    <n v="3"/>
    <x v="822"/>
    <s v=""/>
    <x v="0"/>
    <s v="Ara"/>
    <x v="2"/>
    <s v="M"/>
    <x v="0"/>
    <x v="1"/>
    <n v="6.75"/>
    <x v="16"/>
    <x v="1"/>
  </r>
  <r>
    <s v="OLA-68289-577"/>
    <x v="524"/>
    <s v="40226-52317-IO"/>
    <s v="A-M-0.5"/>
    <n v="5"/>
    <x v="850"/>
    <s v="ewilsonepq@eepurl.com"/>
    <x v="0"/>
    <s v="Ara"/>
    <x v="2"/>
    <s v="M"/>
    <x v="0"/>
    <x v="1"/>
    <n v="6.75"/>
    <x v="65"/>
    <x v="0"/>
  </r>
  <r>
    <s v="TNR-84447-052"/>
    <x v="655"/>
    <s v="34419-18068-AG"/>
    <s v="E-D-2.5"/>
    <n v="4"/>
    <x v="851"/>
    <s v="dduffiepr@time.com"/>
    <x v="0"/>
    <s v="Exc"/>
    <x v="1"/>
    <s v="D"/>
    <x v="2"/>
    <x v="2"/>
    <n v="27.945"/>
    <x v="150"/>
    <x v="1"/>
  </r>
  <r>
    <s v="FBZ-64200-586"/>
    <x v="523"/>
    <s v="51738-61457-RS"/>
    <s v="E-M-2.5"/>
    <n v="2"/>
    <x v="852"/>
    <s v="mmatiasekps@ucoz.ru"/>
    <x v="0"/>
    <s v="Exc"/>
    <x v="1"/>
    <s v="M"/>
    <x v="0"/>
    <x v="2"/>
    <n v="31.624999999999996"/>
    <x v="40"/>
    <x v="0"/>
  </r>
  <r>
    <s v="OBN-66334-505"/>
    <x v="656"/>
    <s v="86757-52367-ON"/>
    <s v="E-L-0.2"/>
    <n v="2"/>
    <x v="853"/>
    <s v="jcamillopt@shinystat.com"/>
    <x v="0"/>
    <s v="Exc"/>
    <x v="1"/>
    <s v="L"/>
    <x v="1"/>
    <x v="3"/>
    <n v="4.4550000000000001"/>
    <x v="161"/>
    <x v="0"/>
  </r>
  <r>
    <s v="NXM-89323-646"/>
    <x v="657"/>
    <s v="28158-93383-CK"/>
    <s v="E-D-1"/>
    <n v="1"/>
    <x v="854"/>
    <s v="kphilbrickpu@cdc.gov"/>
    <x v="0"/>
    <s v="Exc"/>
    <x v="1"/>
    <s v="D"/>
    <x v="2"/>
    <x v="0"/>
    <n v="12.15"/>
    <x v="87"/>
    <x v="0"/>
  </r>
  <r>
    <s v="NHI-23264-055"/>
    <x v="658"/>
    <s v="44799-09711-XW"/>
    <s v="A-D-0.5"/>
    <n v="4"/>
    <x v="855"/>
    <s v=""/>
    <x v="0"/>
    <s v="Ara"/>
    <x v="2"/>
    <s v="D"/>
    <x v="2"/>
    <x v="1"/>
    <n v="5.97"/>
    <x v="86"/>
    <x v="0"/>
  </r>
  <r>
    <s v="EQH-53569-934"/>
    <x v="659"/>
    <s v="53667-91553-LT"/>
    <s v="E-M-1"/>
    <n v="4"/>
    <x v="856"/>
    <s v="bsillispw@istockphoto.com"/>
    <x v="0"/>
    <s v="Exc"/>
    <x v="1"/>
    <s v="M"/>
    <x v="0"/>
    <x v="0"/>
    <n v="13.75"/>
    <x v="193"/>
    <x v="1"/>
  </r>
  <r>
    <s v="XKK-06692-189"/>
    <x v="558"/>
    <s v="86579-92122-OC"/>
    <s v="R-D-1"/>
    <n v="3"/>
    <x v="857"/>
    <s v=""/>
    <x v="0"/>
    <s v="Rob"/>
    <x v="0"/>
    <s v="D"/>
    <x v="2"/>
    <x v="0"/>
    <n v="8.9499999999999993"/>
    <x v="166"/>
    <x v="0"/>
  </r>
  <r>
    <s v="BYP-16005-016"/>
    <x v="660"/>
    <s v="01474-63436-TP"/>
    <s v="R-M-2.5"/>
    <n v="5"/>
    <x v="858"/>
    <s v="rcuttspy@techcrunch.com"/>
    <x v="0"/>
    <s v="Rob"/>
    <x v="0"/>
    <s v="M"/>
    <x v="0"/>
    <x v="2"/>
    <n v="22.884999999999998"/>
    <x v="15"/>
    <x v="1"/>
  </r>
  <r>
    <s v="LWS-13938-905"/>
    <x v="661"/>
    <s v="90533-82440-EE"/>
    <s v="A-M-2.5"/>
    <n v="6"/>
    <x v="859"/>
    <s v="mdelvespz@nature.com"/>
    <x v="0"/>
    <s v="Ara"/>
    <x v="2"/>
    <s v="M"/>
    <x v="0"/>
    <x v="2"/>
    <n v="25.874999999999996"/>
    <x v="71"/>
    <x v="0"/>
  </r>
  <r>
    <s v="OLH-95722-362"/>
    <x v="662"/>
    <s v="48553-69225-VX"/>
    <s v="L-D-0.5"/>
    <n v="3"/>
    <x v="860"/>
    <s v="dgrittonq0@nydailynews.com"/>
    <x v="0"/>
    <s v="Lib"/>
    <x v="3"/>
    <s v="D"/>
    <x v="2"/>
    <x v="1"/>
    <n v="7.77"/>
    <x v="102"/>
    <x v="0"/>
  </r>
  <r>
    <s v="OLH-95722-362"/>
    <x v="662"/>
    <s v="48553-69225-VX"/>
    <s v="R-M-2.5"/>
    <n v="4"/>
    <x v="860"/>
    <s v="dgrittonq0@nydailynews.com"/>
    <x v="0"/>
    <s v="Rob"/>
    <x v="0"/>
    <s v="M"/>
    <x v="0"/>
    <x v="2"/>
    <n v="22.884999999999998"/>
    <x v="21"/>
    <x v="0"/>
  </r>
  <r>
    <s v="KCW-50949-318"/>
    <x v="184"/>
    <s v="52374-27313-IV"/>
    <s v="E-L-1"/>
    <n v="5"/>
    <x v="861"/>
    <s v="dgutq2@umich.edu"/>
    <x v="0"/>
    <s v="Exc"/>
    <x v="1"/>
    <s v="L"/>
    <x v="1"/>
    <x v="0"/>
    <n v="14.85"/>
    <x v="159"/>
    <x v="0"/>
  </r>
  <r>
    <s v="JGZ-16947-591"/>
    <x v="663"/>
    <s v="14264-41252-SL"/>
    <s v="L-L-0.2"/>
    <n v="6"/>
    <x v="862"/>
    <s v="wpummeryq3@topsy.com"/>
    <x v="0"/>
    <s v="Lib"/>
    <x v="3"/>
    <s v="L"/>
    <x v="1"/>
    <x v="3"/>
    <n v="4.7549999999999999"/>
    <x v="32"/>
    <x v="1"/>
  </r>
  <r>
    <s v="LXS-63326-144"/>
    <x v="334"/>
    <s v="35367-50483-AR"/>
    <s v="R-L-0.5"/>
    <n v="2"/>
    <x v="863"/>
    <s v="gsiudaq4@nytimes.com"/>
    <x v="0"/>
    <s v="Rob"/>
    <x v="0"/>
    <s v="L"/>
    <x v="1"/>
    <x v="1"/>
    <n v="7.169999999999999"/>
    <x v="79"/>
    <x v="0"/>
  </r>
  <r>
    <s v="CZG-86544-655"/>
    <x v="664"/>
    <s v="69443-77665-QW"/>
    <s v="A-L-0.5"/>
    <n v="2"/>
    <x v="864"/>
    <s v="hcrowneq5@wufoo.com"/>
    <x v="1"/>
    <s v="Ara"/>
    <x v="2"/>
    <s v="L"/>
    <x v="1"/>
    <x v="1"/>
    <n v="7.77"/>
    <x v="42"/>
    <x v="0"/>
  </r>
  <r>
    <s v="WFV-88138-247"/>
    <x v="24"/>
    <s v="63411-51758-QC"/>
    <s v="R-L-1"/>
    <n v="3"/>
    <x v="865"/>
    <s v="vpawseyq6@tiny.cc"/>
    <x v="0"/>
    <s v="Rob"/>
    <x v="0"/>
    <s v="L"/>
    <x v="1"/>
    <x v="0"/>
    <n v="11.95"/>
    <x v="66"/>
    <x v="1"/>
  </r>
  <r>
    <s v="RFG-28227-288"/>
    <x v="12"/>
    <s v="68605-21835-UF"/>
    <s v="A-L-0.5"/>
    <n v="6"/>
    <x v="866"/>
    <s v="awaterhouseq7@istockphoto.com"/>
    <x v="0"/>
    <s v="Ara"/>
    <x v="2"/>
    <s v="L"/>
    <x v="1"/>
    <x v="1"/>
    <n v="7.77"/>
    <x v="162"/>
    <x v="1"/>
  </r>
  <r>
    <s v="QAK-77286-758"/>
    <x v="105"/>
    <s v="34786-30419-XY"/>
    <s v="R-L-0.5"/>
    <n v="5"/>
    <x v="867"/>
    <s v="fhaughianq8@1688.com"/>
    <x v="0"/>
    <s v="Rob"/>
    <x v="0"/>
    <s v="L"/>
    <x v="1"/>
    <x v="1"/>
    <n v="7.169999999999999"/>
    <x v="66"/>
    <x v="1"/>
  </r>
  <r>
    <s v="CZD-56716-840"/>
    <x v="665"/>
    <s v="15456-29250-RU"/>
    <s v="L-D-2.5"/>
    <n v="4"/>
    <x v="868"/>
    <s v=""/>
    <x v="0"/>
    <s v="Lib"/>
    <x v="3"/>
    <s v="D"/>
    <x v="2"/>
    <x v="2"/>
    <n v="29.784999999999997"/>
    <x v="129"/>
    <x v="1"/>
  </r>
  <r>
    <s v="UBI-59229-277"/>
    <x v="44"/>
    <s v="00886-35803-FG"/>
    <s v="L-D-0.5"/>
    <n v="3"/>
    <x v="869"/>
    <s v=""/>
    <x v="0"/>
    <s v="Lib"/>
    <x v="3"/>
    <s v="D"/>
    <x v="2"/>
    <x v="1"/>
    <n v="7.77"/>
    <x v="102"/>
    <x v="1"/>
  </r>
  <r>
    <s v="WJJ-37489-898"/>
    <x v="171"/>
    <s v="31599-82152-AD"/>
    <s v="A-M-1"/>
    <n v="1"/>
    <x v="870"/>
    <s v="rfaltinqb@topsy.com"/>
    <x v="1"/>
    <s v="Ara"/>
    <x v="2"/>
    <s v="M"/>
    <x v="0"/>
    <x v="0"/>
    <n v="11.25"/>
    <x v="23"/>
    <x v="1"/>
  </r>
  <r>
    <s v="ORX-57454-917"/>
    <x v="328"/>
    <s v="76209-39601-ZR"/>
    <s v="E-D-2.5"/>
    <n v="3"/>
    <x v="871"/>
    <s v="gcheekeqc@sitemeter.com"/>
    <x v="2"/>
    <s v="Exc"/>
    <x v="1"/>
    <s v="D"/>
    <x v="2"/>
    <x v="2"/>
    <n v="27.945"/>
    <x v="171"/>
    <x v="0"/>
  </r>
  <r>
    <s v="GRB-68838-629"/>
    <x v="648"/>
    <s v="15064-65241-HB"/>
    <s v="R-L-2.5"/>
    <n v="4"/>
    <x v="872"/>
    <s v="grattqd@phpbb.com"/>
    <x v="1"/>
    <s v="Rob"/>
    <x v="0"/>
    <s v="L"/>
    <x v="1"/>
    <x v="2"/>
    <n v="27.484999999999996"/>
    <x v="108"/>
    <x v="1"/>
  </r>
  <r>
    <s v="SHT-04865-419"/>
    <x v="666"/>
    <s v="69215-90789-DL"/>
    <s v="R-L-0.2"/>
    <n v="4"/>
    <x v="873"/>
    <s v=""/>
    <x v="0"/>
    <s v="Rob"/>
    <x v="0"/>
    <s v="L"/>
    <x v="1"/>
    <x v="3"/>
    <n v="3.5849999999999995"/>
    <x v="79"/>
    <x v="0"/>
  </r>
  <r>
    <s v="UQI-28177-865"/>
    <x v="577"/>
    <s v="04317-46176-TB"/>
    <s v="R-L-0.2"/>
    <n v="6"/>
    <x v="874"/>
    <s v="ieberleinqf@hc360.com"/>
    <x v="0"/>
    <s v="Rob"/>
    <x v="0"/>
    <s v="L"/>
    <x v="1"/>
    <x v="3"/>
    <n v="3.5849999999999995"/>
    <x v="137"/>
    <x v="1"/>
  </r>
  <r>
    <s v="OIB-13664-879"/>
    <x v="114"/>
    <s v="04713-57765-KR"/>
    <s v="A-M-1"/>
    <n v="2"/>
    <x v="875"/>
    <s v="jdrengqg@uiuc.edu"/>
    <x v="1"/>
    <s v="Ara"/>
    <x v="2"/>
    <s v="M"/>
    <x v="0"/>
    <x v="0"/>
    <n v="11.25"/>
    <x v="122"/>
    <x v="0"/>
  </r>
  <r>
    <s v="PJS-30996-485"/>
    <x v="4"/>
    <s v="86579-92122-OC"/>
    <s v="A-L-0.2"/>
    <n v="1"/>
    <x v="857"/>
    <s v=""/>
    <x v="0"/>
    <s v="Ara"/>
    <x v="2"/>
    <s v="L"/>
    <x v="1"/>
    <x v="3"/>
    <n v="3.8849999999999998"/>
    <x v="84"/>
    <x v="0"/>
  </r>
  <r>
    <s v="HEL-86709-449"/>
    <x v="667"/>
    <s v="86579-92122-OC"/>
    <s v="E-D-2.5"/>
    <n v="1"/>
    <x v="857"/>
    <s v=""/>
    <x v="0"/>
    <s v="Exc"/>
    <x v="1"/>
    <s v="D"/>
    <x v="2"/>
    <x v="2"/>
    <n v="27.945"/>
    <x v="140"/>
    <x v="0"/>
  </r>
  <r>
    <s v="NCH-55389-562"/>
    <x v="110"/>
    <s v="86579-92122-OC"/>
    <s v="E-L-2.5"/>
    <n v="5"/>
    <x v="857"/>
    <s v=""/>
    <x v="0"/>
    <s v="Exc"/>
    <x v="1"/>
    <s v="L"/>
    <x v="1"/>
    <x v="2"/>
    <n v="34.154999999999994"/>
    <x v="11"/>
    <x v="0"/>
  </r>
  <r>
    <s v="NCH-55389-562"/>
    <x v="110"/>
    <s v="86579-92122-OC"/>
    <s v="R-L-2.5"/>
    <n v="2"/>
    <x v="857"/>
    <s v=""/>
    <x v="0"/>
    <s v="Rob"/>
    <x v="0"/>
    <s v="L"/>
    <x v="1"/>
    <x v="2"/>
    <n v="27.484999999999996"/>
    <x v="4"/>
    <x v="0"/>
  </r>
  <r>
    <s v="NCH-55389-562"/>
    <x v="110"/>
    <s v="86579-92122-OC"/>
    <s v="E-L-1"/>
    <n v="1"/>
    <x v="857"/>
    <s v=""/>
    <x v="0"/>
    <s v="Exc"/>
    <x v="1"/>
    <s v="L"/>
    <x v="1"/>
    <x v="0"/>
    <n v="14.85"/>
    <x v="151"/>
    <x v="0"/>
  </r>
  <r>
    <s v="NCH-55389-562"/>
    <x v="110"/>
    <s v="86579-92122-OC"/>
    <s v="A-L-0.2"/>
    <n v="2"/>
    <x v="857"/>
    <s v=""/>
    <x v="0"/>
    <s v="Ara"/>
    <x v="2"/>
    <s v="L"/>
    <x v="1"/>
    <x v="3"/>
    <n v="3.8849999999999998"/>
    <x v="41"/>
    <x v="0"/>
  </r>
  <r>
    <s v="GUG-45603-775"/>
    <x v="668"/>
    <s v="40959-32642-DN"/>
    <s v="L-L-0.2"/>
    <n v="5"/>
    <x v="876"/>
    <s v="rstrathernqn@devhub.com"/>
    <x v="0"/>
    <s v="Lib"/>
    <x v="3"/>
    <s v="L"/>
    <x v="1"/>
    <x v="3"/>
    <n v="4.7549999999999999"/>
    <x v="29"/>
    <x v="0"/>
  </r>
  <r>
    <s v="KJB-98240-098"/>
    <x v="422"/>
    <s v="77746-08153-PM"/>
    <s v="L-L-1"/>
    <n v="5"/>
    <x v="877"/>
    <s v="cmiguelqo@exblog.jp"/>
    <x v="0"/>
    <s v="Lib"/>
    <x v="3"/>
    <s v="L"/>
    <x v="1"/>
    <x v="0"/>
    <n v="15.85"/>
    <x v="180"/>
    <x v="0"/>
  </r>
  <r>
    <s v="JMS-48374-462"/>
    <x v="669"/>
    <s v="49667-96708-JL"/>
    <s v="A-D-2.5"/>
    <n v="2"/>
    <x v="878"/>
    <s v=""/>
    <x v="0"/>
    <s v="Ara"/>
    <x v="2"/>
    <s v="D"/>
    <x v="2"/>
    <x v="2"/>
    <n v="22.884999999999998"/>
    <x v="135"/>
    <x v="0"/>
  </r>
  <r>
    <s v="YIT-15877-117"/>
    <x v="670"/>
    <s v="24155-79322-EQ"/>
    <s v="R-D-1"/>
    <n v="1"/>
    <x v="879"/>
    <s v="mrocksqq@exblog.jp"/>
    <x v="1"/>
    <s v="Rob"/>
    <x v="0"/>
    <s v="D"/>
    <x v="2"/>
    <x v="0"/>
    <n v="8.9499999999999993"/>
    <x v="192"/>
    <x v="0"/>
  </r>
  <r>
    <s v="YVK-82679-655"/>
    <x v="341"/>
    <s v="95342-88311-SF"/>
    <s v="R-M-0.5"/>
    <n v="4"/>
    <x v="880"/>
    <s v="yburrellsqr@vinaora.com"/>
    <x v="0"/>
    <s v="Rob"/>
    <x v="0"/>
    <s v="M"/>
    <x v="0"/>
    <x v="1"/>
    <n v="5.97"/>
    <x v="86"/>
    <x v="0"/>
  </r>
  <r>
    <s v="TYH-81940-054"/>
    <x v="671"/>
    <s v="69374-08133-RI"/>
    <s v="E-L-0.2"/>
    <n v="5"/>
    <x v="881"/>
    <s v="cgoodrumqs@goodreads.com"/>
    <x v="0"/>
    <s v="Exc"/>
    <x v="1"/>
    <s v="L"/>
    <x v="1"/>
    <x v="3"/>
    <n v="4.4550000000000001"/>
    <x v="110"/>
    <x v="1"/>
  </r>
  <r>
    <s v="HTY-30660-254"/>
    <x v="672"/>
    <s v="83844-95908-RX"/>
    <s v="R-M-1"/>
    <n v="3"/>
    <x v="882"/>
    <s v="jjefferysqt@blog.com"/>
    <x v="0"/>
    <s v="Rob"/>
    <x v="0"/>
    <s v="M"/>
    <x v="0"/>
    <x v="0"/>
    <n v="9.9499999999999993"/>
    <x v="44"/>
    <x v="0"/>
  </r>
  <r>
    <s v="GPW-43956-761"/>
    <x v="673"/>
    <s v="09667-09231-YM"/>
    <s v="E-L-0.5"/>
    <n v="6"/>
    <x v="883"/>
    <s v="bwardellqu@adobe.com"/>
    <x v="0"/>
    <s v="Exc"/>
    <x v="1"/>
    <s v="L"/>
    <x v="1"/>
    <x v="1"/>
    <n v="8.91"/>
    <x v="119"/>
    <x v="0"/>
  </r>
  <r>
    <s v="DWY-56352-412"/>
    <x v="674"/>
    <s v="55427-08059-DF"/>
    <s v="R-D-0.2"/>
    <n v="1"/>
    <x v="884"/>
    <s v="zwalisiakqv@ucsd.edu"/>
    <x v="1"/>
    <s v="Rob"/>
    <x v="0"/>
    <s v="D"/>
    <x v="2"/>
    <x v="3"/>
    <n v="2.6849999999999996"/>
    <x v="97"/>
    <x v="0"/>
  </r>
  <r>
    <s v="PUH-55647-976"/>
    <x v="675"/>
    <s v="06624-54037-BQ"/>
    <s v="R-M-0.2"/>
    <n v="2"/>
    <x v="885"/>
    <s v="wleopoldqw@blogspot.com"/>
    <x v="0"/>
    <s v="Rob"/>
    <x v="0"/>
    <s v="M"/>
    <x v="0"/>
    <x v="3"/>
    <n v="2.9849999999999999"/>
    <x v="9"/>
    <x v="1"/>
  </r>
  <r>
    <s v="DTB-71371-705"/>
    <x v="539"/>
    <s v="48544-90737-AZ"/>
    <s v="L-D-1"/>
    <n v="1"/>
    <x v="886"/>
    <s v="cshaldersqx@cisco.com"/>
    <x v="0"/>
    <s v="Lib"/>
    <x v="3"/>
    <s v="D"/>
    <x v="2"/>
    <x v="0"/>
    <n v="12.95"/>
    <x v="2"/>
    <x v="0"/>
  </r>
  <r>
    <s v="ZDC-64769-740"/>
    <x v="676"/>
    <s v="79463-01597-FQ"/>
    <s v="E-M-0.5"/>
    <n v="1"/>
    <x v="887"/>
    <s v=""/>
    <x v="0"/>
    <s v="Exc"/>
    <x v="1"/>
    <s v="M"/>
    <x v="0"/>
    <x v="1"/>
    <n v="8.25"/>
    <x v="112"/>
    <x v="1"/>
  </r>
  <r>
    <s v="TED-81959-419"/>
    <x v="677"/>
    <s v="27702-50024-XC"/>
    <s v="A-L-2.5"/>
    <n v="5"/>
    <x v="888"/>
    <s v="nfurberqz@jugem.jp"/>
    <x v="0"/>
    <s v="Ara"/>
    <x v="2"/>
    <s v="L"/>
    <x v="1"/>
    <x v="2"/>
    <n v="29.784999999999997"/>
    <x v="74"/>
    <x v="1"/>
  </r>
  <r>
    <s v="FDO-25756-141"/>
    <x v="629"/>
    <s v="57360-46846-NS"/>
    <s v="A-L-2.5"/>
    <n v="3"/>
    <x v="889"/>
    <s v=""/>
    <x v="1"/>
    <s v="Ara"/>
    <x v="2"/>
    <s v="L"/>
    <x v="1"/>
    <x v="2"/>
    <n v="29.784999999999997"/>
    <x v="49"/>
    <x v="0"/>
  </r>
  <r>
    <s v="HKN-31467-517"/>
    <x v="662"/>
    <s v="84045-66771-SL"/>
    <s v="L-M-1"/>
    <n v="6"/>
    <x v="890"/>
    <s v="ckeaver1@ucoz.com"/>
    <x v="0"/>
    <s v="Lib"/>
    <x v="3"/>
    <s v="M"/>
    <x v="0"/>
    <x v="0"/>
    <n v="14.55"/>
    <x v="75"/>
    <x v="1"/>
  </r>
  <r>
    <s v="POF-29666-012"/>
    <x v="102"/>
    <s v="46885-00260-TL"/>
    <s v="R-D-0.5"/>
    <n v="1"/>
    <x v="891"/>
    <s v="sroseboroughr2@virginia.edu"/>
    <x v="0"/>
    <s v="Rob"/>
    <x v="0"/>
    <s v="D"/>
    <x v="2"/>
    <x v="1"/>
    <n v="5.3699999999999992"/>
    <x v="147"/>
    <x v="0"/>
  </r>
  <r>
    <s v="IRX-59256-644"/>
    <x v="678"/>
    <s v="96446-62142-EN"/>
    <s v="A-D-0.2"/>
    <n v="3"/>
    <x v="892"/>
    <s v="ckingwellr3@squarespace.com"/>
    <x v="1"/>
    <s v="Ara"/>
    <x v="2"/>
    <s v="D"/>
    <x v="2"/>
    <x v="3"/>
    <n v="2.9849999999999999"/>
    <x v="169"/>
    <x v="0"/>
  </r>
  <r>
    <s v="LTN-89139-350"/>
    <x v="679"/>
    <s v="07756-71018-GU"/>
    <s v="R-L-2.5"/>
    <n v="5"/>
    <x v="893"/>
    <s v="kcantor4@gmpg.org"/>
    <x v="0"/>
    <s v="Rob"/>
    <x v="0"/>
    <s v="L"/>
    <x v="1"/>
    <x v="2"/>
    <n v="27.484999999999996"/>
    <x v="187"/>
    <x v="0"/>
  </r>
  <r>
    <s v="TXF-79780-017"/>
    <x v="112"/>
    <s v="92048-47813-QB"/>
    <s v="R-L-1"/>
    <n v="5"/>
    <x v="894"/>
    <s v="mblakemorer5@nsw.gov.au"/>
    <x v="0"/>
    <s v="Rob"/>
    <x v="0"/>
    <s v="L"/>
    <x v="1"/>
    <x v="0"/>
    <n v="11.95"/>
    <x v="143"/>
    <x v="1"/>
  </r>
  <r>
    <s v="ALM-80762-974"/>
    <x v="55"/>
    <s v="84045-66771-SL"/>
    <s v="A-L-0.5"/>
    <n v="3"/>
    <x v="890"/>
    <s v="ckeaver1@ucoz.com"/>
    <x v="0"/>
    <s v="Ara"/>
    <x v="2"/>
    <s v="L"/>
    <x v="1"/>
    <x v="1"/>
    <n v="7.77"/>
    <x v="102"/>
    <x v="1"/>
  </r>
  <r>
    <s v="NXF-15738-707"/>
    <x v="680"/>
    <s v="28699-16256-XV"/>
    <s v="R-D-0.5"/>
    <n v="2"/>
    <x v="895"/>
    <s v=""/>
    <x v="0"/>
    <s v="Rob"/>
    <x v="0"/>
    <s v="D"/>
    <x v="2"/>
    <x v="1"/>
    <n v="5.3699999999999992"/>
    <x v="175"/>
    <x v="1"/>
  </r>
  <r>
    <s v="MVV-19034-198"/>
    <x v="94"/>
    <s v="98476-63654-CG"/>
    <s v="E-D-2.5"/>
    <n v="6"/>
    <x v="896"/>
    <s v=""/>
    <x v="0"/>
    <s v="Exc"/>
    <x v="1"/>
    <s v="D"/>
    <x v="2"/>
    <x v="2"/>
    <n v="27.945"/>
    <x v="164"/>
    <x v="0"/>
  </r>
  <r>
    <s v="KUX-19632-830"/>
    <x v="160"/>
    <s v="55409-07759-YG"/>
    <s v="E-D-0.2"/>
    <n v="6"/>
    <x v="897"/>
    <s v="cbernardotr9@wix.com"/>
    <x v="0"/>
    <s v="Exc"/>
    <x v="1"/>
    <s v="D"/>
    <x v="2"/>
    <x v="3"/>
    <n v="3.645"/>
    <x v="6"/>
    <x v="0"/>
  </r>
  <r>
    <s v="SNZ-44595-152"/>
    <x v="681"/>
    <s v="06136-65250-PG"/>
    <s v="R-L-1"/>
    <n v="2"/>
    <x v="898"/>
    <s v="kkemeryra@t.co"/>
    <x v="0"/>
    <s v="Rob"/>
    <x v="0"/>
    <s v="L"/>
    <x v="1"/>
    <x v="0"/>
    <n v="11.95"/>
    <x v="178"/>
    <x v="0"/>
  </r>
  <r>
    <s v="GQA-37241-629"/>
    <x v="502"/>
    <s v="08405-33165-BS"/>
    <s v="A-M-0.2"/>
    <n v="2"/>
    <x v="899"/>
    <s v="fparlotrb@forbes.com"/>
    <x v="0"/>
    <s v="Ara"/>
    <x v="2"/>
    <s v="M"/>
    <x v="0"/>
    <x v="3"/>
    <n v="3.375"/>
    <x v="52"/>
    <x v="0"/>
  </r>
  <r>
    <s v="WVV-79948-067"/>
    <x v="682"/>
    <s v="66070-30559-WI"/>
    <s v="E-M-2.5"/>
    <n v="1"/>
    <x v="900"/>
    <s v="rcheakrc@tripadvisor.com"/>
    <x v="1"/>
    <s v="Exc"/>
    <x v="1"/>
    <s v="M"/>
    <x v="0"/>
    <x v="2"/>
    <n v="31.624999999999996"/>
    <x v="176"/>
    <x v="0"/>
  </r>
  <r>
    <s v="LHX-81117-166"/>
    <x v="683"/>
    <s v="01282-28364-RZ"/>
    <s v="R-L-1"/>
    <n v="4"/>
    <x v="901"/>
    <s v="kogeneayrd@utexas.edu"/>
    <x v="0"/>
    <s v="Rob"/>
    <x v="0"/>
    <s v="L"/>
    <x v="1"/>
    <x v="0"/>
    <n v="11.95"/>
    <x v="62"/>
    <x v="1"/>
  </r>
  <r>
    <s v="GCD-75444-320"/>
    <x v="594"/>
    <s v="51277-93873-RP"/>
    <s v="L-M-2.5"/>
    <n v="1"/>
    <x v="902"/>
    <s v="cayrere@symantec.com"/>
    <x v="0"/>
    <s v="Lib"/>
    <x v="3"/>
    <s v="M"/>
    <x v="0"/>
    <x v="2"/>
    <n v="33.464999999999996"/>
    <x v="116"/>
    <x v="1"/>
  </r>
  <r>
    <s v="SGA-30059-217"/>
    <x v="389"/>
    <s v="84405-83364-DG"/>
    <s v="A-D-0.5"/>
    <n v="5"/>
    <x v="903"/>
    <s v="lkynetonrf@macromedia.com"/>
    <x v="2"/>
    <s v="Ara"/>
    <x v="2"/>
    <s v="D"/>
    <x v="2"/>
    <x v="1"/>
    <n v="5.97"/>
    <x v="44"/>
    <x v="0"/>
  </r>
  <r>
    <s v="GNL-98714-885"/>
    <x v="583"/>
    <s v="83731-53280-YC"/>
    <s v="R-M-1"/>
    <n v="3"/>
    <x v="904"/>
    <s v=""/>
    <x v="2"/>
    <s v="Rob"/>
    <x v="0"/>
    <s v="M"/>
    <x v="0"/>
    <x v="0"/>
    <n v="9.9499999999999993"/>
    <x v="44"/>
    <x v="0"/>
  </r>
  <r>
    <s v="OQA-93249-841"/>
    <x v="647"/>
    <s v="03917-13632-KC"/>
    <s v="A-M-2.5"/>
    <n v="6"/>
    <x v="905"/>
    <s v=""/>
    <x v="0"/>
    <s v="Ara"/>
    <x v="2"/>
    <s v="M"/>
    <x v="0"/>
    <x v="2"/>
    <n v="25.874999999999996"/>
    <x v="71"/>
    <x v="0"/>
  </r>
  <r>
    <s v="DUV-12075-132"/>
    <x v="366"/>
    <s v="62494-09113-RP"/>
    <s v="E-D-0.2"/>
    <n v="5"/>
    <x v="906"/>
    <s v=""/>
    <x v="0"/>
    <s v="Exc"/>
    <x v="1"/>
    <s v="D"/>
    <x v="2"/>
    <x v="3"/>
    <n v="3.645"/>
    <x v="94"/>
    <x v="1"/>
  </r>
  <r>
    <s v="DUV-12075-132"/>
    <x v="366"/>
    <s v="62494-09113-RP"/>
    <s v="L-D-0.5"/>
    <n v="2"/>
    <x v="906"/>
    <s v=""/>
    <x v="0"/>
    <s v="Lib"/>
    <x v="3"/>
    <s v="D"/>
    <x v="2"/>
    <x v="1"/>
    <n v="7.77"/>
    <x v="42"/>
    <x v="1"/>
  </r>
  <r>
    <s v="KPO-24942-184"/>
    <x v="684"/>
    <s v="70567-65133-CN"/>
    <s v="L-L-2.5"/>
    <n v="3"/>
    <x v="907"/>
    <s v=""/>
    <x v="1"/>
    <s v="Lib"/>
    <x v="3"/>
    <s v="L"/>
    <x v="1"/>
    <x v="2"/>
    <n v="36.454999999999998"/>
    <x v="63"/>
    <x v="1"/>
  </r>
  <r>
    <s v="SRJ-79353-838"/>
    <x v="506"/>
    <s v="77869-81373-AY"/>
    <s v="A-L-1"/>
    <n v="6"/>
    <x v="908"/>
    <s v=""/>
    <x v="0"/>
    <s v="Ara"/>
    <x v="2"/>
    <s v="L"/>
    <x v="1"/>
    <x v="0"/>
    <n v="12.95"/>
    <x v="17"/>
    <x v="1"/>
  </r>
  <r>
    <s v="XBV-40336-071"/>
    <x v="685"/>
    <s v="38536-98293-JZ"/>
    <s v="A-D-0.2"/>
    <n v="3"/>
    <x v="909"/>
    <s v=""/>
    <x v="1"/>
    <s v="Ara"/>
    <x v="2"/>
    <s v="D"/>
    <x v="2"/>
    <x v="3"/>
    <n v="2.9849999999999999"/>
    <x v="169"/>
    <x v="1"/>
  </r>
  <r>
    <s v="RLM-96511-467"/>
    <x v="191"/>
    <s v="43014-53743-XK"/>
    <s v="R-L-2.5"/>
    <n v="1"/>
    <x v="910"/>
    <s v="jtewelsonrn@samsung.com"/>
    <x v="0"/>
    <s v="Rob"/>
    <x v="0"/>
    <s v="L"/>
    <x v="1"/>
    <x v="2"/>
    <n v="27.484999999999996"/>
    <x v="142"/>
    <x v="1"/>
  </r>
  <r>
    <s v="AEZ-13242-456"/>
    <x v="686"/>
    <s v="62494-09113-RP"/>
    <s v="R-M-0.5"/>
    <n v="5"/>
    <x v="906"/>
    <s v=""/>
    <x v="0"/>
    <s v="Rob"/>
    <x v="0"/>
    <s v="M"/>
    <x v="0"/>
    <x v="1"/>
    <n v="5.97"/>
    <x v="44"/>
    <x v="1"/>
  </r>
  <r>
    <s v="UME-75640-698"/>
    <x v="687"/>
    <s v="62494-09113-RP"/>
    <s v="A-M-0.5"/>
    <n v="4"/>
    <x v="906"/>
    <s v=""/>
    <x v="0"/>
    <s v="Ara"/>
    <x v="2"/>
    <s v="M"/>
    <x v="0"/>
    <x v="1"/>
    <n v="6.75"/>
    <x v="25"/>
    <x v="1"/>
  </r>
  <r>
    <s v="GJC-66474-557"/>
    <x v="629"/>
    <s v="64965-78386-MY"/>
    <s v="A-D-1"/>
    <n v="1"/>
    <x v="911"/>
    <s v="njennyrq@bigcartel.com"/>
    <x v="0"/>
    <s v="Ara"/>
    <x v="2"/>
    <s v="D"/>
    <x v="2"/>
    <x v="0"/>
    <n v="9.9499999999999993"/>
    <x v="138"/>
    <x v="1"/>
  </r>
  <r>
    <s v="IRV-20769-219"/>
    <x v="688"/>
    <s v="77131-58092-GE"/>
    <s v="E-M-0.2"/>
    <n v="3"/>
    <x v="912"/>
    <s v=""/>
    <x v="2"/>
    <s v="Exc"/>
    <x v="1"/>
    <s v="M"/>
    <x v="0"/>
    <x v="3"/>
    <n v="4.125"/>
    <x v="2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A0A5AA-8039-4205-B44E-7894B11853D1}" name="TotalSales" cacheId="14" applyNumberFormats="0" applyBorderFormats="0" applyFontFormats="0" applyPatternFormats="0" applyAlignmentFormats="0" applyWidthHeightFormats="1" dataCaption="Értékek" updatedVersion="7" minRefreshableVersion="5" useAutoFormatting="1" rowGrandTotals="0" colGrandTotals="0" itemPrintTitles="1" createdVersion="7" indent="0" compact="0" outline="1" outlineData="1" compactData="0" multipleFieldFilters="0" chartFormat="4">
  <location ref="A3:F52" firstHeaderRow="1" firstDataRow="2" firstDataCol="2"/>
  <pivotFields count="17">
    <pivotField compact="0" showAll="0" defaultSubtotal="0"/>
    <pivotField axis="axisRow" compact="0" numFmtId="167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axis="axisCol" compact="0" showAll="0" defaultSubtotal="0">
      <items count="4">
        <item x="2"/>
        <item x="1"/>
        <item x="3"/>
        <item x="0"/>
      </items>
    </pivotField>
    <pivotField compact="0" showAll="0" defaultSubtotal="0"/>
    <pivotField compact="0" showAll="0" defaultSubtotal="0">
      <items count="3">
        <item x="2"/>
        <item x="1"/>
        <item x="0"/>
      </items>
    </pivotField>
    <pivotField compact="0" numFmtId="172" showAll="0" defaultSubtotal="0">
      <items count="4">
        <item h="1" x="3"/>
        <item x="1"/>
        <item h="1" x="0"/>
        <item h="1" x="2"/>
      </items>
    </pivotField>
    <pivotField compact="0" numFmtId="173" showAll="0" defaultSubtotal="0"/>
    <pivotField dataField="1" compact="0" numFmtId="173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subtotalTop="0" showAll="0" defaultSubtotal="0">
      <items count="2">
        <item x="1"/>
        <item x="0"/>
      </items>
    </pivotField>
    <pivotField axis="axisRow" compact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9"/>
  </colFields>
  <colItems count="4">
    <i>
      <x/>
    </i>
    <i>
      <x v="1"/>
    </i>
    <i>
      <x v="2"/>
    </i>
    <i>
      <x v="3"/>
    </i>
  </colItems>
  <dataFields count="1">
    <dataField name="Összeg / Sales" fld="14" baseField="1" baseItem="1" numFmtId="1"/>
  </dataFields>
  <chartFormats count="4"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807C8-5241-4EB1-86E8-1F2E6470FAA4}" name="TotalSales" cacheId="14" applyNumberFormats="0" applyBorderFormats="0" applyFontFormats="0" applyPatternFormats="0" applyAlignmentFormats="0" applyWidthHeightFormats="1" dataCaption="Értékek" updatedVersion="7" minRefreshableVersion="5" useAutoFormatting="1" rowGrandTotals="0" colGrandTotals="0" itemPrintTitles="1" createdVersion="7" indent="0" compact="0" outline="1" outlineData="1" compactData="0" multipleFieldFilters="0" chartFormat="9">
  <location ref="A3:B6" firstHeaderRow="1" firstDataRow="1" firstDataCol="1"/>
  <pivotFields count="17">
    <pivotField compact="0" showAll="0" defaultSubtotal="0"/>
    <pivotField compact="0" numFmtId="167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axis="axisRow" compact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 defaultSubtotal="0"/>
    <pivotField compact="0" showAll="0" defaultSubtotal="0">
      <items count="4">
        <item x="2"/>
        <item x="1"/>
        <item x="3"/>
        <item x="0"/>
      </items>
    </pivotField>
    <pivotField compact="0" showAll="0" defaultSubtotal="0"/>
    <pivotField compact="0" showAll="0" defaultSubtotal="0">
      <items count="3">
        <item x="2"/>
        <item x="1"/>
        <item x="0"/>
      </items>
    </pivotField>
    <pivotField compact="0" numFmtId="172" showAll="0" defaultSubtotal="0">
      <items count="4">
        <item h="1" x="3"/>
        <item x="1"/>
        <item h="1" x="0"/>
        <item h="1" x="2"/>
      </items>
    </pivotField>
    <pivotField compact="0" numFmtId="173" showAll="0" defaultSubtotal="0"/>
    <pivotField dataField="1" compact="0" numFmtId="173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subtotalTop="0" showAll="0" defaultSubtotal="0">
      <items count="2">
        <item x="1"/>
        <item x="0"/>
      </items>
    </pivotField>
    <pivotField compact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Összeg / Sales" fld="14" baseField="1" baseItem="1" numFmtId="175"/>
  </dataFields>
  <formats count="1">
    <format dxfId="41">
      <pivotArea outline="0" collapsedLevelsAreSubtotals="1" fieldPosition="0"/>
    </format>
  </formats>
  <chartFormats count="4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4B1212-4596-4641-9BE1-D1A57E3DDA7C}" name="TotalSales" cacheId="14" applyNumberFormats="0" applyBorderFormats="0" applyFontFormats="0" applyPatternFormats="0" applyAlignmentFormats="0" applyWidthHeightFormats="1" dataCaption="Értékek" updatedVersion="7" minRefreshableVersion="5" useAutoFormatting="1" rowGrandTotals="0" colGrandTotals="0" itemPrintTitles="1" createdVersion="7" indent="0" compact="0" outline="1" outlineData="1" compactData="0" multipleFieldFilters="0" chartFormat="10">
  <location ref="A3:B8" firstHeaderRow="1" firstDataRow="1" firstDataCol="1"/>
  <pivotFields count="17">
    <pivotField compact="0" showAll="0" defaultSubtotal="0"/>
    <pivotField compact="0" numFmtId="167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howAll="0" defaultSubtotal="0"/>
    <pivotField compact="0" showAll="0" defaultSubtotal="0"/>
    <pivotField compact="0" showAll="0" defaultSubtotal="0"/>
    <pivotField axis="axisRow" compact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95"/>
        <item x="366"/>
        <item x="419"/>
        <item x="840"/>
        <item x="171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193"/>
        <item x="808"/>
        <item x="216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770"/>
        <item x="194"/>
        <item x="452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1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632"/>
        <item x="836"/>
        <item x="862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 defaultSubtotal="0"/>
    <pivotField compact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 defaultSubtotal="0"/>
    <pivotField compact="0" showAll="0" defaultSubtotal="0">
      <items count="4">
        <item x="2"/>
        <item x="1"/>
        <item x="3"/>
        <item x="0"/>
      </items>
    </pivotField>
    <pivotField compact="0" showAll="0" defaultSubtotal="0"/>
    <pivotField compact="0" showAll="0" defaultSubtotal="0">
      <items count="3">
        <item x="2"/>
        <item x="1"/>
        <item x="0"/>
      </items>
    </pivotField>
    <pivotField compact="0" numFmtId="172" showAll="0" defaultSubtotal="0">
      <items count="4">
        <item h="1" x="3"/>
        <item x="1"/>
        <item h="1" x="0"/>
        <item h="1" x="2"/>
      </items>
    </pivotField>
    <pivotField compact="0" numFmtId="173" showAll="0" defaultSubtotal="0"/>
    <pivotField dataField="1" compact="0" numFmtId="173" showAll="0" defaultSubtotal="0">
      <items count="197">
        <item x="97"/>
        <item x="55"/>
        <item x="60"/>
        <item x="186"/>
        <item x="84"/>
        <item x="83"/>
        <item x="189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2"/>
        <item x="169"/>
        <item x="54"/>
        <item x="138"/>
        <item x="175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1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8"/>
        <item x="76"/>
        <item x="167"/>
        <item x="145"/>
        <item x="109"/>
        <item x="50"/>
        <item x="149"/>
        <item x="51"/>
        <item x="166"/>
        <item x="25"/>
        <item x="142"/>
        <item x="3"/>
        <item x="140"/>
        <item x="32"/>
        <item x="139"/>
        <item x="194"/>
        <item x="104"/>
        <item x="195"/>
        <item x="91"/>
        <item x="44"/>
        <item x="113"/>
        <item x="176"/>
        <item x="124"/>
        <item x="111"/>
        <item x="101"/>
        <item x="116"/>
        <item x="65"/>
        <item x="107"/>
        <item x="190"/>
        <item x="70"/>
        <item x="191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8"/>
        <item x="12"/>
        <item x="95"/>
        <item x="67"/>
        <item x="28"/>
        <item x="119"/>
        <item x="59"/>
        <item x="4"/>
        <item x="193"/>
        <item x="158"/>
        <item x="126"/>
        <item x="30"/>
        <item x="125"/>
        <item x="48"/>
        <item x="120"/>
        <item x="33"/>
        <item x="143"/>
        <item x="184"/>
        <item x="98"/>
        <item x="40"/>
        <item x="165"/>
        <item x="188"/>
        <item x="174"/>
        <item x="173"/>
        <item x="93"/>
        <item x="96"/>
        <item x="85"/>
        <item x="144"/>
        <item x="45"/>
        <item x="118"/>
        <item x="37"/>
        <item x="159"/>
        <item x="57"/>
        <item x="17"/>
        <item x="180"/>
        <item x="18"/>
        <item x="185"/>
        <item x="121"/>
        <item x="171"/>
        <item x="75"/>
        <item x="146"/>
        <item x="49"/>
        <item x="21"/>
        <item x="88"/>
        <item x="179"/>
        <item x="64"/>
        <item x="89"/>
        <item x="182"/>
        <item x="68"/>
        <item x="63"/>
        <item x="108"/>
        <item x="150"/>
        <item x="15"/>
        <item x="129"/>
        <item x="99"/>
        <item x="177"/>
        <item x="130"/>
        <item x="136"/>
        <item x="56"/>
        <item x="170"/>
        <item x="187"/>
        <item x="141"/>
        <item x="43"/>
        <item x="74"/>
        <item x="71"/>
        <item x="196"/>
        <item x="183"/>
        <item x="164"/>
        <item x="11"/>
        <item x="39"/>
        <item x="134"/>
        <item x="152"/>
        <item x="172"/>
        <item x="106"/>
        <item x="100"/>
      </items>
    </pivotField>
    <pivotField compact="0" subtotalTop="0" showAll="0" defaultSubtotal="0">
      <items count="2">
        <item x="1"/>
        <item x="0"/>
      </items>
    </pivotField>
    <pivotField compact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580"/>
    </i>
    <i>
      <x v="831"/>
    </i>
    <i>
      <x v="12"/>
    </i>
    <i>
      <x v="674"/>
    </i>
    <i>
      <x v="646"/>
    </i>
  </rowItems>
  <colItems count="1">
    <i/>
  </colItems>
  <dataFields count="1">
    <dataField name="Összeg / Sales" fld="14" baseField="1" baseItem="1" numFmtId="175"/>
  </dataFields>
  <formats count="1">
    <format dxfId="40">
      <pivotArea outline="0" collapsedLevelsAreSubtotals="1" fieldPosition="0"/>
    </format>
  </formats>
  <chartFormats count="13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</chartFormats>
  <pivotTableStyleInfo name="PivotStyleMedium18" showRowHeaders="1" showColHeaders="1" showRowStripes="0" showColStripes="0" showLastColumn="1"/>
  <filters count="1">
    <filter fld="5" type="count" evalOrder="-1" id="28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zeletelő_Size" xr10:uid="{63885344-3FBF-4A50-87D4-11846EB48E78}" sourceName="Size">
  <pivotTables>
    <pivotTable tabId="18" name="TotalSales"/>
    <pivotTable tabId="19" name="TotalSales"/>
    <pivotTable tabId="20" name="TotalSales"/>
  </pivotTables>
  <data>
    <tabular pivotCacheId="1169231207">
      <items count="4">
        <i x="3"/>
        <i x="1" s="1"/>
        <i x="0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zeletelő_Loyalty_Card" xr10:uid="{4EF1428F-9C10-41FC-A624-D8A5F07D4BDB}" sourceName="Loyalty Card">
  <pivotTables>
    <pivotTable tabId="18" name="TotalSales"/>
    <pivotTable tabId="19" name="TotalSales"/>
    <pivotTable tabId="20" name="TotalSales"/>
  </pivotTables>
  <data>
    <tabular pivotCacheId="1169231207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zeletelő_Roast_Type_Name" xr10:uid="{7243AFEB-3DED-4D96-86F2-EA1EA6686195}" sourceName="Roast Type Name">
  <pivotTables>
    <pivotTable tabId="18" name="TotalSales"/>
    <pivotTable tabId="19" name="TotalSales"/>
    <pivotTable tabId="20" name="TotalSales"/>
  </pivotTables>
  <data>
    <tabular pivotCacheId="1169231207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29564810-1AF9-4B73-9650-C173D6ED01B6}" cache="Szeletelő_Size" caption="Size" columnCount="2" style="Dark Slicer Style" rowHeight="241300"/>
  <slicer name="Loyalty Card" xr10:uid="{0FE5AB6C-45AA-4579-8301-A57F1DDA523D}" cache="Szeletelő_Loyalty_Card" caption="Loyalty Card" style="Dark Slicer Style" rowHeight="241300"/>
  <slicer name="Roast Type Name" xr10:uid="{421F60B7-3441-42CD-8C2C-428D3236FCF2}" cache="Szeletelő_Roast_Type_Name" caption="Roast Type Name" columnCount="3" style="Dark Slicer Styl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BCACA-6DF3-4DB8-87F5-E796ECDF55D5}" name="CoffeeOrders" displayName="CoffeeOrders" ref="A1:P1001" totalsRowShown="0" headerRowDxfId="47">
  <autoFilter ref="A1:P1001" xr:uid="{E73BCACA-6DF3-4DB8-87F5-E796ECDF55D5}"/>
  <tableColumns count="16">
    <tableColumn id="1" xr3:uid="{6DF30AEA-3843-41F9-A105-B2EB70234493}" name="Order ID" dataDxfId="57"/>
    <tableColumn id="2" xr3:uid="{B04511EC-A723-4D1D-9833-FC83BB601808}" name="Order Date" dataDxfId="56"/>
    <tableColumn id="3" xr3:uid="{ED64D23D-728F-44CE-A23F-858BD775356E}" name="Customer ID" dataDxfId="55"/>
    <tableColumn id="4" xr3:uid="{2BA6BDB1-0CA0-437E-BB42-0DE7A0161F61}" name="Product ID"/>
    <tableColumn id="5" xr3:uid="{57101F6A-8F09-4B98-8F9C-00B7690156DC}" name="Quantity" dataDxfId="54"/>
    <tableColumn id="6" xr3:uid="{7A59F0A6-2CDF-40A5-B911-78E448A25FE6}" name="Customer Name" dataDxfId="53">
      <calculatedColumnFormula>_xlfn.XLOOKUP(C2,customers!$A$2:$A$1001,customers!$B$2:$B$1001)</calculatedColumnFormula>
    </tableColumn>
    <tableColumn id="7" xr3:uid="{831D2D67-7DF9-4D4F-B0CB-1239BDC84E0E}" name="Email" dataDxfId="52">
      <calculatedColumnFormula>IF(_xlfn.XLOOKUP(C2,customers!$A$1:$A$1001,customers!$C$1:$C$1001)=0, "",_xlfn.XLOOKUP(C2,customers!$A$2:$A$1001,customers!$C$2:$C$1001))</calculatedColumnFormula>
    </tableColumn>
    <tableColumn id="8" xr3:uid="{B098B7A2-140B-4507-AF61-6FF7A20490FE}" name="Country" dataDxfId="51">
      <calculatedColumnFormula>_xlfn.XLOOKUP(C2,customers!$A$1:$A$1001,customers!$G$1:$G$1001,,0)</calculatedColumnFormula>
    </tableColumn>
    <tableColumn id="9" xr3:uid="{C51B646F-0DE9-4B56-BAC9-B7ACD9736472}" name="Coffee Type">
      <calculatedColumnFormula>INDEX(products!$A$1:$G$49,MATCH(orders!$D2,products!$A$1:$A$49,0),MATCH(orders!I$1,products!$A$1:$G$1,0))</calculatedColumnFormula>
    </tableColumn>
    <tableColumn id="10" xr3:uid="{4CB00E24-8E66-4203-811C-656F86910031}" name="Coffee Type Name">
      <calculatedColumnFormula array="1">_xlfn.IFS(I2="Rob", "Robusta",I2="Ara","Arabica",I2="Exc","Excelsa",I2="Lib", "Liberica")</calculatedColumnFormula>
    </tableColumn>
    <tableColumn id="11" xr3:uid="{FEE1E4AE-7F58-44B7-AD88-53FB676A64DA}" name="Roast Type">
      <calculatedColumnFormula>INDEX(products!$A$1:$G$49,MATCH(orders!$D2,products!$A$1:$A$49,0),MATCH(orders!K$1,products!$A$1:$G$1,0))</calculatedColumnFormula>
    </tableColumn>
    <tableColumn id="12" xr3:uid="{8CBC7905-E559-491B-A012-CF4A87FAC3F3}" name="Roast Type Name">
      <calculatedColumnFormula array="1">_xlfn.IFS(K2="M","Medium",K2="L","Light",K2="D","Dark")</calculatedColumnFormula>
    </tableColumn>
    <tableColumn id="13" xr3:uid="{F275A82B-D536-4709-8B6A-73CBA6447EA5}" name="Size" dataDxfId="50">
      <calculatedColumnFormula>INDEX(products!$A$1:$G$49,MATCH(orders!$D2,products!$A$1:$A$49,0),MATCH(orders!M$1,products!$A$1:$G$1,0))</calculatedColumnFormula>
    </tableColumn>
    <tableColumn id="14" xr3:uid="{DBF65177-F9EA-4B55-BE33-819CE6D9142B}" name="Unit Price" dataDxfId="49" dataCellStyle="Pénznem">
      <calculatedColumnFormula>INDEX(products!$A$1:$G$49,MATCH(orders!$D2,products!$A$1:$A$49,0),MATCH(orders!N$1,products!$A$1:$G$1,0))</calculatedColumnFormula>
    </tableColumn>
    <tableColumn id="15" xr3:uid="{3D5687F1-EB56-44A8-ABBD-C6B95BA66886}" name="Sales" dataDxfId="48" dataCellStyle="Pénznem">
      <calculatedColumnFormula>E2*N2</calculatedColumnFormula>
    </tableColumn>
    <tableColumn id="16" xr3:uid="{51C14F58-7A08-41F5-BAF7-0AD6A86F99E8}" name="Loyalty Card" dataDxfId="46">
      <calculatedColumnFormula>_xlfn.XLOOKUP(CoffeeOrders[[#This Row],[Customer ID]],customers!$A$1:$A$1001,customers!$I$1:$I$1001,,0)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ívIdősor_Order_Date" xr10:uid="{E280E601-B343-4538-912C-6CA86AEBF8F3}" sourceName="Order Date">
  <pivotTables>
    <pivotTable tabId="18" name="TotalSales"/>
    <pivotTable tabId="19" name="TotalSales"/>
    <pivotTable tabId="20" name="TotalSales"/>
  </pivotTables>
  <state minimalRefreshVersion="6" lastRefreshVersion="6" pivotCacheId="1169231207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DF965108-5AEF-4D25-980F-CF5A00699256}" cache="NatívIdősor_Order_Date" caption="Order Date" level="2" selectionLevel="2" scrollPosition="2020-06-02T00:00:00" style="Dark Timeline Style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0F99-44CF-410A-983E-89AE5EFD5946}">
  <dimension ref="A1:A16"/>
  <sheetViews>
    <sheetView tabSelected="1" zoomScale="75" zoomScaleNormal="75" workbookViewId="0">
      <selection activeCell="AC10" sqref="AC10"/>
    </sheetView>
  </sheetViews>
  <sheetFormatPr defaultRowHeight="15" x14ac:dyDescent="0.25"/>
  <cols>
    <col min="1" max="1" width="1.7109375" customWidth="1"/>
    <col min="12" max="12" width="1.7109375" customWidth="1"/>
    <col min="19" max="19" width="1.7109375" customWidth="1"/>
    <col min="23" max="23" width="1.7109375" customWidth="1"/>
  </cols>
  <sheetData>
    <row r="1" ht="5.0999999999999996" customHeight="1" x14ac:dyDescent="0.25"/>
    <row r="10" ht="5.0999999999999996" customHeight="1" x14ac:dyDescent="0.25"/>
    <row r="16" ht="5.0999999999999996" customHeight="1" x14ac:dyDescent="0.2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C981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G1" zoomScale="92" zoomScaleNormal="92" workbookViewId="0">
      <selection activeCell="R8" sqref="R8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17.42578125" bestFit="1" customWidth="1"/>
    <col min="4" max="4" width="12" customWidth="1"/>
    <col min="5" max="5" width="10.5703125" customWidth="1"/>
    <col min="6" max="6" width="23.7109375" bestFit="1" customWidth="1"/>
    <col min="7" max="7" width="39.42578125" bestFit="1" customWidth="1"/>
    <col min="8" max="8" width="15.42578125" bestFit="1" customWidth="1"/>
    <col min="9" max="9" width="13.140625" customWidth="1"/>
    <col min="10" max="10" width="18.85546875" customWidth="1"/>
    <col min="11" max="11" width="12.28515625" customWidth="1"/>
    <col min="12" max="12" width="17.85546875" customWidth="1"/>
    <col min="13" max="13" width="6.7109375" bestFit="1" customWidth="1"/>
    <col min="14" max="14" width="11.28515625" customWidth="1"/>
    <col min="15" max="15" width="10.28515625" bestFit="1" customWidth="1"/>
  </cols>
  <sheetData>
    <row r="1" spans="1:16" x14ac:dyDescent="0.25">
      <c r="A1" s="2" t="s">
        <v>0</v>
      </c>
      <c r="B1" s="3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6196</v>
      </c>
      <c r="K1" s="2" t="s">
        <v>10</v>
      </c>
      <c r="L1" s="2" t="s">
        <v>6197</v>
      </c>
      <c r="M1" s="2" t="s">
        <v>12</v>
      </c>
      <c r="N1" s="2" t="s">
        <v>13</v>
      </c>
      <c r="O1" s="2" t="s">
        <v>15</v>
      </c>
      <c r="P1" s="2" t="s">
        <v>6189</v>
      </c>
    </row>
    <row r="2" spans="1:16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_xlfn.XLOOKUP(C2,customers!$A$2:$A$1001,customers!$B$2:$B$1001)</f>
        <v>Aloisia Allner</v>
      </c>
      <c r="G2" s="2" t="str">
        <f>IF(_xlfn.XLOOKUP(C2,customers!$A$2:$A$1001,customers!$C$2:$C$1001)=0, "",_xlfn.XLOOKUP(C2,customers!$A$2:$A$1001,customers!$C$2:$C$1001))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 cm="1">
        <f t="array" ref="J2">_xlfn.IFS(I2="Rob", "Robusta",I2="Ara","Arabica",I2="Exc","Excelsa",I2="Lib", "Liberica")</f>
        <v>Robusta</v>
      </c>
      <c r="K2" t="str">
        <f>INDEX(products!$A$1:$G$49,MATCH(orders!$D2,products!$A$1:$A$49,0),MATCH(orders!K$1,products!$A$1:$G$1,0))</f>
        <v>M</v>
      </c>
      <c r="L2" t="str" cm="1">
        <f t="array" ref="L2">_xlfn.IFS(K2="M","Medium",K2="L","Light",K2="D","Dark")</f>
        <v>Medium</v>
      </c>
      <c r="M2" s="4">
        <f>INDEX(products!$A$1:$G$49,MATCH(orders!$D2,products!$A$1:$A$49,0),MATCH(orders!M$1,products!$A$1:$G$1,0))</f>
        <v>1</v>
      </c>
      <c r="N2" s="5">
        <f>INDEX(products!$A$1:$G$49,MATCH(orders!$D2,products!$A$1:$A$49,0),MATCH(orders!N$1,products!$A$1:$G$1,0))</f>
        <v>9.9499999999999993</v>
      </c>
      <c r="O2" s="5">
        <f>E2*N2</f>
        <v>19.899999999999999</v>
      </c>
      <c r="P2" t="str">
        <f>_xlfn.XLOOKUP(CoffeeOrders[[#This Row],[Customer ID]],customers!$A$1:$A$1001,customers!$I$1:$I$1001,,0)</f>
        <v>Yes</v>
      </c>
    </row>
    <row r="3" spans="1:16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_xlfn.XLOOKUP(C3,customers!$A$2:$A$1001,customers!$B$2:$B$1001)</f>
        <v>Aloisia Allner</v>
      </c>
      <c r="G3" s="2" t="str">
        <f>IF(_xlfn.XLOOKUP(C3,customers!$A$1:$A$1001,customers!$C$1:$C$1001)=0, "",_xlfn.XLOOKUP(C3,customers!$A$2:$A$1001,customers!$C$2:$C$1001))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 cm="1">
        <f t="array" ref="J3">_xlfn.IFS(I3="Rob", "Robusta",I3="Ara","Arabica",I3="Exc","Excelsa",I3="Lib", "Liberica")</f>
        <v>Excelsa</v>
      </c>
      <c r="K3" t="str">
        <f>INDEX(products!$A$1:$G$49,MATCH(orders!$D3,products!$A$1:$A$49,0),MATCH(orders!K$1,products!$A$1:$G$1,0))</f>
        <v>M</v>
      </c>
      <c r="L3" t="str" cm="1">
        <f t="array" ref="L3">_xlfn.IFS(K3="M","Medium",K3="L","Light",K3="D","Dark")</f>
        <v>Medium</v>
      </c>
      <c r="M3" s="4">
        <f>INDEX(products!$A$1:$G$49,MATCH(orders!$D3,products!$A$1:$A$49,0),MATCH(orders!M$1,products!$A$1:$G$1,0))</f>
        <v>0.5</v>
      </c>
      <c r="N3" s="5">
        <f>INDEX(products!$A$1:$G$49,MATCH(orders!$D3,products!$A$1:$A$49,0),MATCH(orders!N$1,products!$A$1:$G$1,0))</f>
        <v>8.25</v>
      </c>
      <c r="O3" s="5">
        <f t="shared" ref="O3:O66" si="0">E3*N3</f>
        <v>41.25</v>
      </c>
      <c r="P3" t="str">
        <f>_xlfn.XLOOKUP(CoffeeOrders[[#This Row],[Customer ID]],customers!$A$1:$A$1001,customers!$I$1:$I$1001,,0)</f>
        <v>Yes</v>
      </c>
    </row>
    <row r="4" spans="1:16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_xlfn.XLOOKUP(C4,customers!$A$2:$A$1001,customers!$B$2:$B$1001)</f>
        <v>Jami Redholes</v>
      </c>
      <c r="G4" s="2" t="str">
        <f>IF(_xlfn.XLOOKUP(C4,customers!$A$1:$A$1001,customers!$C$1:$C$1001)=0, "",_xlfn.XLOOKUP(C4,customers!$A$2:$A$1001,customers!$C$2:$C$1001))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 cm="1">
        <f t="array" ref="J4">_xlfn.IFS(I4="Rob", "Robusta",I4="Ara","Arabica",I4="Exc","Excelsa",I4="Lib", "Liberica")</f>
        <v>Arabica</v>
      </c>
      <c r="K4" t="str">
        <f>INDEX(products!$A$1:$G$49,MATCH(orders!$D4,products!$A$1:$A$49,0),MATCH(orders!K$1,products!$A$1:$G$1,0))</f>
        <v>L</v>
      </c>
      <c r="L4" t="str" cm="1">
        <f t="array" ref="L4">_xlfn.IFS(K4="M","Medium",K4="L","Light",K4="D","Dark")</f>
        <v>Light</v>
      </c>
      <c r="M4" s="4">
        <f>INDEX(products!$A$1:$G$49,MATCH(orders!$D4,products!$A$1:$A$49,0),MATCH(orders!M$1,products!$A$1:$G$1,0))</f>
        <v>1</v>
      </c>
      <c r="N4" s="5">
        <f>INDEX(products!$A$1:$G$49,MATCH(orders!$D4,products!$A$1:$A$49,0),MATCH(orders!N$1,products!$A$1:$G$1,0))</f>
        <v>12.95</v>
      </c>
      <c r="O4" s="5">
        <f t="shared" si="0"/>
        <v>12.95</v>
      </c>
      <c r="P4" t="str">
        <f>_xlfn.XLOOKUP(CoffeeOrders[[#This Row],[Customer ID]],customers!$A$1:$A$1001,customers!$I$1:$I$1001,,0)</f>
        <v>Yes</v>
      </c>
    </row>
    <row r="5" spans="1:16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_xlfn.XLOOKUP(C5,customers!$A$2:$A$1001,customers!$B$2:$B$1001)</f>
        <v>Christoffer O' Shea</v>
      </c>
      <c r="G5" s="2" t="str">
        <f>IF(_xlfn.XLOOKUP(C5,customers!$A$1:$A$1001,customers!$C$1:$C$1001)=0, "",_xlfn.XLOOKUP(C5,customers!$A$2:$A$1001,customers!$C$2:$C$1001))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 cm="1">
        <f t="array" ref="J5">_xlfn.IFS(I5="Rob", "Robusta",I5="Ara","Arabica",I5="Exc","Excelsa",I5="Lib", "Liberica")</f>
        <v>Excelsa</v>
      </c>
      <c r="K5" t="str">
        <f>INDEX(products!$A$1:$G$49,MATCH(orders!$D5,products!$A$1:$A$49,0),MATCH(orders!K$1,products!$A$1:$G$1,0))</f>
        <v>M</v>
      </c>
      <c r="L5" t="str" cm="1">
        <f t="array" ref="L5">_xlfn.IFS(K5="M","Medium",K5="L","Light",K5="D","Dark")</f>
        <v>Medium</v>
      </c>
      <c r="M5" s="4">
        <f>INDEX(products!$A$1:$G$49,MATCH(orders!$D5,products!$A$1:$A$49,0),MATCH(orders!M$1,products!$A$1:$G$1,0))</f>
        <v>1</v>
      </c>
      <c r="N5" s="5">
        <f>INDEX(products!$A$1:$G$49,MATCH(orders!$D5,products!$A$1:$A$49,0),MATCH(orders!N$1,products!$A$1:$G$1,0))</f>
        <v>13.75</v>
      </c>
      <c r="O5" s="5">
        <f t="shared" si="0"/>
        <v>27.5</v>
      </c>
      <c r="P5" t="str">
        <f>_xlfn.XLOOKUP(CoffeeOrders[[#This Row],[Customer ID]],customers!$A$1:$A$1001,customers!$I$1:$I$1001,,0)</f>
        <v>No</v>
      </c>
    </row>
    <row r="6" spans="1:16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_xlfn.XLOOKUP(C6,customers!$A$2:$A$1001,customers!$B$2:$B$1001)</f>
        <v>Christoffer O' Shea</v>
      </c>
      <c r="G6" s="2" t="str">
        <f>IF(_xlfn.XLOOKUP(C6,customers!$A$1:$A$1001,customers!$C$1:$C$1001)=0, "",_xlfn.XLOOKUP(C6,customers!$A$2:$A$1001,customers!$C$2:$C$1001))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 cm="1">
        <f t="array" ref="J6">_xlfn.IFS(I6="Rob", "Robusta",I6="Ara","Arabica",I6="Exc","Excelsa",I6="Lib", "Liberica")</f>
        <v>Robusta</v>
      </c>
      <c r="K6" t="str">
        <f>INDEX(products!$A$1:$G$49,MATCH(orders!$D6,products!$A$1:$A$49,0),MATCH(orders!K$1,products!$A$1:$G$1,0))</f>
        <v>L</v>
      </c>
      <c r="L6" t="str" cm="1">
        <f t="array" ref="L6">_xlfn.IFS(K6="M","Medium",K6="L","Light",K6="D","Dark")</f>
        <v>Light</v>
      </c>
      <c r="M6" s="4">
        <f>INDEX(products!$A$1:$G$49,MATCH(orders!$D6,products!$A$1:$A$49,0),MATCH(orders!M$1,products!$A$1:$G$1,0))</f>
        <v>2.5</v>
      </c>
      <c r="N6" s="5">
        <f>INDEX(products!$A$1:$G$49,MATCH(orders!$D6,products!$A$1:$A$49,0),MATCH(orders!N$1,products!$A$1:$G$1,0))</f>
        <v>27.484999999999996</v>
      </c>
      <c r="O6" s="5">
        <f t="shared" si="0"/>
        <v>54.969999999999992</v>
      </c>
      <c r="P6" t="str">
        <f>_xlfn.XLOOKUP(CoffeeOrders[[#This Row],[Customer ID]],customers!$A$1:$A$1001,customers!$I$1:$I$1001,,0)</f>
        <v>No</v>
      </c>
    </row>
    <row r="7" spans="1:16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_xlfn.XLOOKUP(C7,customers!$A$2:$A$1001,customers!$B$2:$B$1001)</f>
        <v>Beryle Cottier</v>
      </c>
      <c r="G7" s="2" t="str">
        <f>IF(_xlfn.XLOOKUP(C7,customers!$A$1:$A$1001,customers!$C$1:$C$1001)=0, "",_xlfn.XLOOKUP(C7,customers!$A$2:$A$1001,customers!$C$2:$C$1001))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 cm="1">
        <f t="array" ref="J7">_xlfn.IFS(I7="Rob", "Robusta",I7="Ara","Arabica",I7="Exc","Excelsa",I7="Lib", "Liberica")</f>
        <v>Liberica</v>
      </c>
      <c r="K7" t="str">
        <f>INDEX(products!$A$1:$G$49,MATCH(orders!$D7,products!$A$1:$A$49,0),MATCH(orders!K$1,products!$A$1:$G$1,0))</f>
        <v>D</v>
      </c>
      <c r="L7" t="str" cm="1">
        <f t="array" ref="L7">_xlfn.IFS(K7="M","Medium",K7="L","Light",K7="D","Dark")</f>
        <v>Dark</v>
      </c>
      <c r="M7" s="4">
        <f>INDEX(products!$A$1:$G$49,MATCH(orders!$D7,products!$A$1:$A$49,0),MATCH(orders!M$1,products!$A$1:$G$1,0))</f>
        <v>1</v>
      </c>
      <c r="N7" s="5">
        <f>INDEX(products!$A$1:$G$49,MATCH(orders!$D7,products!$A$1:$A$49,0),MATCH(orders!N$1,products!$A$1:$G$1,0))</f>
        <v>12.95</v>
      </c>
      <c r="O7" s="5">
        <f t="shared" si="0"/>
        <v>38.849999999999994</v>
      </c>
      <c r="P7" t="str">
        <f>_xlfn.XLOOKUP(CoffeeOrders[[#This Row],[Customer ID]],customers!$A$1:$A$1001,customers!$I$1:$I$1001,,0)</f>
        <v>No</v>
      </c>
    </row>
    <row r="8" spans="1:16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_xlfn.XLOOKUP(C8,customers!$A$2:$A$1001,customers!$B$2:$B$1001)</f>
        <v>Shaylynn Lobe</v>
      </c>
      <c r="G8" s="2" t="str">
        <f>IF(_xlfn.XLOOKUP(C8,customers!$A$1:$A$1001,customers!$C$1:$C$1001)=0, "",_xlfn.XLOOKUP(C8,customers!$A$2:$A$1001,customers!$C$2:$C$1001))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 cm="1">
        <f t="array" ref="J8">_xlfn.IFS(I8="Rob", "Robusta",I8="Ara","Arabica",I8="Exc","Excelsa",I8="Lib", "Liberica")</f>
        <v>Excelsa</v>
      </c>
      <c r="K8" t="str">
        <f>INDEX(products!$A$1:$G$49,MATCH(orders!$D8,products!$A$1:$A$49,0),MATCH(orders!K$1,products!$A$1:$G$1,0))</f>
        <v>D</v>
      </c>
      <c r="L8" t="str" cm="1">
        <f t="array" ref="L8">_xlfn.IFS(K8="M","Medium",K8="L","Light",K8="D","Dark")</f>
        <v>Dark</v>
      </c>
      <c r="M8" s="4">
        <f>INDEX(products!$A$1:$G$49,MATCH(orders!$D8,products!$A$1:$A$49,0),MATCH(orders!M$1,products!$A$1:$G$1,0))</f>
        <v>0.5</v>
      </c>
      <c r="N8" s="5">
        <f>INDEX(products!$A$1:$G$49,MATCH(orders!$D8,products!$A$1:$A$49,0),MATCH(orders!N$1,products!$A$1:$G$1,0))</f>
        <v>7.29</v>
      </c>
      <c r="O8" s="5">
        <f t="shared" si="0"/>
        <v>21.87</v>
      </c>
      <c r="P8" t="str">
        <f>_xlfn.XLOOKUP(CoffeeOrders[[#This Row],[Customer ID]],customers!$A$1:$A$1001,customers!$I$1:$I$1001,,0)</f>
        <v>Yes</v>
      </c>
    </row>
    <row r="9" spans="1:16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_xlfn.XLOOKUP(C9,customers!$A$2:$A$1001,customers!$B$2:$B$1001)</f>
        <v>Melvin Wharfe</v>
      </c>
      <c r="G9" s="2" t="str">
        <f>IF(_xlfn.XLOOKUP(C9,customers!$A$1:$A$1001,customers!$C$1:$C$1001)=0, "",_xlfn.XLOOKUP(C9,customers!$A$2:$A$1001,customers!$C$2:$C$1001))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 cm="1">
        <f t="array" ref="J9">_xlfn.IFS(I9="Rob", "Robusta",I9="Ara","Arabica",I9="Exc","Excelsa",I9="Lib", "Liberica")</f>
        <v>Liberica</v>
      </c>
      <c r="K9" t="str">
        <f>INDEX(products!$A$1:$G$49,MATCH(orders!$D9,products!$A$1:$A$49,0),MATCH(orders!K$1,products!$A$1:$G$1,0))</f>
        <v>L</v>
      </c>
      <c r="L9" t="str" cm="1">
        <f t="array" ref="L9">_xlfn.IFS(K9="M","Medium",K9="L","Light",K9="D","Dark")</f>
        <v>Light</v>
      </c>
      <c r="M9" s="4">
        <f>INDEX(products!$A$1:$G$49,MATCH(orders!$D9,products!$A$1:$A$49,0),MATCH(orders!M$1,products!$A$1:$G$1,0))</f>
        <v>0.2</v>
      </c>
      <c r="N9" s="5">
        <f>INDEX(products!$A$1:$G$49,MATCH(orders!$D9,products!$A$1:$A$49,0),MATCH(orders!N$1,products!$A$1:$G$1,0))</f>
        <v>4.7549999999999999</v>
      </c>
      <c r="O9" s="5">
        <f t="shared" si="0"/>
        <v>4.7549999999999999</v>
      </c>
      <c r="P9" t="str">
        <f>_xlfn.XLOOKUP(CoffeeOrders[[#This Row],[Customer ID]],customers!$A$1:$A$1001,customers!$I$1:$I$1001,,0)</f>
        <v>Yes</v>
      </c>
    </row>
    <row r="10" spans="1:16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_xlfn.XLOOKUP(C10,customers!$A$2:$A$1001,customers!$B$2:$B$1001)</f>
        <v>Guthrey Petracci</v>
      </c>
      <c r="G10" s="2" t="str">
        <f>IF(_xlfn.XLOOKUP(C10,customers!$A$1:$A$1001,customers!$C$1:$C$1001)=0, "",_xlfn.XLOOKUP(C10,customers!$A$2:$A$1001,customers!$C$2:$C$1001))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 cm="1">
        <f t="array" ref="J10">_xlfn.IFS(I10="Rob", "Robusta",I10="Ara","Arabica",I10="Exc","Excelsa",I10="Lib", "Liberica")</f>
        <v>Robusta</v>
      </c>
      <c r="K10" t="str">
        <f>INDEX(products!$A$1:$G$49,MATCH(orders!$D10,products!$A$1:$A$49,0),MATCH(orders!K$1,products!$A$1:$G$1,0))</f>
        <v>M</v>
      </c>
      <c r="L10" t="str" cm="1">
        <f t="array" ref="L10">_xlfn.IFS(K10="M","Medium",K10="L","Light",K10="D","Dark")</f>
        <v>Medium</v>
      </c>
      <c r="M10" s="4">
        <f>INDEX(products!$A$1:$G$49,MATCH(orders!$D10,products!$A$1:$A$49,0),MATCH(orders!M$1,products!$A$1:$G$1,0))</f>
        <v>0.5</v>
      </c>
      <c r="N10" s="5">
        <f>INDEX(products!$A$1:$G$49,MATCH(orders!$D10,products!$A$1:$A$49,0),MATCH(orders!N$1,products!$A$1:$G$1,0))</f>
        <v>5.97</v>
      </c>
      <c r="O10" s="5">
        <f t="shared" si="0"/>
        <v>17.91</v>
      </c>
      <c r="P10" t="str">
        <f>_xlfn.XLOOKUP(CoffeeOrders[[#This Row],[Customer ID]],customers!$A$1:$A$1001,customers!$I$1:$I$1001,,0)</f>
        <v>No</v>
      </c>
    </row>
    <row r="11" spans="1:16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_xlfn.XLOOKUP(C11,customers!$A$2:$A$1001,customers!$B$2:$B$1001)</f>
        <v>Rodger Raven</v>
      </c>
      <c r="G11" s="2" t="str">
        <f>IF(_xlfn.XLOOKUP(C11,customers!$A$1:$A$1001,customers!$C$1:$C$1001)=0, "",_xlfn.XLOOKUP(C11,customers!$A$2:$A$1001,customers!$C$2:$C$1001))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 cm="1">
        <f t="array" ref="J11">_xlfn.IFS(I11="Rob", "Robusta",I11="Ara","Arabica",I11="Exc","Excelsa",I11="Lib", "Liberica")</f>
        <v>Robusta</v>
      </c>
      <c r="K11" t="str">
        <f>INDEX(products!$A$1:$G$49,MATCH(orders!$D11,products!$A$1:$A$49,0),MATCH(orders!K$1,products!$A$1:$G$1,0))</f>
        <v>M</v>
      </c>
      <c r="L11" t="str" cm="1">
        <f t="array" ref="L11">_xlfn.IFS(K11="M","Medium",K11="L","Light",K11="D","Dark")</f>
        <v>Medium</v>
      </c>
      <c r="M11" s="4">
        <f>INDEX(products!$A$1:$G$49,MATCH(orders!$D11,products!$A$1:$A$49,0),MATCH(orders!M$1,products!$A$1:$G$1,0))</f>
        <v>0.5</v>
      </c>
      <c r="N11" s="5">
        <f>INDEX(products!$A$1:$G$49,MATCH(orders!$D11,products!$A$1:$A$49,0),MATCH(orders!N$1,products!$A$1:$G$1,0))</f>
        <v>5.97</v>
      </c>
      <c r="O11" s="5">
        <f t="shared" si="0"/>
        <v>5.97</v>
      </c>
      <c r="P11" t="str">
        <f>_xlfn.XLOOKUP(CoffeeOrders[[#This Row],[Customer ID]],customers!$A$1:$A$1001,customers!$I$1:$I$1001,,0)</f>
        <v>No</v>
      </c>
    </row>
    <row r="12" spans="1:16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_xlfn.XLOOKUP(C12,customers!$A$2:$A$1001,customers!$B$2:$B$1001)</f>
        <v>Ferrell Ferber</v>
      </c>
      <c r="G12" s="2" t="str">
        <f>IF(_xlfn.XLOOKUP(C12,customers!$A$1:$A$1001,customers!$C$1:$C$1001)=0, "",_xlfn.XLOOKUP(C12,customers!$A$2:$A$1001,customers!$C$2:$C$1001))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 cm="1">
        <f t="array" ref="J12">_xlfn.IFS(I12="Rob", "Robusta",I12="Ara","Arabica",I12="Exc","Excelsa",I12="Lib", "Liberica")</f>
        <v>Arabica</v>
      </c>
      <c r="K12" t="str">
        <f>INDEX(products!$A$1:$G$49,MATCH(orders!$D12,products!$A$1:$A$49,0),MATCH(orders!K$1,products!$A$1:$G$1,0))</f>
        <v>D</v>
      </c>
      <c r="L12" t="str" cm="1">
        <f t="array" ref="L12">_xlfn.IFS(K12="M","Medium",K12="L","Light",K12="D","Dark")</f>
        <v>Dark</v>
      </c>
      <c r="M12" s="4">
        <f>INDEX(products!$A$1:$G$49,MATCH(orders!$D12,products!$A$1:$A$49,0),MATCH(orders!M$1,products!$A$1:$G$1,0))</f>
        <v>1</v>
      </c>
      <c r="N12" s="5">
        <f>INDEX(products!$A$1:$G$49,MATCH(orders!$D12,products!$A$1:$A$49,0),MATCH(orders!N$1,products!$A$1:$G$1,0))</f>
        <v>9.9499999999999993</v>
      </c>
      <c r="O12" s="5">
        <f t="shared" si="0"/>
        <v>39.799999999999997</v>
      </c>
      <c r="P12" t="str">
        <f>_xlfn.XLOOKUP(CoffeeOrders[[#This Row],[Customer ID]],customers!$A$1:$A$1001,customers!$I$1:$I$1001,,0)</f>
        <v>No</v>
      </c>
    </row>
    <row r="13" spans="1:16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_xlfn.XLOOKUP(C13,customers!$A$2:$A$1001,customers!$B$2:$B$1001)</f>
        <v>Duky Phizackerly</v>
      </c>
      <c r="G13" s="2" t="str">
        <f>IF(_xlfn.XLOOKUP(C13,customers!$A$1:$A$1001,customers!$C$1:$C$1001)=0, "",_xlfn.XLOOKUP(C13,customers!$A$2:$A$1001,customers!$C$2:$C$1001))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 cm="1">
        <f t="array" ref="J13">_xlfn.IFS(I13="Rob", "Robusta",I13="Ara","Arabica",I13="Exc","Excelsa",I13="Lib", "Liberica")</f>
        <v>Excelsa</v>
      </c>
      <c r="K13" t="str">
        <f>INDEX(products!$A$1:$G$49,MATCH(orders!$D13,products!$A$1:$A$49,0),MATCH(orders!K$1,products!$A$1:$G$1,0))</f>
        <v>L</v>
      </c>
      <c r="L13" t="str" cm="1">
        <f t="array" ref="L13">_xlfn.IFS(K13="M","Medium",K13="L","Light",K13="D","Dark")</f>
        <v>Light</v>
      </c>
      <c r="M13" s="4">
        <f>INDEX(products!$A$1:$G$49,MATCH(orders!$D13,products!$A$1:$A$49,0),MATCH(orders!M$1,products!$A$1:$G$1,0))</f>
        <v>2.5</v>
      </c>
      <c r="N13" s="5">
        <f>INDEX(products!$A$1:$G$49,MATCH(orders!$D13,products!$A$1:$A$49,0),MATCH(orders!N$1,products!$A$1:$G$1,0))</f>
        <v>34.154999999999994</v>
      </c>
      <c r="O13" s="5">
        <f t="shared" si="0"/>
        <v>170.77499999999998</v>
      </c>
      <c r="P13" t="str">
        <f>_xlfn.XLOOKUP(CoffeeOrders[[#This Row],[Customer ID]],customers!$A$1:$A$1001,customers!$I$1:$I$1001,,0)</f>
        <v>Yes</v>
      </c>
    </row>
    <row r="14" spans="1:16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_xlfn.XLOOKUP(C14,customers!$A$2:$A$1001,customers!$B$2:$B$1001)</f>
        <v>Rosaleen Scholar</v>
      </c>
      <c r="G14" s="2" t="str">
        <f>IF(_xlfn.XLOOKUP(C14,customers!$A$1:$A$1001,customers!$C$1:$C$1001)=0, "",_xlfn.XLOOKUP(C14,customers!$A$2:$A$1001,customers!$C$2:$C$1001))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 cm="1">
        <f t="array" ref="J14">_xlfn.IFS(I14="Rob", "Robusta",I14="Ara","Arabica",I14="Exc","Excelsa",I14="Lib", "Liberica")</f>
        <v>Robusta</v>
      </c>
      <c r="K14" t="str">
        <f>INDEX(products!$A$1:$G$49,MATCH(orders!$D14,products!$A$1:$A$49,0),MATCH(orders!K$1,products!$A$1:$G$1,0))</f>
        <v>M</v>
      </c>
      <c r="L14" t="str" cm="1">
        <f t="array" ref="L14">_xlfn.IFS(K14="M","Medium",K14="L","Light",K14="D","Dark")</f>
        <v>Medium</v>
      </c>
      <c r="M14" s="4">
        <f>INDEX(products!$A$1:$G$49,MATCH(orders!$D14,products!$A$1:$A$49,0),MATCH(orders!M$1,products!$A$1:$G$1,0))</f>
        <v>1</v>
      </c>
      <c r="N14" s="5">
        <f>INDEX(products!$A$1:$G$49,MATCH(orders!$D14,products!$A$1:$A$49,0),MATCH(orders!N$1,products!$A$1:$G$1,0))</f>
        <v>9.9499999999999993</v>
      </c>
      <c r="O14" s="5">
        <f t="shared" si="0"/>
        <v>49.75</v>
      </c>
      <c r="P14" t="str">
        <f>_xlfn.XLOOKUP(CoffeeOrders[[#This Row],[Customer ID]],customers!$A$1:$A$1001,customers!$I$1:$I$1001,,0)</f>
        <v>No</v>
      </c>
    </row>
    <row r="15" spans="1:16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_xlfn.XLOOKUP(C15,customers!$A$2:$A$1001,customers!$B$2:$B$1001)</f>
        <v>Terence Vanyutin</v>
      </c>
      <c r="G15" s="2" t="str">
        <f>IF(_xlfn.XLOOKUP(C15,customers!$A$1:$A$1001,customers!$C$1:$C$1001)=0, "",_xlfn.XLOOKUP(C15,customers!$A$2:$A$1001,customers!$C$2:$C$1001))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 cm="1">
        <f t="array" ref="J15">_xlfn.IFS(I15="Rob", "Robusta",I15="Ara","Arabica",I15="Exc","Excelsa",I15="Lib", "Liberica")</f>
        <v>Robusta</v>
      </c>
      <c r="K15" t="str">
        <f>INDEX(products!$A$1:$G$49,MATCH(orders!$D15,products!$A$1:$A$49,0),MATCH(orders!K$1,products!$A$1:$G$1,0))</f>
        <v>D</v>
      </c>
      <c r="L15" t="str" cm="1">
        <f t="array" ref="L15">_xlfn.IFS(K15="M","Medium",K15="L","Light",K15="D","Dark")</f>
        <v>Dark</v>
      </c>
      <c r="M15" s="4">
        <f>INDEX(products!$A$1:$G$49,MATCH(orders!$D15,products!$A$1:$A$49,0),MATCH(orders!M$1,products!$A$1:$G$1,0))</f>
        <v>2.5</v>
      </c>
      <c r="N15" s="5">
        <f>INDEX(products!$A$1:$G$49,MATCH(orders!$D15,products!$A$1:$A$49,0),MATCH(orders!N$1,products!$A$1:$G$1,0))</f>
        <v>20.584999999999997</v>
      </c>
      <c r="O15" s="5">
        <f t="shared" si="0"/>
        <v>41.169999999999995</v>
      </c>
      <c r="P15" t="str">
        <f>_xlfn.XLOOKUP(CoffeeOrders[[#This Row],[Customer ID]],customers!$A$1:$A$1001,customers!$I$1:$I$1001,,0)</f>
        <v>No</v>
      </c>
    </row>
    <row r="16" spans="1:16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_xlfn.XLOOKUP(C16,customers!$A$2:$A$1001,customers!$B$2:$B$1001)</f>
        <v>Patrice Trobe</v>
      </c>
      <c r="G16" s="2" t="str">
        <f>IF(_xlfn.XLOOKUP(C16,customers!$A$1:$A$1001,customers!$C$1:$C$1001)=0, "",_xlfn.XLOOKUP(C16,customers!$A$2:$A$1001,customers!$C$2:$C$1001))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 cm="1">
        <f t="array" ref="J16">_xlfn.IFS(I16="Rob", "Robusta",I16="Ara","Arabica",I16="Exc","Excelsa",I16="Lib", "Liberica")</f>
        <v>Liberica</v>
      </c>
      <c r="K16" t="str">
        <f>INDEX(products!$A$1:$G$49,MATCH(orders!$D16,products!$A$1:$A$49,0),MATCH(orders!K$1,products!$A$1:$G$1,0))</f>
        <v>D</v>
      </c>
      <c r="L16" t="str" cm="1">
        <f t="array" ref="L16">_xlfn.IFS(K16="M","Medium",K16="L","Light",K16="D","Dark")</f>
        <v>Dark</v>
      </c>
      <c r="M16" s="4">
        <f>INDEX(products!$A$1:$G$49,MATCH(orders!$D16,products!$A$1:$A$49,0),MATCH(orders!M$1,products!$A$1:$G$1,0))</f>
        <v>0.2</v>
      </c>
      <c r="N16" s="5">
        <f>INDEX(products!$A$1:$G$49,MATCH(orders!$D16,products!$A$1:$A$49,0),MATCH(orders!N$1,products!$A$1:$G$1,0))</f>
        <v>3.8849999999999998</v>
      </c>
      <c r="O16" s="5">
        <f t="shared" si="0"/>
        <v>11.654999999999999</v>
      </c>
      <c r="P16" t="str">
        <f>_xlfn.XLOOKUP(CoffeeOrders[[#This Row],[Customer ID]],customers!$A$1:$A$1001,customers!$I$1:$I$1001,,0)</f>
        <v>Yes</v>
      </c>
    </row>
    <row r="17" spans="1:16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_xlfn.XLOOKUP(C17,customers!$A$2:$A$1001,customers!$B$2:$B$1001)</f>
        <v>Llywellyn Oscroft</v>
      </c>
      <c r="G17" s="2" t="str">
        <f>IF(_xlfn.XLOOKUP(C17,customers!$A$1:$A$1001,customers!$C$1:$C$1001)=0, "",_xlfn.XLOOKUP(C17,customers!$A$2:$A$1001,customers!$C$2:$C$1001))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 cm="1">
        <f t="array" ref="J17">_xlfn.IFS(I17="Rob", "Robusta",I17="Ara","Arabica",I17="Exc","Excelsa",I17="Lib", "Liberica")</f>
        <v>Robusta</v>
      </c>
      <c r="K17" t="str">
        <f>INDEX(products!$A$1:$G$49,MATCH(orders!$D17,products!$A$1:$A$49,0),MATCH(orders!K$1,products!$A$1:$G$1,0))</f>
        <v>M</v>
      </c>
      <c r="L17" t="str" cm="1">
        <f t="array" ref="L17">_xlfn.IFS(K17="M","Medium",K17="L","Light",K17="D","Dark")</f>
        <v>Medium</v>
      </c>
      <c r="M17" s="4">
        <f>INDEX(products!$A$1:$G$49,MATCH(orders!$D17,products!$A$1:$A$49,0),MATCH(orders!M$1,products!$A$1:$G$1,0))</f>
        <v>2.5</v>
      </c>
      <c r="N17" s="5">
        <f>INDEX(products!$A$1:$G$49,MATCH(orders!$D17,products!$A$1:$A$49,0),MATCH(orders!N$1,products!$A$1:$G$1,0))</f>
        <v>22.884999999999998</v>
      </c>
      <c r="O17" s="5">
        <f t="shared" si="0"/>
        <v>114.42499999999998</v>
      </c>
      <c r="P17" t="str">
        <f>_xlfn.XLOOKUP(CoffeeOrders[[#This Row],[Customer ID]],customers!$A$1:$A$1001,customers!$I$1:$I$1001,,0)</f>
        <v>No</v>
      </c>
    </row>
    <row r="18" spans="1:16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_xlfn.XLOOKUP(C18,customers!$A$2:$A$1001,customers!$B$2:$B$1001)</f>
        <v>Minni Alabaster</v>
      </c>
      <c r="G18" s="2" t="str">
        <f>IF(_xlfn.XLOOKUP(C18,customers!$A$1:$A$1001,customers!$C$1:$C$1001)=0, "",_xlfn.XLOOKUP(C18,customers!$A$2:$A$1001,customers!$C$2:$C$1001))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 cm="1">
        <f t="array" ref="J18">_xlfn.IFS(I18="Rob", "Robusta",I18="Ara","Arabica",I18="Exc","Excelsa",I18="Lib", "Liberica")</f>
        <v>Arabica</v>
      </c>
      <c r="K18" t="str">
        <f>INDEX(products!$A$1:$G$49,MATCH(orders!$D18,products!$A$1:$A$49,0),MATCH(orders!K$1,products!$A$1:$G$1,0))</f>
        <v>M</v>
      </c>
      <c r="L18" t="str" cm="1">
        <f t="array" ref="L18">_xlfn.IFS(K18="M","Medium",K18="L","Light",K18="D","Dark")</f>
        <v>Medium</v>
      </c>
      <c r="M18" s="4">
        <f>INDEX(products!$A$1:$G$49,MATCH(orders!$D18,products!$A$1:$A$49,0),MATCH(orders!M$1,products!$A$1:$G$1,0))</f>
        <v>0.2</v>
      </c>
      <c r="N18" s="5">
        <f>INDEX(products!$A$1:$G$49,MATCH(orders!$D18,products!$A$1:$A$49,0),MATCH(orders!N$1,products!$A$1:$G$1,0))</f>
        <v>3.375</v>
      </c>
      <c r="O18" s="5">
        <f t="shared" si="0"/>
        <v>20.25</v>
      </c>
      <c r="P18" t="str">
        <f>_xlfn.XLOOKUP(CoffeeOrders[[#This Row],[Customer ID]],customers!$A$1:$A$1001,customers!$I$1:$I$1001,,0)</f>
        <v>No</v>
      </c>
    </row>
    <row r="19" spans="1:16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_xlfn.XLOOKUP(C19,customers!$A$2:$A$1001,customers!$B$2:$B$1001)</f>
        <v>Rhianon Broxup</v>
      </c>
      <c r="G19" s="2" t="str">
        <f>IF(_xlfn.XLOOKUP(C19,customers!$A$1:$A$1001,customers!$C$1:$C$1001)=0, "",_xlfn.XLOOKUP(C19,customers!$A$2:$A$1001,customers!$C$2:$C$1001))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 cm="1">
        <f t="array" ref="J19">_xlfn.IFS(I19="Rob", "Robusta",I19="Ara","Arabica",I19="Exc","Excelsa",I19="Lib", "Liberica")</f>
        <v>Arabica</v>
      </c>
      <c r="K19" t="str">
        <f>INDEX(products!$A$1:$G$49,MATCH(orders!$D19,products!$A$1:$A$49,0),MATCH(orders!K$1,products!$A$1:$G$1,0))</f>
        <v>L</v>
      </c>
      <c r="L19" t="str" cm="1">
        <f t="array" ref="L19">_xlfn.IFS(K19="M","Medium",K19="L","Light",K19="D","Dark")</f>
        <v>Light</v>
      </c>
      <c r="M19" s="4">
        <f>INDEX(products!$A$1:$G$49,MATCH(orders!$D19,products!$A$1:$A$49,0),MATCH(orders!M$1,products!$A$1:$G$1,0))</f>
        <v>1</v>
      </c>
      <c r="N19" s="5">
        <f>INDEX(products!$A$1:$G$49,MATCH(orders!$D19,products!$A$1:$A$49,0),MATCH(orders!N$1,products!$A$1:$G$1,0))</f>
        <v>12.95</v>
      </c>
      <c r="O19" s="5">
        <f t="shared" si="0"/>
        <v>77.699999999999989</v>
      </c>
      <c r="P19" t="str">
        <f>_xlfn.XLOOKUP(CoffeeOrders[[#This Row],[Customer ID]],customers!$A$1:$A$1001,customers!$I$1:$I$1001,,0)</f>
        <v>No</v>
      </c>
    </row>
    <row r="20" spans="1:16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_xlfn.XLOOKUP(C20,customers!$A$2:$A$1001,customers!$B$2:$B$1001)</f>
        <v>Pall Redford</v>
      </c>
      <c r="G20" s="2" t="str">
        <f>IF(_xlfn.XLOOKUP(C20,customers!$A$1:$A$1001,customers!$C$1:$C$1001)=0, "",_xlfn.XLOOKUP(C20,customers!$A$2:$A$1001,customers!$C$2:$C$1001))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 cm="1">
        <f t="array" ref="J20">_xlfn.IFS(I20="Rob", "Robusta",I20="Ara","Arabica",I20="Exc","Excelsa",I20="Lib", "Liberica")</f>
        <v>Robusta</v>
      </c>
      <c r="K20" t="str">
        <f>INDEX(products!$A$1:$G$49,MATCH(orders!$D20,products!$A$1:$A$49,0),MATCH(orders!K$1,products!$A$1:$G$1,0))</f>
        <v>D</v>
      </c>
      <c r="L20" t="str" cm="1">
        <f t="array" ref="L20">_xlfn.IFS(K20="M","Medium",K20="L","Light",K20="D","Dark")</f>
        <v>Dark</v>
      </c>
      <c r="M20" s="4">
        <f>INDEX(products!$A$1:$G$49,MATCH(orders!$D20,products!$A$1:$A$49,0),MATCH(orders!M$1,products!$A$1:$G$1,0))</f>
        <v>2.5</v>
      </c>
      <c r="N20" s="5">
        <f>INDEX(products!$A$1:$G$49,MATCH(orders!$D20,products!$A$1:$A$49,0),MATCH(orders!N$1,products!$A$1:$G$1,0))</f>
        <v>20.584999999999997</v>
      </c>
      <c r="O20" s="5">
        <f t="shared" si="0"/>
        <v>82.339999999999989</v>
      </c>
      <c r="P20" t="str">
        <f>_xlfn.XLOOKUP(CoffeeOrders[[#This Row],[Customer ID]],customers!$A$1:$A$1001,customers!$I$1:$I$1001,,0)</f>
        <v>Yes</v>
      </c>
    </row>
    <row r="21" spans="1:16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_xlfn.XLOOKUP(C21,customers!$A$2:$A$1001,customers!$B$2:$B$1001)</f>
        <v>Aurea Corradino</v>
      </c>
      <c r="G21" s="2" t="str">
        <f>IF(_xlfn.XLOOKUP(C21,customers!$A$1:$A$1001,customers!$C$1:$C$1001)=0, "",_xlfn.XLOOKUP(C21,customers!$A$2:$A$1001,customers!$C$2:$C$1001))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 cm="1">
        <f t="array" ref="J21">_xlfn.IFS(I21="Rob", "Robusta",I21="Ara","Arabica",I21="Exc","Excelsa",I21="Lib", "Liberica")</f>
        <v>Arabica</v>
      </c>
      <c r="K21" t="str">
        <f>INDEX(products!$A$1:$G$49,MATCH(orders!$D21,products!$A$1:$A$49,0),MATCH(orders!K$1,products!$A$1:$G$1,0))</f>
        <v>M</v>
      </c>
      <c r="L21" t="str" cm="1">
        <f t="array" ref="L21">_xlfn.IFS(K21="M","Medium",K21="L","Light",K21="D","Dark")</f>
        <v>Medium</v>
      </c>
      <c r="M21" s="4">
        <f>INDEX(products!$A$1:$G$49,MATCH(orders!$D21,products!$A$1:$A$49,0),MATCH(orders!M$1,products!$A$1:$G$1,0))</f>
        <v>0.2</v>
      </c>
      <c r="N21" s="5">
        <f>INDEX(products!$A$1:$G$49,MATCH(orders!$D21,products!$A$1:$A$49,0),MATCH(orders!N$1,products!$A$1:$G$1,0))</f>
        <v>3.375</v>
      </c>
      <c r="O21" s="5">
        <f t="shared" si="0"/>
        <v>16.875</v>
      </c>
      <c r="P21" t="str">
        <f>_xlfn.XLOOKUP(CoffeeOrders[[#This Row],[Customer ID]],customers!$A$1:$A$1001,customers!$I$1:$I$1001,,0)</f>
        <v>Yes</v>
      </c>
    </row>
    <row r="22" spans="1:16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_xlfn.XLOOKUP(C22,customers!$A$2:$A$1001,customers!$B$2:$B$1001)</f>
        <v>Aurea Corradino</v>
      </c>
      <c r="G22" s="2" t="str">
        <f>IF(_xlfn.XLOOKUP(C22,customers!$A$1:$A$1001,customers!$C$1:$C$1001)=0, "",_xlfn.XLOOKUP(C22,customers!$A$2:$A$1001,customers!$C$2:$C$1001))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 cm="1">
        <f t="array" ref="J22">_xlfn.IFS(I22="Rob", "Robusta",I22="Ara","Arabica",I22="Exc","Excelsa",I22="Lib", "Liberica")</f>
        <v>Excelsa</v>
      </c>
      <c r="K22" t="str">
        <f>INDEX(products!$A$1:$G$49,MATCH(orders!$D22,products!$A$1:$A$49,0),MATCH(orders!K$1,products!$A$1:$G$1,0))</f>
        <v>D</v>
      </c>
      <c r="L22" t="str" cm="1">
        <f t="array" ref="L22">_xlfn.IFS(K22="M","Medium",K22="L","Light",K22="D","Dark")</f>
        <v>Dark</v>
      </c>
      <c r="M22" s="4">
        <f>INDEX(products!$A$1:$G$49,MATCH(orders!$D22,products!$A$1:$A$49,0),MATCH(orders!M$1,products!$A$1:$G$1,0))</f>
        <v>0.2</v>
      </c>
      <c r="N22" s="5">
        <f>INDEX(products!$A$1:$G$49,MATCH(orders!$D22,products!$A$1:$A$49,0),MATCH(orders!N$1,products!$A$1:$G$1,0))</f>
        <v>3.645</v>
      </c>
      <c r="O22" s="5">
        <f t="shared" si="0"/>
        <v>14.58</v>
      </c>
      <c r="P22" t="str">
        <f>_xlfn.XLOOKUP(CoffeeOrders[[#This Row],[Customer ID]],customers!$A$1:$A$1001,customers!$I$1:$I$1001,,0)</f>
        <v>Yes</v>
      </c>
    </row>
    <row r="23" spans="1:16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_xlfn.XLOOKUP(C23,customers!$A$2:$A$1001,customers!$B$2:$B$1001)</f>
        <v>Avrit Davidowsky</v>
      </c>
      <c r="G23" s="2" t="str">
        <f>IF(_xlfn.XLOOKUP(C23,customers!$A$1:$A$1001,customers!$C$1:$C$1001)=0, "",_xlfn.XLOOKUP(C23,customers!$A$2:$A$1001,customers!$C$2:$C$1001))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 cm="1">
        <f t="array" ref="J23">_xlfn.IFS(I23="Rob", "Robusta",I23="Ara","Arabica",I23="Exc","Excelsa",I23="Lib", "Liberica")</f>
        <v>Arabica</v>
      </c>
      <c r="K23" t="str">
        <f>INDEX(products!$A$1:$G$49,MATCH(orders!$D23,products!$A$1:$A$49,0),MATCH(orders!K$1,products!$A$1:$G$1,0))</f>
        <v>D</v>
      </c>
      <c r="L23" t="str" cm="1">
        <f t="array" ref="L23">_xlfn.IFS(K23="M","Medium",K23="L","Light",K23="D","Dark")</f>
        <v>Dark</v>
      </c>
      <c r="M23" s="4">
        <f>INDEX(products!$A$1:$G$49,MATCH(orders!$D23,products!$A$1:$A$49,0),MATCH(orders!M$1,products!$A$1:$G$1,0))</f>
        <v>0.2</v>
      </c>
      <c r="N23" s="5">
        <f>INDEX(products!$A$1:$G$49,MATCH(orders!$D23,products!$A$1:$A$49,0),MATCH(orders!N$1,products!$A$1:$G$1,0))</f>
        <v>2.9849999999999999</v>
      </c>
      <c r="O23" s="5">
        <f t="shared" si="0"/>
        <v>17.91</v>
      </c>
      <c r="P23" t="str">
        <f>_xlfn.XLOOKUP(CoffeeOrders[[#This Row],[Customer ID]],customers!$A$1:$A$1001,customers!$I$1:$I$1001,,0)</f>
        <v>No</v>
      </c>
    </row>
    <row r="24" spans="1:16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_xlfn.XLOOKUP(C24,customers!$A$2:$A$1001,customers!$B$2:$B$1001)</f>
        <v>Annabel Antuk</v>
      </c>
      <c r="G24" s="2" t="str">
        <f>IF(_xlfn.XLOOKUP(C24,customers!$A$1:$A$1001,customers!$C$1:$C$1001)=0, "",_xlfn.XLOOKUP(C24,customers!$A$2:$A$1001,customers!$C$2:$C$1001))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 cm="1">
        <f t="array" ref="J24">_xlfn.IFS(I24="Rob", "Robusta",I24="Ara","Arabica",I24="Exc","Excelsa",I24="Lib", "Liberica")</f>
        <v>Robusta</v>
      </c>
      <c r="K24" t="str">
        <f>INDEX(products!$A$1:$G$49,MATCH(orders!$D24,products!$A$1:$A$49,0),MATCH(orders!K$1,products!$A$1:$G$1,0))</f>
        <v>M</v>
      </c>
      <c r="L24" t="str" cm="1">
        <f t="array" ref="L24">_xlfn.IFS(K24="M","Medium",K24="L","Light",K24="D","Dark")</f>
        <v>Medium</v>
      </c>
      <c r="M24" s="4">
        <f>INDEX(products!$A$1:$G$49,MATCH(orders!$D24,products!$A$1:$A$49,0),MATCH(orders!M$1,products!$A$1:$G$1,0))</f>
        <v>2.5</v>
      </c>
      <c r="N24" s="5">
        <f>INDEX(products!$A$1:$G$49,MATCH(orders!$D24,products!$A$1:$A$49,0),MATCH(orders!N$1,products!$A$1:$G$1,0))</f>
        <v>22.884999999999998</v>
      </c>
      <c r="O24" s="5">
        <f t="shared" si="0"/>
        <v>91.539999999999992</v>
      </c>
      <c r="P24" t="str">
        <f>_xlfn.XLOOKUP(CoffeeOrders[[#This Row],[Customer ID]],customers!$A$1:$A$1001,customers!$I$1:$I$1001,,0)</f>
        <v>Yes</v>
      </c>
    </row>
    <row r="25" spans="1:16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_xlfn.XLOOKUP(C25,customers!$A$2:$A$1001,customers!$B$2:$B$1001)</f>
        <v>Iorgo Kleinert</v>
      </c>
      <c r="G25" s="2" t="str">
        <f>IF(_xlfn.XLOOKUP(C25,customers!$A$1:$A$1001,customers!$C$1:$C$1001)=0, "",_xlfn.XLOOKUP(C25,customers!$A$2:$A$1001,customers!$C$2:$C$1001))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 cm="1">
        <f t="array" ref="J25">_xlfn.IFS(I25="Rob", "Robusta",I25="Ara","Arabica",I25="Exc","Excelsa",I25="Lib", "Liberica")</f>
        <v>Arabica</v>
      </c>
      <c r="K25" t="str">
        <f>INDEX(products!$A$1:$G$49,MATCH(orders!$D25,products!$A$1:$A$49,0),MATCH(orders!K$1,products!$A$1:$G$1,0))</f>
        <v>D</v>
      </c>
      <c r="L25" t="str" cm="1">
        <f t="array" ref="L25">_xlfn.IFS(K25="M","Medium",K25="L","Light",K25="D","Dark")</f>
        <v>Dark</v>
      </c>
      <c r="M25" s="4">
        <f>INDEX(products!$A$1:$G$49,MATCH(orders!$D25,products!$A$1:$A$49,0),MATCH(orders!M$1,products!$A$1:$G$1,0))</f>
        <v>0.2</v>
      </c>
      <c r="N25" s="5">
        <f>INDEX(products!$A$1:$G$49,MATCH(orders!$D25,products!$A$1:$A$49,0),MATCH(orders!N$1,products!$A$1:$G$1,0))</f>
        <v>2.9849999999999999</v>
      </c>
      <c r="O25" s="5">
        <f t="shared" si="0"/>
        <v>11.94</v>
      </c>
      <c r="P25" t="str">
        <f>_xlfn.XLOOKUP(CoffeeOrders[[#This Row],[Customer ID]],customers!$A$1:$A$1001,customers!$I$1:$I$1001,,0)</f>
        <v>Yes</v>
      </c>
    </row>
    <row r="26" spans="1:16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_xlfn.XLOOKUP(C26,customers!$A$2:$A$1001,customers!$B$2:$B$1001)</f>
        <v>Chrisy Blofeld</v>
      </c>
      <c r="G26" s="2" t="str">
        <f>IF(_xlfn.XLOOKUP(C26,customers!$A$1:$A$1001,customers!$C$1:$C$1001)=0, "",_xlfn.XLOOKUP(C26,customers!$A$2:$A$1001,customers!$C$2:$C$1001))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 cm="1">
        <f t="array" ref="J26">_xlfn.IFS(I26="Rob", "Robusta",I26="Ara","Arabica",I26="Exc","Excelsa",I26="Lib", "Liberica")</f>
        <v>Arabica</v>
      </c>
      <c r="K26" t="str">
        <f>INDEX(products!$A$1:$G$49,MATCH(orders!$D26,products!$A$1:$A$49,0),MATCH(orders!K$1,products!$A$1:$G$1,0))</f>
        <v>M</v>
      </c>
      <c r="L26" t="str" cm="1">
        <f t="array" ref="L26">_xlfn.IFS(K26="M","Medium",K26="L","Light",K26="D","Dark")</f>
        <v>Medium</v>
      </c>
      <c r="M26" s="4">
        <f>INDEX(products!$A$1:$G$49,MATCH(orders!$D26,products!$A$1:$A$49,0),MATCH(orders!M$1,products!$A$1:$G$1,0))</f>
        <v>1</v>
      </c>
      <c r="N26" s="5">
        <f>INDEX(products!$A$1:$G$49,MATCH(orders!$D26,products!$A$1:$A$49,0),MATCH(orders!N$1,products!$A$1:$G$1,0))</f>
        <v>11.25</v>
      </c>
      <c r="O26" s="5">
        <f t="shared" si="0"/>
        <v>11.25</v>
      </c>
      <c r="P26" t="str">
        <f>_xlfn.XLOOKUP(CoffeeOrders[[#This Row],[Customer ID]],customers!$A$1:$A$1001,customers!$I$1:$I$1001,,0)</f>
        <v>No</v>
      </c>
    </row>
    <row r="27" spans="1:16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_xlfn.XLOOKUP(C27,customers!$A$2:$A$1001,customers!$B$2:$B$1001)</f>
        <v>Culley Farris</v>
      </c>
      <c r="G27" s="2" t="str">
        <f>IF(_xlfn.XLOOKUP(C27,customers!$A$1:$A$1001,customers!$C$1:$C$1001)=0, "",_xlfn.XLOOKUP(C27,customers!$A$2:$A$1001,customers!$C$2:$C$1001))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 cm="1">
        <f t="array" ref="J27">_xlfn.IFS(I27="Rob", "Robusta",I27="Ara","Arabica",I27="Exc","Excelsa",I27="Lib", "Liberica")</f>
        <v>Excelsa</v>
      </c>
      <c r="K27" t="str">
        <f>INDEX(products!$A$1:$G$49,MATCH(orders!$D27,products!$A$1:$A$49,0),MATCH(orders!K$1,products!$A$1:$G$1,0))</f>
        <v>M</v>
      </c>
      <c r="L27" t="str" cm="1">
        <f t="array" ref="L27">_xlfn.IFS(K27="M","Medium",K27="L","Light",K27="D","Dark")</f>
        <v>Medium</v>
      </c>
      <c r="M27" s="4">
        <f>INDEX(products!$A$1:$G$49,MATCH(orders!$D27,products!$A$1:$A$49,0),MATCH(orders!M$1,products!$A$1:$G$1,0))</f>
        <v>0.2</v>
      </c>
      <c r="N27" s="5">
        <f>INDEX(products!$A$1:$G$49,MATCH(orders!$D27,products!$A$1:$A$49,0),MATCH(orders!N$1,products!$A$1:$G$1,0))</f>
        <v>4.125</v>
      </c>
      <c r="O27" s="5">
        <f t="shared" si="0"/>
        <v>12.375</v>
      </c>
      <c r="P27" t="str">
        <f>_xlfn.XLOOKUP(CoffeeOrders[[#This Row],[Customer ID]],customers!$A$1:$A$1001,customers!$I$1:$I$1001,,0)</f>
        <v>Yes</v>
      </c>
    </row>
    <row r="28" spans="1:16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_xlfn.XLOOKUP(C28,customers!$A$2:$A$1001,customers!$B$2:$B$1001)</f>
        <v>Selene Shales</v>
      </c>
      <c r="G28" s="2" t="str">
        <f>IF(_xlfn.XLOOKUP(C28,customers!$A$1:$A$1001,customers!$C$1:$C$1001)=0, "",_xlfn.XLOOKUP(C28,customers!$A$2:$A$1001,customers!$C$2:$C$1001))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 cm="1">
        <f t="array" ref="J28">_xlfn.IFS(I28="Rob", "Robusta",I28="Ara","Arabica",I28="Exc","Excelsa",I28="Lib", "Liberica")</f>
        <v>Arabica</v>
      </c>
      <c r="K28" t="str">
        <f>INDEX(products!$A$1:$G$49,MATCH(orders!$D28,products!$A$1:$A$49,0),MATCH(orders!K$1,products!$A$1:$G$1,0))</f>
        <v>M</v>
      </c>
      <c r="L28" t="str" cm="1">
        <f t="array" ref="L28">_xlfn.IFS(K28="M","Medium",K28="L","Light",K28="D","Dark")</f>
        <v>Medium</v>
      </c>
      <c r="M28" s="4">
        <f>INDEX(products!$A$1:$G$49,MATCH(orders!$D28,products!$A$1:$A$49,0),MATCH(orders!M$1,products!$A$1:$G$1,0))</f>
        <v>0.5</v>
      </c>
      <c r="N28" s="5">
        <f>INDEX(products!$A$1:$G$49,MATCH(orders!$D28,products!$A$1:$A$49,0),MATCH(orders!N$1,products!$A$1:$G$1,0))</f>
        <v>6.75</v>
      </c>
      <c r="O28" s="5">
        <f t="shared" si="0"/>
        <v>27</v>
      </c>
      <c r="P28" t="str">
        <f>_xlfn.XLOOKUP(CoffeeOrders[[#This Row],[Customer ID]],customers!$A$1:$A$1001,customers!$I$1:$I$1001,,0)</f>
        <v>Yes</v>
      </c>
    </row>
    <row r="29" spans="1:16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_xlfn.XLOOKUP(C29,customers!$A$2:$A$1001,customers!$B$2:$B$1001)</f>
        <v>Vivie Danneil</v>
      </c>
      <c r="G29" s="2" t="str">
        <f>IF(_xlfn.XLOOKUP(C29,customers!$A$1:$A$1001,customers!$C$1:$C$1001)=0, "",_xlfn.XLOOKUP(C29,customers!$A$2:$A$1001,customers!$C$2:$C$1001))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 cm="1">
        <f t="array" ref="J29">_xlfn.IFS(I29="Rob", "Robusta",I29="Ara","Arabica",I29="Exc","Excelsa",I29="Lib", "Liberica")</f>
        <v>Arabica</v>
      </c>
      <c r="K29" t="str">
        <f>INDEX(products!$A$1:$G$49,MATCH(orders!$D29,products!$A$1:$A$49,0),MATCH(orders!K$1,products!$A$1:$G$1,0))</f>
        <v>M</v>
      </c>
      <c r="L29" t="str" cm="1">
        <f t="array" ref="L29">_xlfn.IFS(K29="M","Medium",K29="L","Light",K29="D","Dark")</f>
        <v>Medium</v>
      </c>
      <c r="M29" s="4">
        <f>INDEX(products!$A$1:$G$49,MATCH(orders!$D29,products!$A$1:$A$49,0),MATCH(orders!M$1,products!$A$1:$G$1,0))</f>
        <v>0.2</v>
      </c>
      <c r="N29" s="5">
        <f>INDEX(products!$A$1:$G$49,MATCH(orders!$D29,products!$A$1:$A$49,0),MATCH(orders!N$1,products!$A$1:$G$1,0))</f>
        <v>3.375</v>
      </c>
      <c r="O29" s="5">
        <f t="shared" si="0"/>
        <v>16.875</v>
      </c>
      <c r="P29" t="str">
        <f>_xlfn.XLOOKUP(CoffeeOrders[[#This Row],[Customer ID]],customers!$A$1:$A$1001,customers!$I$1:$I$1001,,0)</f>
        <v>No</v>
      </c>
    </row>
    <row r="30" spans="1:16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_xlfn.XLOOKUP(C30,customers!$A$2:$A$1001,customers!$B$2:$B$1001)</f>
        <v>Theresita Newbury</v>
      </c>
      <c r="G30" s="2" t="str">
        <f>IF(_xlfn.XLOOKUP(C30,customers!$A$1:$A$1001,customers!$C$1:$C$1001)=0, "",_xlfn.XLOOKUP(C30,customers!$A$2:$A$1001,customers!$C$2:$C$1001))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 cm="1">
        <f t="array" ref="J30">_xlfn.IFS(I30="Rob", "Robusta",I30="Ara","Arabica",I30="Exc","Excelsa",I30="Lib", "Liberica")</f>
        <v>Arabica</v>
      </c>
      <c r="K30" t="str">
        <f>INDEX(products!$A$1:$G$49,MATCH(orders!$D30,products!$A$1:$A$49,0),MATCH(orders!K$1,products!$A$1:$G$1,0))</f>
        <v>D</v>
      </c>
      <c r="L30" t="str" cm="1">
        <f t="array" ref="L30">_xlfn.IFS(K30="M","Medium",K30="L","Light",K30="D","Dark")</f>
        <v>Dark</v>
      </c>
      <c r="M30" s="4">
        <f>INDEX(products!$A$1:$G$49,MATCH(orders!$D30,products!$A$1:$A$49,0),MATCH(orders!M$1,products!$A$1:$G$1,0))</f>
        <v>0.5</v>
      </c>
      <c r="N30" s="5">
        <f>INDEX(products!$A$1:$G$49,MATCH(orders!$D30,products!$A$1:$A$49,0),MATCH(orders!N$1,products!$A$1:$G$1,0))</f>
        <v>5.97</v>
      </c>
      <c r="O30" s="5">
        <f t="shared" si="0"/>
        <v>17.91</v>
      </c>
      <c r="P30" t="str">
        <f>_xlfn.XLOOKUP(CoffeeOrders[[#This Row],[Customer ID]],customers!$A$1:$A$1001,customers!$I$1:$I$1001,,0)</f>
        <v>No</v>
      </c>
    </row>
    <row r="31" spans="1:16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_xlfn.XLOOKUP(C31,customers!$A$2:$A$1001,customers!$B$2:$B$1001)</f>
        <v>Mozelle Calcutt</v>
      </c>
      <c r="G31" s="2" t="str">
        <f>IF(_xlfn.XLOOKUP(C31,customers!$A$1:$A$1001,customers!$C$1:$C$1001)=0, "",_xlfn.XLOOKUP(C31,customers!$A$2:$A$1001,customers!$C$2:$C$1001))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 cm="1">
        <f t="array" ref="J31">_xlfn.IFS(I31="Rob", "Robusta",I31="Ara","Arabica",I31="Exc","Excelsa",I31="Lib", "Liberica")</f>
        <v>Arabica</v>
      </c>
      <c r="K31" t="str">
        <f>INDEX(products!$A$1:$G$49,MATCH(orders!$D31,products!$A$1:$A$49,0),MATCH(orders!K$1,products!$A$1:$G$1,0))</f>
        <v>D</v>
      </c>
      <c r="L31" t="str" cm="1">
        <f t="array" ref="L31">_xlfn.IFS(K31="M","Medium",K31="L","Light",K31="D","Dark")</f>
        <v>Dark</v>
      </c>
      <c r="M31" s="4">
        <f>INDEX(products!$A$1:$G$49,MATCH(orders!$D31,products!$A$1:$A$49,0),MATCH(orders!M$1,products!$A$1:$G$1,0))</f>
        <v>1</v>
      </c>
      <c r="N31" s="5">
        <f>INDEX(products!$A$1:$G$49,MATCH(orders!$D31,products!$A$1:$A$49,0),MATCH(orders!N$1,products!$A$1:$G$1,0))</f>
        <v>9.9499999999999993</v>
      </c>
      <c r="O31" s="5">
        <f t="shared" si="0"/>
        <v>39.799999999999997</v>
      </c>
      <c r="P31" t="str">
        <f>_xlfn.XLOOKUP(CoffeeOrders[[#This Row],[Customer ID]],customers!$A$1:$A$1001,customers!$I$1:$I$1001,,0)</f>
        <v>Yes</v>
      </c>
    </row>
    <row r="32" spans="1:16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_xlfn.XLOOKUP(C32,customers!$A$2:$A$1001,customers!$B$2:$B$1001)</f>
        <v>Adrian Swaine</v>
      </c>
      <c r="G32" s="2" t="str">
        <f>IF(_xlfn.XLOOKUP(C32,customers!$A$1:$A$1001,customers!$C$1:$C$1001)=0, "",_xlfn.XLOOKUP(C32,customers!$A$2:$A$1001,customers!$C$2:$C$1001))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 cm="1">
        <f t="array" ref="J32">_xlfn.IFS(I32="Rob", "Robusta",I32="Ara","Arabica",I32="Exc","Excelsa",I32="Lib", "Liberica")</f>
        <v>Liberica</v>
      </c>
      <c r="K32" t="str">
        <f>INDEX(products!$A$1:$G$49,MATCH(orders!$D32,products!$A$1:$A$49,0),MATCH(orders!K$1,products!$A$1:$G$1,0))</f>
        <v>M</v>
      </c>
      <c r="L32" t="str" cm="1">
        <f t="array" ref="L32">_xlfn.IFS(K32="M","Medium",K32="L","Light",K32="D","Dark")</f>
        <v>Medium</v>
      </c>
      <c r="M32" s="4">
        <f>INDEX(products!$A$1:$G$49,MATCH(orders!$D32,products!$A$1:$A$49,0),MATCH(orders!M$1,products!$A$1:$G$1,0))</f>
        <v>0.2</v>
      </c>
      <c r="N32" s="5">
        <f>INDEX(products!$A$1:$G$49,MATCH(orders!$D32,products!$A$1:$A$49,0),MATCH(orders!N$1,products!$A$1:$G$1,0))</f>
        <v>4.3650000000000002</v>
      </c>
      <c r="O32" s="5">
        <f t="shared" si="0"/>
        <v>21.825000000000003</v>
      </c>
      <c r="P32" t="str">
        <f>_xlfn.XLOOKUP(CoffeeOrders[[#This Row],[Customer ID]],customers!$A$1:$A$1001,customers!$I$1:$I$1001,,0)</f>
        <v>No</v>
      </c>
    </row>
    <row r="33" spans="1:16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_xlfn.XLOOKUP(C33,customers!$A$2:$A$1001,customers!$B$2:$B$1001)</f>
        <v>Adrian Swaine</v>
      </c>
      <c r="G33" s="2" t="str">
        <f>IF(_xlfn.XLOOKUP(C33,customers!$A$1:$A$1001,customers!$C$1:$C$1001)=0, "",_xlfn.XLOOKUP(C33,customers!$A$2:$A$1001,customers!$C$2:$C$1001))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 cm="1">
        <f t="array" ref="J33">_xlfn.IFS(I33="Rob", "Robusta",I33="Ara","Arabica",I33="Exc","Excelsa",I33="Lib", "Liberica")</f>
        <v>Arabica</v>
      </c>
      <c r="K33" t="str">
        <f>INDEX(products!$A$1:$G$49,MATCH(orders!$D33,products!$A$1:$A$49,0),MATCH(orders!K$1,products!$A$1:$G$1,0))</f>
        <v>D</v>
      </c>
      <c r="L33" t="str" cm="1">
        <f t="array" ref="L33">_xlfn.IFS(K33="M","Medium",K33="L","Light",K33="D","Dark")</f>
        <v>Dark</v>
      </c>
      <c r="M33" s="4">
        <f>INDEX(products!$A$1:$G$49,MATCH(orders!$D33,products!$A$1:$A$49,0),MATCH(orders!M$1,products!$A$1:$G$1,0))</f>
        <v>0.5</v>
      </c>
      <c r="N33" s="5">
        <f>INDEX(products!$A$1:$G$49,MATCH(orders!$D33,products!$A$1:$A$49,0),MATCH(orders!N$1,products!$A$1:$G$1,0))</f>
        <v>5.97</v>
      </c>
      <c r="O33" s="5">
        <f t="shared" si="0"/>
        <v>35.82</v>
      </c>
      <c r="P33" t="str">
        <f>_xlfn.XLOOKUP(CoffeeOrders[[#This Row],[Customer ID]],customers!$A$1:$A$1001,customers!$I$1:$I$1001,,0)</f>
        <v>No</v>
      </c>
    </row>
    <row r="34" spans="1:16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_xlfn.XLOOKUP(C34,customers!$A$2:$A$1001,customers!$B$2:$B$1001)</f>
        <v>Adrian Swaine</v>
      </c>
      <c r="G34" s="2" t="str">
        <f>IF(_xlfn.XLOOKUP(C34,customers!$A$1:$A$1001,customers!$C$1:$C$1001)=0, "",_xlfn.XLOOKUP(C34,customers!$A$2:$A$1001,customers!$C$2:$C$1001))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 cm="1">
        <f t="array" ref="J34">_xlfn.IFS(I34="Rob", "Robusta",I34="Ara","Arabica",I34="Exc","Excelsa",I34="Lib", "Liberica")</f>
        <v>Liberica</v>
      </c>
      <c r="K34" t="str">
        <f>INDEX(products!$A$1:$G$49,MATCH(orders!$D34,products!$A$1:$A$49,0),MATCH(orders!K$1,products!$A$1:$G$1,0))</f>
        <v>M</v>
      </c>
      <c r="L34" t="str" cm="1">
        <f t="array" ref="L34">_xlfn.IFS(K34="M","Medium",K34="L","Light",K34="D","Dark")</f>
        <v>Medium</v>
      </c>
      <c r="M34" s="4">
        <f>INDEX(products!$A$1:$G$49,MATCH(orders!$D34,products!$A$1:$A$49,0),MATCH(orders!M$1,products!$A$1:$G$1,0))</f>
        <v>0.5</v>
      </c>
      <c r="N34" s="5">
        <f>INDEX(products!$A$1:$G$49,MATCH(orders!$D34,products!$A$1:$A$49,0),MATCH(orders!N$1,products!$A$1:$G$1,0))</f>
        <v>8.73</v>
      </c>
      <c r="O34" s="5">
        <f t="shared" si="0"/>
        <v>52.38</v>
      </c>
      <c r="P34" t="str">
        <f>_xlfn.XLOOKUP(CoffeeOrders[[#This Row],[Customer ID]],customers!$A$1:$A$1001,customers!$I$1:$I$1001,,0)</f>
        <v>No</v>
      </c>
    </row>
    <row r="35" spans="1:16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_xlfn.XLOOKUP(C35,customers!$A$2:$A$1001,customers!$B$2:$B$1001)</f>
        <v>Gallard Gatheral</v>
      </c>
      <c r="G35" s="2" t="str">
        <f>IF(_xlfn.XLOOKUP(C35,customers!$A$1:$A$1001,customers!$C$1:$C$1001)=0, "",_xlfn.XLOOKUP(C35,customers!$A$2:$A$1001,customers!$C$2:$C$1001))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 cm="1">
        <f t="array" ref="J35">_xlfn.IFS(I35="Rob", "Robusta",I35="Ara","Arabica",I35="Exc","Excelsa",I35="Lib", "Liberica")</f>
        <v>Liberica</v>
      </c>
      <c r="K35" t="str">
        <f>INDEX(products!$A$1:$G$49,MATCH(orders!$D35,products!$A$1:$A$49,0),MATCH(orders!K$1,products!$A$1:$G$1,0))</f>
        <v>L</v>
      </c>
      <c r="L35" t="str" cm="1">
        <f t="array" ref="L35">_xlfn.IFS(K35="M","Medium",K35="L","Light",K35="D","Dark")</f>
        <v>Light</v>
      </c>
      <c r="M35" s="4">
        <f>INDEX(products!$A$1:$G$49,MATCH(orders!$D35,products!$A$1:$A$49,0),MATCH(orders!M$1,products!$A$1:$G$1,0))</f>
        <v>0.2</v>
      </c>
      <c r="N35" s="5">
        <f>INDEX(products!$A$1:$G$49,MATCH(orders!$D35,products!$A$1:$A$49,0),MATCH(orders!N$1,products!$A$1:$G$1,0))</f>
        <v>4.7549999999999999</v>
      </c>
      <c r="O35" s="5">
        <f t="shared" si="0"/>
        <v>23.774999999999999</v>
      </c>
      <c r="P35" t="str">
        <f>_xlfn.XLOOKUP(CoffeeOrders[[#This Row],[Customer ID]],customers!$A$1:$A$1001,customers!$I$1:$I$1001,,0)</f>
        <v>No</v>
      </c>
    </row>
    <row r="36" spans="1:16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_xlfn.XLOOKUP(C36,customers!$A$2:$A$1001,customers!$B$2:$B$1001)</f>
        <v>Una Welberry</v>
      </c>
      <c r="G36" s="2" t="str">
        <f>IF(_xlfn.XLOOKUP(C36,customers!$A$1:$A$1001,customers!$C$1:$C$1001)=0, "",_xlfn.XLOOKUP(C36,customers!$A$2:$A$1001,customers!$C$2:$C$1001))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 cm="1">
        <f t="array" ref="J36">_xlfn.IFS(I36="Rob", "Robusta",I36="Ara","Arabica",I36="Exc","Excelsa",I36="Lib", "Liberica")</f>
        <v>Liberica</v>
      </c>
      <c r="K36" t="str">
        <f>INDEX(products!$A$1:$G$49,MATCH(orders!$D36,products!$A$1:$A$49,0),MATCH(orders!K$1,products!$A$1:$G$1,0))</f>
        <v>L</v>
      </c>
      <c r="L36" t="str" cm="1">
        <f t="array" ref="L36">_xlfn.IFS(K36="M","Medium",K36="L","Light",K36="D","Dark")</f>
        <v>Light</v>
      </c>
      <c r="M36" s="4">
        <f>INDEX(products!$A$1:$G$49,MATCH(orders!$D36,products!$A$1:$A$49,0),MATCH(orders!M$1,products!$A$1:$G$1,0))</f>
        <v>0.5</v>
      </c>
      <c r="N36" s="5">
        <f>INDEX(products!$A$1:$G$49,MATCH(orders!$D36,products!$A$1:$A$49,0),MATCH(orders!N$1,products!$A$1:$G$1,0))</f>
        <v>9.51</v>
      </c>
      <c r="O36" s="5">
        <f t="shared" si="0"/>
        <v>57.06</v>
      </c>
      <c r="P36" t="str">
        <f>_xlfn.XLOOKUP(CoffeeOrders[[#This Row],[Customer ID]],customers!$A$1:$A$1001,customers!$I$1:$I$1001,,0)</f>
        <v>Yes</v>
      </c>
    </row>
    <row r="37" spans="1:16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_xlfn.XLOOKUP(C37,customers!$A$2:$A$1001,customers!$B$2:$B$1001)</f>
        <v>Faber Eilhart</v>
      </c>
      <c r="G37" s="2" t="str">
        <f>IF(_xlfn.XLOOKUP(C37,customers!$A$1:$A$1001,customers!$C$1:$C$1001)=0, "",_xlfn.XLOOKUP(C37,customers!$A$2:$A$1001,customers!$C$2:$C$1001))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 cm="1">
        <f t="array" ref="J37">_xlfn.IFS(I37="Rob", "Robusta",I37="Ara","Arabica",I37="Exc","Excelsa",I37="Lib", "Liberica")</f>
        <v>Arabica</v>
      </c>
      <c r="K37" t="str">
        <f>INDEX(products!$A$1:$G$49,MATCH(orders!$D37,products!$A$1:$A$49,0),MATCH(orders!K$1,products!$A$1:$G$1,0))</f>
        <v>D</v>
      </c>
      <c r="L37" t="str" cm="1">
        <f t="array" ref="L37">_xlfn.IFS(K37="M","Medium",K37="L","Light",K37="D","Dark")</f>
        <v>Dark</v>
      </c>
      <c r="M37" s="4">
        <f>INDEX(products!$A$1:$G$49,MATCH(orders!$D37,products!$A$1:$A$49,0),MATCH(orders!M$1,products!$A$1:$G$1,0))</f>
        <v>0.5</v>
      </c>
      <c r="N37" s="5">
        <f>INDEX(products!$A$1:$G$49,MATCH(orders!$D37,products!$A$1:$A$49,0),MATCH(orders!N$1,products!$A$1:$G$1,0))</f>
        <v>5.97</v>
      </c>
      <c r="O37" s="5">
        <f t="shared" si="0"/>
        <v>35.82</v>
      </c>
      <c r="P37" t="str">
        <f>_xlfn.XLOOKUP(CoffeeOrders[[#This Row],[Customer ID]],customers!$A$1:$A$1001,customers!$I$1:$I$1001,,0)</f>
        <v>No</v>
      </c>
    </row>
    <row r="38" spans="1:16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_xlfn.XLOOKUP(C38,customers!$A$2:$A$1001,customers!$B$2:$B$1001)</f>
        <v>Zorina Ponting</v>
      </c>
      <c r="G38" s="2" t="str">
        <f>IF(_xlfn.XLOOKUP(C38,customers!$A$1:$A$1001,customers!$C$1:$C$1001)=0, "",_xlfn.XLOOKUP(C38,customers!$A$2:$A$1001,customers!$C$2:$C$1001))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 cm="1">
        <f t="array" ref="J38">_xlfn.IFS(I38="Rob", "Robusta",I38="Ara","Arabica",I38="Exc","Excelsa",I38="Lib", "Liberica")</f>
        <v>Liberica</v>
      </c>
      <c r="K38" t="str">
        <f>INDEX(products!$A$1:$G$49,MATCH(orders!$D38,products!$A$1:$A$49,0),MATCH(orders!K$1,products!$A$1:$G$1,0))</f>
        <v>M</v>
      </c>
      <c r="L38" t="str" cm="1">
        <f t="array" ref="L38">_xlfn.IFS(K38="M","Medium",K38="L","Light",K38="D","Dark")</f>
        <v>Medium</v>
      </c>
      <c r="M38" s="4">
        <f>INDEX(products!$A$1:$G$49,MATCH(orders!$D38,products!$A$1:$A$49,0),MATCH(orders!M$1,products!$A$1:$G$1,0))</f>
        <v>0.2</v>
      </c>
      <c r="N38" s="5">
        <f>INDEX(products!$A$1:$G$49,MATCH(orders!$D38,products!$A$1:$A$49,0),MATCH(orders!N$1,products!$A$1:$G$1,0))</f>
        <v>4.3650000000000002</v>
      </c>
      <c r="O38" s="5">
        <f t="shared" si="0"/>
        <v>8.73</v>
      </c>
      <c r="P38" t="str">
        <f>_xlfn.XLOOKUP(CoffeeOrders[[#This Row],[Customer ID]],customers!$A$1:$A$1001,customers!$I$1:$I$1001,,0)</f>
        <v>No</v>
      </c>
    </row>
    <row r="39" spans="1:16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_xlfn.XLOOKUP(C39,customers!$A$2:$A$1001,customers!$B$2:$B$1001)</f>
        <v>Silvio Strase</v>
      </c>
      <c r="G39" s="2" t="str">
        <f>IF(_xlfn.XLOOKUP(C39,customers!$A$1:$A$1001,customers!$C$1:$C$1001)=0, "",_xlfn.XLOOKUP(C39,customers!$A$2:$A$1001,customers!$C$2:$C$1001))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 cm="1">
        <f t="array" ref="J39">_xlfn.IFS(I39="Rob", "Robusta",I39="Ara","Arabica",I39="Exc","Excelsa",I39="Lib", "Liberica")</f>
        <v>Liberica</v>
      </c>
      <c r="K39" t="str">
        <f>INDEX(products!$A$1:$G$49,MATCH(orders!$D39,products!$A$1:$A$49,0),MATCH(orders!K$1,products!$A$1:$G$1,0))</f>
        <v>L</v>
      </c>
      <c r="L39" t="str" cm="1">
        <f t="array" ref="L39">_xlfn.IFS(K39="M","Medium",K39="L","Light",K39="D","Dark")</f>
        <v>Light</v>
      </c>
      <c r="M39" s="4">
        <f>INDEX(products!$A$1:$G$49,MATCH(orders!$D39,products!$A$1:$A$49,0),MATCH(orders!M$1,products!$A$1:$G$1,0))</f>
        <v>0.5</v>
      </c>
      <c r="N39" s="5">
        <f>INDEX(products!$A$1:$G$49,MATCH(orders!$D39,products!$A$1:$A$49,0),MATCH(orders!N$1,products!$A$1:$G$1,0))</f>
        <v>9.51</v>
      </c>
      <c r="O39" s="5">
        <f t="shared" si="0"/>
        <v>28.53</v>
      </c>
      <c r="P39" t="str">
        <f>_xlfn.XLOOKUP(CoffeeOrders[[#This Row],[Customer ID]],customers!$A$1:$A$1001,customers!$I$1:$I$1001,,0)</f>
        <v>No</v>
      </c>
    </row>
    <row r="40" spans="1:16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_xlfn.XLOOKUP(C40,customers!$A$2:$A$1001,customers!$B$2:$B$1001)</f>
        <v>Dorie de la Tremoille</v>
      </c>
      <c r="G40" s="2" t="str">
        <f>IF(_xlfn.XLOOKUP(C40,customers!$A$1:$A$1001,customers!$C$1:$C$1001)=0, "",_xlfn.XLOOKUP(C40,customers!$A$2:$A$1001,customers!$C$2:$C$1001))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 cm="1">
        <f t="array" ref="J40">_xlfn.IFS(I40="Rob", "Robusta",I40="Ara","Arabica",I40="Exc","Excelsa",I40="Lib", "Liberica")</f>
        <v>Robusta</v>
      </c>
      <c r="K40" t="str">
        <f>INDEX(products!$A$1:$G$49,MATCH(orders!$D40,products!$A$1:$A$49,0),MATCH(orders!K$1,products!$A$1:$G$1,0))</f>
        <v>M</v>
      </c>
      <c r="L40" t="str" cm="1">
        <f t="array" ref="L40">_xlfn.IFS(K40="M","Medium",K40="L","Light",K40="D","Dark")</f>
        <v>Medium</v>
      </c>
      <c r="M40" s="4">
        <f>INDEX(products!$A$1:$G$49,MATCH(orders!$D40,products!$A$1:$A$49,0),MATCH(orders!M$1,products!$A$1:$G$1,0))</f>
        <v>2.5</v>
      </c>
      <c r="N40" s="5">
        <f>INDEX(products!$A$1:$G$49,MATCH(orders!$D40,products!$A$1:$A$49,0),MATCH(orders!N$1,products!$A$1:$G$1,0))</f>
        <v>22.884999999999998</v>
      </c>
      <c r="O40" s="5">
        <f t="shared" si="0"/>
        <v>114.42499999999998</v>
      </c>
      <c r="P40" t="str">
        <f>_xlfn.XLOOKUP(CoffeeOrders[[#This Row],[Customer ID]],customers!$A$1:$A$1001,customers!$I$1:$I$1001,,0)</f>
        <v>No</v>
      </c>
    </row>
    <row r="41" spans="1:16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_xlfn.XLOOKUP(C41,customers!$A$2:$A$1001,customers!$B$2:$B$1001)</f>
        <v>Hy Zanetto</v>
      </c>
      <c r="G41" s="2" t="str">
        <f>IF(_xlfn.XLOOKUP(C41,customers!$A$1:$A$1001,customers!$C$1:$C$1001)=0, "",_xlfn.XLOOKUP(C41,customers!$A$2:$A$1001,customers!$C$2:$C$1001))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 cm="1">
        <f t="array" ref="J41">_xlfn.IFS(I41="Rob", "Robusta",I41="Ara","Arabica",I41="Exc","Excelsa",I41="Lib", "Liberica")</f>
        <v>Robusta</v>
      </c>
      <c r="K41" t="str">
        <f>INDEX(products!$A$1:$G$49,MATCH(orders!$D41,products!$A$1:$A$49,0),MATCH(orders!K$1,products!$A$1:$G$1,0))</f>
        <v>M</v>
      </c>
      <c r="L41" t="str" cm="1">
        <f t="array" ref="L41">_xlfn.IFS(K41="M","Medium",K41="L","Light",K41="D","Dark")</f>
        <v>Medium</v>
      </c>
      <c r="M41" s="4">
        <f>INDEX(products!$A$1:$G$49,MATCH(orders!$D41,products!$A$1:$A$49,0),MATCH(orders!M$1,products!$A$1:$G$1,0))</f>
        <v>1</v>
      </c>
      <c r="N41" s="5">
        <f>INDEX(products!$A$1:$G$49,MATCH(orders!$D41,products!$A$1:$A$49,0),MATCH(orders!N$1,products!$A$1:$G$1,0))</f>
        <v>9.9499999999999993</v>
      </c>
      <c r="O41" s="5">
        <f t="shared" si="0"/>
        <v>59.699999999999996</v>
      </c>
      <c r="P41" t="str">
        <f>_xlfn.XLOOKUP(CoffeeOrders[[#This Row],[Customer ID]],customers!$A$1:$A$1001,customers!$I$1:$I$1001,,0)</f>
        <v>Yes</v>
      </c>
    </row>
    <row r="42" spans="1:16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_xlfn.XLOOKUP(C42,customers!$A$2:$A$1001,customers!$B$2:$B$1001)</f>
        <v>Jessica McNess</v>
      </c>
      <c r="G42" s="2" t="str">
        <f>IF(_xlfn.XLOOKUP(C42,customers!$A$1:$A$1001,customers!$C$1:$C$1001)=0, "",_xlfn.XLOOKUP(C42,customers!$A$2:$A$1001,customers!$C$2:$C$1001))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 cm="1">
        <f t="array" ref="J42">_xlfn.IFS(I42="Rob", "Robusta",I42="Ara","Arabica",I42="Exc","Excelsa",I42="Lib", "Liberica")</f>
        <v>Liberica</v>
      </c>
      <c r="K42" t="str">
        <f>INDEX(products!$A$1:$G$49,MATCH(orders!$D42,products!$A$1:$A$49,0),MATCH(orders!K$1,products!$A$1:$G$1,0))</f>
        <v>M</v>
      </c>
      <c r="L42" t="str" cm="1">
        <f t="array" ref="L42">_xlfn.IFS(K42="M","Medium",K42="L","Light",K42="D","Dark")</f>
        <v>Medium</v>
      </c>
      <c r="M42" s="4">
        <f>INDEX(products!$A$1:$G$49,MATCH(orders!$D42,products!$A$1:$A$49,0),MATCH(orders!M$1,products!$A$1:$G$1,0))</f>
        <v>1</v>
      </c>
      <c r="N42" s="5">
        <f>INDEX(products!$A$1:$G$49,MATCH(orders!$D42,products!$A$1:$A$49,0),MATCH(orders!N$1,products!$A$1:$G$1,0))</f>
        <v>14.55</v>
      </c>
      <c r="O42" s="5">
        <f t="shared" si="0"/>
        <v>43.650000000000006</v>
      </c>
      <c r="P42" t="str">
        <f>_xlfn.XLOOKUP(CoffeeOrders[[#This Row],[Customer ID]],customers!$A$1:$A$1001,customers!$I$1:$I$1001,,0)</f>
        <v>No</v>
      </c>
    </row>
    <row r="43" spans="1:16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_xlfn.XLOOKUP(C43,customers!$A$2:$A$1001,customers!$B$2:$B$1001)</f>
        <v>Lorenzo Yeoland</v>
      </c>
      <c r="G43" s="2" t="str">
        <f>IF(_xlfn.XLOOKUP(C43,customers!$A$1:$A$1001,customers!$C$1:$C$1001)=0, "",_xlfn.XLOOKUP(C43,customers!$A$2:$A$1001,customers!$C$2:$C$1001))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 cm="1">
        <f t="array" ref="J43">_xlfn.IFS(I43="Rob", "Robusta",I43="Ara","Arabica",I43="Exc","Excelsa",I43="Lib", "Liberica")</f>
        <v>Excelsa</v>
      </c>
      <c r="K43" t="str">
        <f>INDEX(products!$A$1:$G$49,MATCH(orders!$D43,products!$A$1:$A$49,0),MATCH(orders!K$1,products!$A$1:$G$1,0))</f>
        <v>D</v>
      </c>
      <c r="L43" t="str" cm="1">
        <f t="array" ref="L43">_xlfn.IFS(K43="M","Medium",K43="L","Light",K43="D","Dark")</f>
        <v>Dark</v>
      </c>
      <c r="M43" s="4">
        <f>INDEX(products!$A$1:$G$49,MATCH(orders!$D43,products!$A$1:$A$49,0),MATCH(orders!M$1,products!$A$1:$G$1,0))</f>
        <v>0.2</v>
      </c>
      <c r="N43" s="5">
        <f>INDEX(products!$A$1:$G$49,MATCH(orders!$D43,products!$A$1:$A$49,0),MATCH(orders!N$1,products!$A$1:$G$1,0))</f>
        <v>3.645</v>
      </c>
      <c r="O43" s="5">
        <f t="shared" si="0"/>
        <v>7.29</v>
      </c>
      <c r="P43" t="str">
        <f>_xlfn.XLOOKUP(CoffeeOrders[[#This Row],[Customer ID]],customers!$A$1:$A$1001,customers!$I$1:$I$1001,,0)</f>
        <v>Yes</v>
      </c>
    </row>
    <row r="44" spans="1:16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_xlfn.XLOOKUP(C44,customers!$A$2:$A$1001,customers!$B$2:$B$1001)</f>
        <v>Abigail Tolworthy</v>
      </c>
      <c r="G44" s="2" t="str">
        <f>IF(_xlfn.XLOOKUP(C44,customers!$A$1:$A$1001,customers!$C$1:$C$1001)=0, "",_xlfn.XLOOKUP(C44,customers!$A$2:$A$1001,customers!$C$2:$C$1001))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 cm="1">
        <f t="array" ref="J44">_xlfn.IFS(I44="Rob", "Robusta",I44="Ara","Arabica",I44="Exc","Excelsa",I44="Lib", "Liberica")</f>
        <v>Robusta</v>
      </c>
      <c r="K44" t="str">
        <f>INDEX(products!$A$1:$G$49,MATCH(orders!$D44,products!$A$1:$A$49,0),MATCH(orders!K$1,products!$A$1:$G$1,0))</f>
        <v>D</v>
      </c>
      <c r="L44" t="str" cm="1">
        <f t="array" ref="L44">_xlfn.IFS(K44="M","Medium",K44="L","Light",K44="D","Dark")</f>
        <v>Dark</v>
      </c>
      <c r="M44" s="4">
        <f>INDEX(products!$A$1:$G$49,MATCH(orders!$D44,products!$A$1:$A$49,0),MATCH(orders!M$1,products!$A$1:$G$1,0))</f>
        <v>0.2</v>
      </c>
      <c r="N44" s="5">
        <f>INDEX(products!$A$1:$G$49,MATCH(orders!$D44,products!$A$1:$A$49,0),MATCH(orders!N$1,products!$A$1:$G$1,0))</f>
        <v>2.6849999999999996</v>
      </c>
      <c r="O44" s="5">
        <f t="shared" si="0"/>
        <v>8.0549999999999997</v>
      </c>
      <c r="P44" t="str">
        <f>_xlfn.XLOOKUP(CoffeeOrders[[#This Row],[Customer ID]],customers!$A$1:$A$1001,customers!$I$1:$I$1001,,0)</f>
        <v>Yes</v>
      </c>
    </row>
    <row r="45" spans="1:16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_xlfn.XLOOKUP(C45,customers!$A$2:$A$1001,customers!$B$2:$B$1001)</f>
        <v>Maurie Bartol</v>
      </c>
      <c r="G45" s="2" t="str">
        <f>IF(_xlfn.XLOOKUP(C45,customers!$A$1:$A$1001,customers!$C$1:$C$1001)=0, "",_xlfn.XLOOKUP(C45,customers!$A$2:$A$1001,customers!$C$2:$C$1001))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 cm="1">
        <f t="array" ref="J45">_xlfn.IFS(I45="Rob", "Robusta",I45="Ara","Arabica",I45="Exc","Excelsa",I45="Lib", "Liberica")</f>
        <v>Liberica</v>
      </c>
      <c r="K45" t="str">
        <f>INDEX(products!$A$1:$G$49,MATCH(orders!$D45,products!$A$1:$A$49,0),MATCH(orders!K$1,products!$A$1:$G$1,0))</f>
        <v>L</v>
      </c>
      <c r="L45" t="str" cm="1">
        <f t="array" ref="L45">_xlfn.IFS(K45="M","Medium",K45="L","Light",K45="D","Dark")</f>
        <v>Light</v>
      </c>
      <c r="M45" s="4">
        <f>INDEX(products!$A$1:$G$49,MATCH(orders!$D45,products!$A$1:$A$49,0),MATCH(orders!M$1,products!$A$1:$G$1,0))</f>
        <v>2.5</v>
      </c>
      <c r="N45" s="5">
        <f>INDEX(products!$A$1:$G$49,MATCH(orders!$D45,products!$A$1:$A$49,0),MATCH(orders!N$1,products!$A$1:$G$1,0))</f>
        <v>36.454999999999998</v>
      </c>
      <c r="O45" s="5">
        <f t="shared" si="0"/>
        <v>72.91</v>
      </c>
      <c r="P45" t="str">
        <f>_xlfn.XLOOKUP(CoffeeOrders[[#This Row],[Customer ID]],customers!$A$1:$A$1001,customers!$I$1:$I$1001,,0)</f>
        <v>No</v>
      </c>
    </row>
    <row r="46" spans="1:16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_xlfn.XLOOKUP(C46,customers!$A$2:$A$1001,customers!$B$2:$B$1001)</f>
        <v>Olag Baudassi</v>
      </c>
      <c r="G46" s="2" t="str">
        <f>IF(_xlfn.XLOOKUP(C46,customers!$A$1:$A$1001,customers!$C$1:$C$1001)=0, "",_xlfn.XLOOKUP(C46,customers!$A$2:$A$1001,customers!$C$2:$C$1001))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 cm="1">
        <f t="array" ref="J46">_xlfn.IFS(I46="Rob", "Robusta",I46="Ara","Arabica",I46="Exc","Excelsa",I46="Lib", "Liberica")</f>
        <v>Excelsa</v>
      </c>
      <c r="K46" t="str">
        <f>INDEX(products!$A$1:$G$49,MATCH(orders!$D46,products!$A$1:$A$49,0),MATCH(orders!K$1,products!$A$1:$G$1,0))</f>
        <v>M</v>
      </c>
      <c r="L46" t="str" cm="1">
        <f t="array" ref="L46">_xlfn.IFS(K46="M","Medium",K46="L","Light",K46="D","Dark")</f>
        <v>Medium</v>
      </c>
      <c r="M46" s="4">
        <f>INDEX(products!$A$1:$G$49,MATCH(orders!$D46,products!$A$1:$A$49,0),MATCH(orders!M$1,products!$A$1:$G$1,0))</f>
        <v>0.5</v>
      </c>
      <c r="N46" s="5">
        <f>INDEX(products!$A$1:$G$49,MATCH(orders!$D46,products!$A$1:$A$49,0),MATCH(orders!N$1,products!$A$1:$G$1,0))</f>
        <v>8.25</v>
      </c>
      <c r="O46" s="5">
        <f t="shared" si="0"/>
        <v>16.5</v>
      </c>
      <c r="P46" t="str">
        <f>_xlfn.XLOOKUP(CoffeeOrders[[#This Row],[Customer ID]],customers!$A$1:$A$1001,customers!$I$1:$I$1001,,0)</f>
        <v>Yes</v>
      </c>
    </row>
    <row r="47" spans="1:16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_xlfn.XLOOKUP(C47,customers!$A$2:$A$1001,customers!$B$2:$B$1001)</f>
        <v>Petey Kingsbury</v>
      </c>
      <c r="G47" s="2" t="str">
        <f>IF(_xlfn.XLOOKUP(C47,customers!$A$1:$A$1001,customers!$C$1:$C$1001)=0, "",_xlfn.XLOOKUP(C47,customers!$A$2:$A$1001,customers!$C$2:$C$1001))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 cm="1">
        <f t="array" ref="J47">_xlfn.IFS(I47="Rob", "Robusta",I47="Ara","Arabica",I47="Exc","Excelsa",I47="Lib", "Liberica")</f>
        <v>Liberica</v>
      </c>
      <c r="K47" t="str">
        <f>INDEX(products!$A$1:$G$49,MATCH(orders!$D47,products!$A$1:$A$49,0),MATCH(orders!K$1,products!$A$1:$G$1,0))</f>
        <v>D</v>
      </c>
      <c r="L47" t="str" cm="1">
        <f t="array" ref="L47">_xlfn.IFS(K47="M","Medium",K47="L","Light",K47="D","Dark")</f>
        <v>Dark</v>
      </c>
      <c r="M47" s="4">
        <f>INDEX(products!$A$1:$G$49,MATCH(orders!$D47,products!$A$1:$A$49,0),MATCH(orders!M$1,products!$A$1:$G$1,0))</f>
        <v>2.5</v>
      </c>
      <c r="N47" s="5">
        <f>INDEX(products!$A$1:$G$49,MATCH(orders!$D47,products!$A$1:$A$49,0),MATCH(orders!N$1,products!$A$1:$G$1,0))</f>
        <v>29.784999999999997</v>
      </c>
      <c r="O47" s="5">
        <f t="shared" si="0"/>
        <v>178.70999999999998</v>
      </c>
      <c r="P47" t="str">
        <f>_xlfn.XLOOKUP(CoffeeOrders[[#This Row],[Customer ID]],customers!$A$1:$A$1001,customers!$I$1:$I$1001,,0)</f>
        <v>No</v>
      </c>
    </row>
    <row r="48" spans="1:16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_xlfn.XLOOKUP(C48,customers!$A$2:$A$1001,customers!$B$2:$B$1001)</f>
        <v>Donna Baskeyfied</v>
      </c>
      <c r="G48" s="2" t="str">
        <f>IF(_xlfn.XLOOKUP(C48,customers!$A$1:$A$1001,customers!$C$1:$C$1001)=0, "",_xlfn.XLOOKUP(C48,customers!$A$2:$A$1001,customers!$C$2:$C$1001))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 cm="1">
        <f t="array" ref="J48">_xlfn.IFS(I48="Rob", "Robusta",I48="Ara","Arabica",I48="Exc","Excelsa",I48="Lib", "Liberica")</f>
        <v>Excelsa</v>
      </c>
      <c r="K48" t="str">
        <f>INDEX(products!$A$1:$G$49,MATCH(orders!$D48,products!$A$1:$A$49,0),MATCH(orders!K$1,products!$A$1:$G$1,0))</f>
        <v>M</v>
      </c>
      <c r="L48" t="str" cm="1">
        <f t="array" ref="L48">_xlfn.IFS(K48="M","Medium",K48="L","Light",K48="D","Dark")</f>
        <v>Medium</v>
      </c>
      <c r="M48" s="4">
        <f>INDEX(products!$A$1:$G$49,MATCH(orders!$D48,products!$A$1:$A$49,0),MATCH(orders!M$1,products!$A$1:$G$1,0))</f>
        <v>2.5</v>
      </c>
      <c r="N48" s="5">
        <f>INDEX(products!$A$1:$G$49,MATCH(orders!$D48,products!$A$1:$A$49,0),MATCH(orders!N$1,products!$A$1:$G$1,0))</f>
        <v>31.624999999999996</v>
      </c>
      <c r="O48" s="5">
        <f t="shared" si="0"/>
        <v>63.249999999999993</v>
      </c>
      <c r="P48" t="str">
        <f>_xlfn.XLOOKUP(CoffeeOrders[[#This Row],[Customer ID]],customers!$A$1:$A$1001,customers!$I$1:$I$1001,,0)</f>
        <v>Yes</v>
      </c>
    </row>
    <row r="49" spans="1:16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_xlfn.XLOOKUP(C49,customers!$A$2:$A$1001,customers!$B$2:$B$1001)</f>
        <v>Arda Curley</v>
      </c>
      <c r="G49" s="2" t="str">
        <f>IF(_xlfn.XLOOKUP(C49,customers!$A$1:$A$1001,customers!$C$1:$C$1001)=0, "",_xlfn.XLOOKUP(C49,customers!$A$2:$A$1001,customers!$C$2:$C$1001))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 cm="1">
        <f t="array" ref="J49">_xlfn.IFS(I49="Rob", "Robusta",I49="Ara","Arabica",I49="Exc","Excelsa",I49="Lib", "Liberica")</f>
        <v>Arabica</v>
      </c>
      <c r="K49" t="str">
        <f>INDEX(products!$A$1:$G$49,MATCH(orders!$D49,products!$A$1:$A$49,0),MATCH(orders!K$1,products!$A$1:$G$1,0))</f>
        <v>L</v>
      </c>
      <c r="L49" t="str" cm="1">
        <f t="array" ref="L49">_xlfn.IFS(K49="M","Medium",K49="L","Light",K49="D","Dark")</f>
        <v>Light</v>
      </c>
      <c r="M49" s="4">
        <f>INDEX(products!$A$1:$G$49,MATCH(orders!$D49,products!$A$1:$A$49,0),MATCH(orders!M$1,products!$A$1:$G$1,0))</f>
        <v>0.2</v>
      </c>
      <c r="N49" s="5">
        <f>INDEX(products!$A$1:$G$49,MATCH(orders!$D49,products!$A$1:$A$49,0),MATCH(orders!N$1,products!$A$1:$G$1,0))</f>
        <v>3.8849999999999998</v>
      </c>
      <c r="O49" s="5">
        <f t="shared" si="0"/>
        <v>7.77</v>
      </c>
      <c r="P49" t="str">
        <f>_xlfn.XLOOKUP(CoffeeOrders[[#This Row],[Customer ID]],customers!$A$1:$A$1001,customers!$I$1:$I$1001,,0)</f>
        <v>Yes</v>
      </c>
    </row>
    <row r="50" spans="1:16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_xlfn.XLOOKUP(C50,customers!$A$2:$A$1001,customers!$B$2:$B$1001)</f>
        <v>Raynor McGilvary</v>
      </c>
      <c r="G50" s="2" t="str">
        <f>IF(_xlfn.XLOOKUP(C50,customers!$A$1:$A$1001,customers!$C$1:$C$1001)=0, "",_xlfn.XLOOKUP(C50,customers!$A$2:$A$1001,customers!$C$2:$C$1001))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 cm="1">
        <f t="array" ref="J50">_xlfn.IFS(I50="Rob", "Robusta",I50="Ara","Arabica",I50="Exc","Excelsa",I50="Lib", "Liberica")</f>
        <v>Arabica</v>
      </c>
      <c r="K50" t="str">
        <f>INDEX(products!$A$1:$G$49,MATCH(orders!$D50,products!$A$1:$A$49,0),MATCH(orders!K$1,products!$A$1:$G$1,0))</f>
        <v>D</v>
      </c>
      <c r="L50" t="str" cm="1">
        <f t="array" ref="L50">_xlfn.IFS(K50="M","Medium",K50="L","Light",K50="D","Dark")</f>
        <v>Dark</v>
      </c>
      <c r="M50" s="4">
        <f>INDEX(products!$A$1:$G$49,MATCH(orders!$D50,products!$A$1:$A$49,0),MATCH(orders!M$1,products!$A$1:$G$1,0))</f>
        <v>2.5</v>
      </c>
      <c r="N50" s="5">
        <f>INDEX(products!$A$1:$G$49,MATCH(orders!$D50,products!$A$1:$A$49,0),MATCH(orders!N$1,products!$A$1:$G$1,0))</f>
        <v>22.884999999999998</v>
      </c>
      <c r="O50" s="5">
        <f t="shared" si="0"/>
        <v>91.539999999999992</v>
      </c>
      <c r="P50" t="str">
        <f>_xlfn.XLOOKUP(CoffeeOrders[[#This Row],[Customer ID]],customers!$A$1:$A$1001,customers!$I$1:$I$1001,,0)</f>
        <v>No</v>
      </c>
    </row>
    <row r="51" spans="1:16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_xlfn.XLOOKUP(C51,customers!$A$2:$A$1001,customers!$B$2:$B$1001)</f>
        <v>Isis Pikett</v>
      </c>
      <c r="G51" s="2" t="str">
        <f>IF(_xlfn.XLOOKUP(C51,customers!$A$1:$A$1001,customers!$C$1:$C$1001)=0, "",_xlfn.XLOOKUP(C51,customers!$A$2:$A$1001,customers!$C$2:$C$1001))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 cm="1">
        <f t="array" ref="J51">_xlfn.IFS(I51="Rob", "Robusta",I51="Ara","Arabica",I51="Exc","Excelsa",I51="Lib", "Liberica")</f>
        <v>Arabica</v>
      </c>
      <c r="K51" t="str">
        <f>INDEX(products!$A$1:$G$49,MATCH(orders!$D51,products!$A$1:$A$49,0),MATCH(orders!K$1,products!$A$1:$G$1,0))</f>
        <v>L</v>
      </c>
      <c r="L51" t="str" cm="1">
        <f t="array" ref="L51">_xlfn.IFS(K51="M","Medium",K51="L","Light",K51="D","Dark")</f>
        <v>Light</v>
      </c>
      <c r="M51" s="4">
        <f>INDEX(products!$A$1:$G$49,MATCH(orders!$D51,products!$A$1:$A$49,0),MATCH(orders!M$1,products!$A$1:$G$1,0))</f>
        <v>1</v>
      </c>
      <c r="N51" s="5">
        <f>INDEX(products!$A$1:$G$49,MATCH(orders!$D51,products!$A$1:$A$49,0),MATCH(orders!N$1,products!$A$1:$G$1,0))</f>
        <v>12.95</v>
      </c>
      <c r="O51" s="5">
        <f t="shared" si="0"/>
        <v>38.849999999999994</v>
      </c>
      <c r="P51" t="str">
        <f>_xlfn.XLOOKUP(CoffeeOrders[[#This Row],[Customer ID]],customers!$A$1:$A$1001,customers!$I$1:$I$1001,,0)</f>
        <v>No</v>
      </c>
    </row>
    <row r="52" spans="1:16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_xlfn.XLOOKUP(C52,customers!$A$2:$A$1001,customers!$B$2:$B$1001)</f>
        <v>Inger Bouldon</v>
      </c>
      <c r="G52" s="2" t="str">
        <f>IF(_xlfn.XLOOKUP(C52,customers!$A$1:$A$1001,customers!$C$1:$C$1001)=0, "",_xlfn.XLOOKUP(C52,customers!$A$2:$A$1001,customers!$C$2:$C$1001))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 cm="1">
        <f t="array" ref="J52">_xlfn.IFS(I52="Rob", "Robusta",I52="Ara","Arabica",I52="Exc","Excelsa",I52="Lib", "Liberica")</f>
        <v>Liberica</v>
      </c>
      <c r="K52" t="str">
        <f>INDEX(products!$A$1:$G$49,MATCH(orders!$D52,products!$A$1:$A$49,0),MATCH(orders!K$1,products!$A$1:$G$1,0))</f>
        <v>D</v>
      </c>
      <c r="L52" t="str" cm="1">
        <f t="array" ref="L52">_xlfn.IFS(K52="M","Medium",K52="L","Light",K52="D","Dark")</f>
        <v>Dark</v>
      </c>
      <c r="M52" s="4">
        <f>INDEX(products!$A$1:$G$49,MATCH(orders!$D52,products!$A$1:$A$49,0),MATCH(orders!M$1,products!$A$1:$G$1,0))</f>
        <v>0.5</v>
      </c>
      <c r="N52" s="5">
        <f>INDEX(products!$A$1:$G$49,MATCH(orders!$D52,products!$A$1:$A$49,0),MATCH(orders!N$1,products!$A$1:$G$1,0))</f>
        <v>7.77</v>
      </c>
      <c r="O52" s="5">
        <f t="shared" si="0"/>
        <v>15.54</v>
      </c>
      <c r="P52" t="str">
        <f>_xlfn.XLOOKUP(CoffeeOrders[[#This Row],[Customer ID]],customers!$A$1:$A$1001,customers!$I$1:$I$1001,,0)</f>
        <v>No</v>
      </c>
    </row>
    <row r="53" spans="1:16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_xlfn.XLOOKUP(C53,customers!$A$2:$A$1001,customers!$B$2:$B$1001)</f>
        <v>Karry Flanders</v>
      </c>
      <c r="G53" s="2" t="str">
        <f>IF(_xlfn.XLOOKUP(C53,customers!$A$1:$A$1001,customers!$C$1:$C$1001)=0, "",_xlfn.XLOOKUP(C53,customers!$A$2:$A$1001,customers!$C$2:$C$1001))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 cm="1">
        <f t="array" ref="J53">_xlfn.IFS(I53="Rob", "Robusta",I53="Ara","Arabica",I53="Exc","Excelsa",I53="Lib", "Liberica")</f>
        <v>Liberica</v>
      </c>
      <c r="K53" t="str">
        <f>INDEX(products!$A$1:$G$49,MATCH(orders!$D53,products!$A$1:$A$49,0),MATCH(orders!K$1,products!$A$1:$G$1,0))</f>
        <v>L</v>
      </c>
      <c r="L53" t="str" cm="1">
        <f t="array" ref="L53">_xlfn.IFS(K53="M","Medium",K53="L","Light",K53="D","Dark")</f>
        <v>Light</v>
      </c>
      <c r="M53" s="4">
        <f>INDEX(products!$A$1:$G$49,MATCH(orders!$D53,products!$A$1:$A$49,0),MATCH(orders!M$1,products!$A$1:$G$1,0))</f>
        <v>2.5</v>
      </c>
      <c r="N53" s="5">
        <f>INDEX(products!$A$1:$G$49,MATCH(orders!$D53,products!$A$1:$A$49,0),MATCH(orders!N$1,products!$A$1:$G$1,0))</f>
        <v>36.454999999999998</v>
      </c>
      <c r="O53" s="5">
        <f t="shared" si="0"/>
        <v>145.82</v>
      </c>
      <c r="P53" t="str">
        <f>_xlfn.XLOOKUP(CoffeeOrders[[#This Row],[Customer ID]],customers!$A$1:$A$1001,customers!$I$1:$I$1001,,0)</f>
        <v>Yes</v>
      </c>
    </row>
    <row r="54" spans="1:16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_xlfn.XLOOKUP(C54,customers!$A$2:$A$1001,customers!$B$2:$B$1001)</f>
        <v>Hartley Mattioli</v>
      </c>
      <c r="G54" s="2" t="str">
        <f>IF(_xlfn.XLOOKUP(C54,customers!$A$1:$A$1001,customers!$C$1:$C$1001)=0, "",_xlfn.XLOOKUP(C54,customers!$A$2:$A$1001,customers!$C$2:$C$1001))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 cm="1">
        <f t="array" ref="J54">_xlfn.IFS(I54="Rob", "Robusta",I54="Ara","Arabica",I54="Exc","Excelsa",I54="Lib", "Liberica")</f>
        <v>Robusta</v>
      </c>
      <c r="K54" t="str">
        <f>INDEX(products!$A$1:$G$49,MATCH(orders!$D54,products!$A$1:$A$49,0),MATCH(orders!K$1,products!$A$1:$G$1,0))</f>
        <v>M</v>
      </c>
      <c r="L54" t="str" cm="1">
        <f t="array" ref="L54">_xlfn.IFS(K54="M","Medium",K54="L","Light",K54="D","Dark")</f>
        <v>Medium</v>
      </c>
      <c r="M54" s="4">
        <f>INDEX(products!$A$1:$G$49,MATCH(orders!$D54,products!$A$1:$A$49,0),MATCH(orders!M$1,products!$A$1:$G$1,0))</f>
        <v>0.5</v>
      </c>
      <c r="N54" s="5">
        <f>INDEX(products!$A$1:$G$49,MATCH(orders!$D54,products!$A$1:$A$49,0),MATCH(orders!N$1,products!$A$1:$G$1,0))</f>
        <v>5.97</v>
      </c>
      <c r="O54" s="5">
        <f t="shared" si="0"/>
        <v>29.849999999999998</v>
      </c>
      <c r="P54" t="str">
        <f>_xlfn.XLOOKUP(CoffeeOrders[[#This Row],[Customer ID]],customers!$A$1:$A$1001,customers!$I$1:$I$1001,,0)</f>
        <v>No</v>
      </c>
    </row>
    <row r="55" spans="1:16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_xlfn.XLOOKUP(C55,customers!$A$2:$A$1001,customers!$B$2:$B$1001)</f>
        <v>Hartley Mattioli</v>
      </c>
      <c r="G55" s="2" t="str">
        <f>IF(_xlfn.XLOOKUP(C55,customers!$A$1:$A$1001,customers!$C$1:$C$1001)=0, "",_xlfn.XLOOKUP(C55,customers!$A$2:$A$1001,customers!$C$2:$C$1001))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 cm="1">
        <f t="array" ref="J55">_xlfn.IFS(I55="Rob", "Robusta",I55="Ara","Arabica",I55="Exc","Excelsa",I55="Lib", "Liberica")</f>
        <v>Liberica</v>
      </c>
      <c r="K55" t="str">
        <f>INDEX(products!$A$1:$G$49,MATCH(orders!$D55,products!$A$1:$A$49,0),MATCH(orders!K$1,products!$A$1:$G$1,0))</f>
        <v>L</v>
      </c>
      <c r="L55" t="str" cm="1">
        <f t="array" ref="L55">_xlfn.IFS(K55="M","Medium",K55="L","Light",K55="D","Dark")</f>
        <v>Light</v>
      </c>
      <c r="M55" s="4">
        <f>INDEX(products!$A$1:$G$49,MATCH(orders!$D55,products!$A$1:$A$49,0),MATCH(orders!M$1,products!$A$1:$G$1,0))</f>
        <v>2.5</v>
      </c>
      <c r="N55" s="5">
        <f>INDEX(products!$A$1:$G$49,MATCH(orders!$D55,products!$A$1:$A$49,0),MATCH(orders!N$1,products!$A$1:$G$1,0))</f>
        <v>36.454999999999998</v>
      </c>
      <c r="O55" s="5">
        <f t="shared" si="0"/>
        <v>72.91</v>
      </c>
      <c r="P55" t="str">
        <f>_xlfn.XLOOKUP(CoffeeOrders[[#This Row],[Customer ID]],customers!$A$1:$A$1001,customers!$I$1:$I$1001,,0)</f>
        <v>No</v>
      </c>
    </row>
    <row r="56" spans="1:16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_xlfn.XLOOKUP(C56,customers!$A$2:$A$1001,customers!$B$2:$B$1001)</f>
        <v>Archambault Gillard</v>
      </c>
      <c r="G56" s="2" t="str">
        <f>IF(_xlfn.XLOOKUP(C56,customers!$A$1:$A$1001,customers!$C$1:$C$1001)=0, "",_xlfn.XLOOKUP(C56,customers!$A$2:$A$1001,customers!$C$2:$C$1001))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 cm="1">
        <f t="array" ref="J56">_xlfn.IFS(I56="Rob", "Robusta",I56="Ara","Arabica",I56="Exc","Excelsa",I56="Lib", "Liberica")</f>
        <v>Liberica</v>
      </c>
      <c r="K56" t="str">
        <f>INDEX(products!$A$1:$G$49,MATCH(orders!$D56,products!$A$1:$A$49,0),MATCH(orders!K$1,products!$A$1:$G$1,0))</f>
        <v>M</v>
      </c>
      <c r="L56" t="str" cm="1">
        <f t="array" ref="L56">_xlfn.IFS(K56="M","Medium",K56="L","Light",K56="D","Dark")</f>
        <v>Medium</v>
      </c>
      <c r="M56" s="4">
        <f>INDEX(products!$A$1:$G$49,MATCH(orders!$D56,products!$A$1:$A$49,0),MATCH(orders!M$1,products!$A$1:$G$1,0))</f>
        <v>1</v>
      </c>
      <c r="N56" s="5">
        <f>INDEX(products!$A$1:$G$49,MATCH(orders!$D56,products!$A$1:$A$49,0),MATCH(orders!N$1,products!$A$1:$G$1,0))</f>
        <v>14.55</v>
      </c>
      <c r="O56" s="5">
        <f t="shared" si="0"/>
        <v>72.75</v>
      </c>
      <c r="P56" t="str">
        <f>_xlfn.XLOOKUP(CoffeeOrders[[#This Row],[Customer ID]],customers!$A$1:$A$1001,customers!$I$1:$I$1001,,0)</f>
        <v>No</v>
      </c>
    </row>
    <row r="57" spans="1:16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_xlfn.XLOOKUP(C57,customers!$A$2:$A$1001,customers!$B$2:$B$1001)</f>
        <v>Salomo Cushworth</v>
      </c>
      <c r="G57" s="2" t="str">
        <f>IF(_xlfn.XLOOKUP(C57,customers!$A$1:$A$1001,customers!$C$1:$C$1001)=0, "",_xlfn.XLOOKUP(C57,customers!$A$2:$A$1001,customers!$C$2:$C$1001))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 cm="1">
        <f t="array" ref="J57">_xlfn.IFS(I57="Rob", "Robusta",I57="Ara","Arabica",I57="Exc","Excelsa",I57="Lib", "Liberica")</f>
        <v>Liberica</v>
      </c>
      <c r="K57" t="str">
        <f>INDEX(products!$A$1:$G$49,MATCH(orders!$D57,products!$A$1:$A$49,0),MATCH(orders!K$1,products!$A$1:$G$1,0))</f>
        <v>L</v>
      </c>
      <c r="L57" t="str" cm="1">
        <f t="array" ref="L57">_xlfn.IFS(K57="M","Medium",K57="L","Light",K57="D","Dark")</f>
        <v>Light</v>
      </c>
      <c r="M57" s="4">
        <f>INDEX(products!$A$1:$G$49,MATCH(orders!$D57,products!$A$1:$A$49,0),MATCH(orders!M$1,products!$A$1:$G$1,0))</f>
        <v>1</v>
      </c>
      <c r="N57" s="5">
        <f>INDEX(products!$A$1:$G$49,MATCH(orders!$D57,products!$A$1:$A$49,0),MATCH(orders!N$1,products!$A$1:$G$1,0))</f>
        <v>15.85</v>
      </c>
      <c r="O57" s="5">
        <f t="shared" si="0"/>
        <v>47.55</v>
      </c>
      <c r="P57" t="str">
        <f>_xlfn.XLOOKUP(CoffeeOrders[[#This Row],[Customer ID]],customers!$A$1:$A$1001,customers!$I$1:$I$1001,,0)</f>
        <v>No</v>
      </c>
    </row>
    <row r="58" spans="1:16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_xlfn.XLOOKUP(C58,customers!$A$2:$A$1001,customers!$B$2:$B$1001)</f>
        <v>Theda Grizard</v>
      </c>
      <c r="G58" s="2" t="str">
        <f>IF(_xlfn.XLOOKUP(C58,customers!$A$1:$A$1001,customers!$C$1:$C$1001)=0, "",_xlfn.XLOOKUP(C58,customers!$A$2:$A$1001,customers!$C$2:$C$1001))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 cm="1">
        <f t="array" ref="J58">_xlfn.IFS(I58="Rob", "Robusta",I58="Ara","Arabica",I58="Exc","Excelsa",I58="Lib", "Liberica")</f>
        <v>Excelsa</v>
      </c>
      <c r="K58" t="str">
        <f>INDEX(products!$A$1:$G$49,MATCH(orders!$D58,products!$A$1:$A$49,0),MATCH(orders!K$1,products!$A$1:$G$1,0))</f>
        <v>D</v>
      </c>
      <c r="L58" t="str" cm="1">
        <f t="array" ref="L58">_xlfn.IFS(K58="M","Medium",K58="L","Light",K58="D","Dark")</f>
        <v>Dark</v>
      </c>
      <c r="M58" s="4">
        <f>INDEX(products!$A$1:$G$49,MATCH(orders!$D58,products!$A$1:$A$49,0),MATCH(orders!M$1,products!$A$1:$G$1,0))</f>
        <v>0.2</v>
      </c>
      <c r="N58" s="5">
        <f>INDEX(products!$A$1:$G$49,MATCH(orders!$D58,products!$A$1:$A$49,0),MATCH(orders!N$1,products!$A$1:$G$1,0))</f>
        <v>3.645</v>
      </c>
      <c r="O58" s="5">
        <f t="shared" si="0"/>
        <v>10.935</v>
      </c>
      <c r="P58" t="str">
        <f>_xlfn.XLOOKUP(CoffeeOrders[[#This Row],[Customer ID]],customers!$A$1:$A$1001,customers!$I$1:$I$1001,,0)</f>
        <v>Yes</v>
      </c>
    </row>
    <row r="59" spans="1:16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_xlfn.XLOOKUP(C59,customers!$A$2:$A$1001,customers!$B$2:$B$1001)</f>
        <v>Rozele Relton</v>
      </c>
      <c r="G59" s="2" t="str">
        <f>IF(_xlfn.XLOOKUP(C59,customers!$A$1:$A$1001,customers!$C$1:$C$1001)=0, "",_xlfn.XLOOKUP(C59,customers!$A$2:$A$1001,customers!$C$2:$C$1001))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 cm="1">
        <f t="array" ref="J59">_xlfn.IFS(I59="Rob", "Robusta",I59="Ara","Arabica",I59="Exc","Excelsa",I59="Lib", "Liberica")</f>
        <v>Excelsa</v>
      </c>
      <c r="K59" t="str">
        <f>INDEX(products!$A$1:$G$49,MATCH(orders!$D59,products!$A$1:$A$49,0),MATCH(orders!K$1,products!$A$1:$G$1,0))</f>
        <v>L</v>
      </c>
      <c r="L59" t="str" cm="1">
        <f t="array" ref="L59">_xlfn.IFS(K59="M","Medium",K59="L","Light",K59="D","Dark")</f>
        <v>Light</v>
      </c>
      <c r="M59" s="4">
        <f>INDEX(products!$A$1:$G$49,MATCH(orders!$D59,products!$A$1:$A$49,0),MATCH(orders!M$1,products!$A$1:$G$1,0))</f>
        <v>1</v>
      </c>
      <c r="N59" s="5">
        <f>INDEX(products!$A$1:$G$49,MATCH(orders!$D59,products!$A$1:$A$49,0),MATCH(orders!N$1,products!$A$1:$G$1,0))</f>
        <v>14.85</v>
      </c>
      <c r="O59" s="5">
        <f t="shared" si="0"/>
        <v>59.4</v>
      </c>
      <c r="P59" t="str">
        <f>_xlfn.XLOOKUP(CoffeeOrders[[#This Row],[Customer ID]],customers!$A$1:$A$1001,customers!$I$1:$I$1001,,0)</f>
        <v>No</v>
      </c>
    </row>
    <row r="60" spans="1:16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_xlfn.XLOOKUP(C60,customers!$A$2:$A$1001,customers!$B$2:$B$1001)</f>
        <v>Willa Rolling</v>
      </c>
      <c r="G60" s="2" t="str">
        <f>IF(_xlfn.XLOOKUP(C60,customers!$A$1:$A$1001,customers!$C$1:$C$1001)=0, "",_xlfn.XLOOKUP(C60,customers!$A$2:$A$1001,customers!$C$2:$C$1001))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 cm="1">
        <f t="array" ref="J60">_xlfn.IFS(I60="Rob", "Robusta",I60="Ara","Arabica",I60="Exc","Excelsa",I60="Lib", "Liberica")</f>
        <v>Liberica</v>
      </c>
      <c r="K60" t="str">
        <f>INDEX(products!$A$1:$G$49,MATCH(orders!$D60,products!$A$1:$A$49,0),MATCH(orders!K$1,products!$A$1:$G$1,0))</f>
        <v>D</v>
      </c>
      <c r="L60" t="str" cm="1">
        <f t="array" ref="L60">_xlfn.IFS(K60="M","Medium",K60="L","Light",K60="D","Dark")</f>
        <v>Dark</v>
      </c>
      <c r="M60" s="4">
        <f>INDEX(products!$A$1:$G$49,MATCH(orders!$D60,products!$A$1:$A$49,0),MATCH(orders!M$1,products!$A$1:$G$1,0))</f>
        <v>2.5</v>
      </c>
      <c r="N60" s="5">
        <f>INDEX(products!$A$1:$G$49,MATCH(orders!$D60,products!$A$1:$A$49,0),MATCH(orders!N$1,products!$A$1:$G$1,0))</f>
        <v>29.784999999999997</v>
      </c>
      <c r="O60" s="5">
        <f t="shared" si="0"/>
        <v>89.35499999999999</v>
      </c>
      <c r="P60" t="str">
        <f>_xlfn.XLOOKUP(CoffeeOrders[[#This Row],[Customer ID]],customers!$A$1:$A$1001,customers!$I$1:$I$1001,,0)</f>
        <v>Yes</v>
      </c>
    </row>
    <row r="61" spans="1:16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_xlfn.XLOOKUP(C61,customers!$A$2:$A$1001,customers!$B$2:$B$1001)</f>
        <v>Stanislaus Gilroy</v>
      </c>
      <c r="G61" s="2" t="str">
        <f>IF(_xlfn.XLOOKUP(C61,customers!$A$1:$A$1001,customers!$C$1:$C$1001)=0, "",_xlfn.XLOOKUP(C61,customers!$A$2:$A$1001,customers!$C$2:$C$1001))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 cm="1">
        <f t="array" ref="J61">_xlfn.IFS(I61="Rob", "Robusta",I61="Ara","Arabica",I61="Exc","Excelsa",I61="Lib", "Liberica")</f>
        <v>Liberica</v>
      </c>
      <c r="K61" t="str">
        <f>INDEX(products!$A$1:$G$49,MATCH(orders!$D61,products!$A$1:$A$49,0),MATCH(orders!K$1,products!$A$1:$G$1,0))</f>
        <v>M</v>
      </c>
      <c r="L61" t="str" cm="1">
        <f t="array" ref="L61">_xlfn.IFS(K61="M","Medium",K61="L","Light",K61="D","Dark")</f>
        <v>Medium</v>
      </c>
      <c r="M61" s="4">
        <f>INDEX(products!$A$1:$G$49,MATCH(orders!$D61,products!$A$1:$A$49,0),MATCH(orders!M$1,products!$A$1:$G$1,0))</f>
        <v>0.5</v>
      </c>
      <c r="N61" s="5">
        <f>INDEX(products!$A$1:$G$49,MATCH(orders!$D61,products!$A$1:$A$49,0),MATCH(orders!N$1,products!$A$1:$G$1,0))</f>
        <v>8.73</v>
      </c>
      <c r="O61" s="5">
        <f t="shared" si="0"/>
        <v>26.19</v>
      </c>
      <c r="P61" t="str">
        <f>_xlfn.XLOOKUP(CoffeeOrders[[#This Row],[Customer ID]],customers!$A$1:$A$1001,customers!$I$1:$I$1001,,0)</f>
        <v>Yes</v>
      </c>
    </row>
    <row r="62" spans="1:16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_xlfn.XLOOKUP(C62,customers!$A$2:$A$1001,customers!$B$2:$B$1001)</f>
        <v>Correy Cottingham</v>
      </c>
      <c r="G62" s="2" t="str">
        <f>IF(_xlfn.XLOOKUP(C62,customers!$A$1:$A$1001,customers!$C$1:$C$1001)=0, "",_xlfn.XLOOKUP(C62,customers!$A$2:$A$1001,customers!$C$2:$C$1001))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 cm="1">
        <f t="array" ref="J62">_xlfn.IFS(I62="Rob", "Robusta",I62="Ara","Arabica",I62="Exc","Excelsa",I62="Lib", "Liberica")</f>
        <v>Arabica</v>
      </c>
      <c r="K62" t="str">
        <f>INDEX(products!$A$1:$G$49,MATCH(orders!$D62,products!$A$1:$A$49,0),MATCH(orders!K$1,products!$A$1:$G$1,0))</f>
        <v>D</v>
      </c>
      <c r="L62" t="str" cm="1">
        <f t="array" ref="L62">_xlfn.IFS(K62="M","Medium",K62="L","Light",K62="D","Dark")</f>
        <v>Dark</v>
      </c>
      <c r="M62" s="4">
        <f>INDEX(products!$A$1:$G$49,MATCH(orders!$D62,products!$A$1:$A$49,0),MATCH(orders!M$1,products!$A$1:$G$1,0))</f>
        <v>2.5</v>
      </c>
      <c r="N62" s="5">
        <f>INDEX(products!$A$1:$G$49,MATCH(orders!$D62,products!$A$1:$A$49,0),MATCH(orders!N$1,products!$A$1:$G$1,0))</f>
        <v>22.884999999999998</v>
      </c>
      <c r="O62" s="5">
        <f t="shared" si="0"/>
        <v>114.42499999999998</v>
      </c>
      <c r="P62" t="str">
        <f>_xlfn.XLOOKUP(CoffeeOrders[[#This Row],[Customer ID]],customers!$A$1:$A$1001,customers!$I$1:$I$1001,,0)</f>
        <v>No</v>
      </c>
    </row>
    <row r="63" spans="1:16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_xlfn.XLOOKUP(C63,customers!$A$2:$A$1001,customers!$B$2:$B$1001)</f>
        <v>Pammi Endacott</v>
      </c>
      <c r="G63" s="2" t="str">
        <f>IF(_xlfn.XLOOKUP(C63,customers!$A$1:$A$1001,customers!$C$1:$C$1001)=0, "",_xlfn.XLOOKUP(C63,customers!$A$2:$A$1001,customers!$C$2:$C$1001))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 cm="1">
        <f t="array" ref="J63">_xlfn.IFS(I63="Rob", "Robusta",I63="Ara","Arabica",I63="Exc","Excelsa",I63="Lib", "Liberica")</f>
        <v>Robusta</v>
      </c>
      <c r="K63" t="str">
        <f>INDEX(products!$A$1:$G$49,MATCH(orders!$D63,products!$A$1:$A$49,0),MATCH(orders!K$1,products!$A$1:$G$1,0))</f>
        <v>D</v>
      </c>
      <c r="L63" t="str" cm="1">
        <f t="array" ref="L63">_xlfn.IFS(K63="M","Medium",K63="L","Light",K63="D","Dark")</f>
        <v>Dark</v>
      </c>
      <c r="M63" s="4">
        <f>INDEX(products!$A$1:$G$49,MATCH(orders!$D63,products!$A$1:$A$49,0),MATCH(orders!M$1,products!$A$1:$G$1,0))</f>
        <v>0.5</v>
      </c>
      <c r="N63" s="5">
        <f>INDEX(products!$A$1:$G$49,MATCH(orders!$D63,products!$A$1:$A$49,0),MATCH(orders!N$1,products!$A$1:$G$1,0))</f>
        <v>5.3699999999999992</v>
      </c>
      <c r="O63" s="5">
        <f t="shared" si="0"/>
        <v>26.849999999999994</v>
      </c>
      <c r="P63" t="str">
        <f>_xlfn.XLOOKUP(CoffeeOrders[[#This Row],[Customer ID]],customers!$A$1:$A$1001,customers!$I$1:$I$1001,,0)</f>
        <v>Yes</v>
      </c>
    </row>
    <row r="64" spans="1:16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_xlfn.XLOOKUP(C64,customers!$A$2:$A$1001,customers!$B$2:$B$1001)</f>
        <v>Nona Linklater</v>
      </c>
      <c r="G64" s="2" t="str">
        <f>IF(_xlfn.XLOOKUP(C64,customers!$A$1:$A$1001,customers!$C$1:$C$1001)=0, "",_xlfn.XLOOKUP(C64,customers!$A$2:$A$1001,customers!$C$2:$C$1001))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 cm="1">
        <f t="array" ref="J64">_xlfn.IFS(I64="Rob", "Robusta",I64="Ara","Arabica",I64="Exc","Excelsa",I64="Lib", "Liberica")</f>
        <v>Liberica</v>
      </c>
      <c r="K64" t="str">
        <f>INDEX(products!$A$1:$G$49,MATCH(orders!$D64,products!$A$1:$A$49,0),MATCH(orders!K$1,products!$A$1:$G$1,0))</f>
        <v>L</v>
      </c>
      <c r="L64" t="str" cm="1">
        <f t="array" ref="L64">_xlfn.IFS(K64="M","Medium",K64="L","Light",K64="D","Dark")</f>
        <v>Light</v>
      </c>
      <c r="M64" s="4">
        <f>INDEX(products!$A$1:$G$49,MATCH(orders!$D64,products!$A$1:$A$49,0),MATCH(orders!M$1,products!$A$1:$G$1,0))</f>
        <v>0.2</v>
      </c>
      <c r="N64" s="5">
        <f>INDEX(products!$A$1:$G$49,MATCH(orders!$D64,products!$A$1:$A$49,0),MATCH(orders!N$1,products!$A$1:$G$1,0))</f>
        <v>4.7549999999999999</v>
      </c>
      <c r="O64" s="5">
        <f t="shared" si="0"/>
        <v>23.774999999999999</v>
      </c>
      <c r="P64" t="str">
        <f>_xlfn.XLOOKUP(CoffeeOrders[[#This Row],[Customer ID]],customers!$A$1:$A$1001,customers!$I$1:$I$1001,,0)</f>
        <v>Yes</v>
      </c>
    </row>
    <row r="65" spans="1:16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_xlfn.XLOOKUP(C65,customers!$A$2:$A$1001,customers!$B$2:$B$1001)</f>
        <v>Annadiane Dykes</v>
      </c>
      <c r="G65" s="2" t="str">
        <f>IF(_xlfn.XLOOKUP(C65,customers!$A$1:$A$1001,customers!$C$1:$C$1001)=0, "",_xlfn.XLOOKUP(C65,customers!$A$2:$A$1001,customers!$C$2:$C$1001))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 cm="1">
        <f t="array" ref="J65">_xlfn.IFS(I65="Rob", "Robusta",I65="Ara","Arabica",I65="Exc","Excelsa",I65="Lib", "Liberica")</f>
        <v>Arabica</v>
      </c>
      <c r="K65" t="str">
        <f>INDEX(products!$A$1:$G$49,MATCH(orders!$D65,products!$A$1:$A$49,0),MATCH(orders!K$1,products!$A$1:$G$1,0))</f>
        <v>M</v>
      </c>
      <c r="L65" t="str" cm="1">
        <f t="array" ref="L65">_xlfn.IFS(K65="M","Medium",K65="L","Light",K65="D","Dark")</f>
        <v>Medium</v>
      </c>
      <c r="M65" s="4">
        <f>INDEX(products!$A$1:$G$49,MATCH(orders!$D65,products!$A$1:$A$49,0),MATCH(orders!M$1,products!$A$1:$G$1,0))</f>
        <v>0.5</v>
      </c>
      <c r="N65" s="5">
        <f>INDEX(products!$A$1:$G$49,MATCH(orders!$D65,products!$A$1:$A$49,0),MATCH(orders!N$1,products!$A$1:$G$1,0))</f>
        <v>6.75</v>
      </c>
      <c r="O65" s="5">
        <f t="shared" si="0"/>
        <v>6.75</v>
      </c>
      <c r="P65" t="str">
        <f>_xlfn.XLOOKUP(CoffeeOrders[[#This Row],[Customer ID]],customers!$A$1:$A$1001,customers!$I$1:$I$1001,,0)</f>
        <v>No</v>
      </c>
    </row>
    <row r="66" spans="1:16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_xlfn.XLOOKUP(C66,customers!$A$2:$A$1001,customers!$B$2:$B$1001)</f>
        <v>Felecia Dodgson</v>
      </c>
      <c r="G66" s="2" t="str">
        <f>IF(_xlfn.XLOOKUP(C66,customers!$A$1:$A$1001,customers!$C$1:$C$1001)=0, "",_xlfn.XLOOKUP(C66,customers!$A$2:$A$1001,customers!$C$2:$C$1001))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 cm="1">
        <f t="array" ref="J66">_xlfn.IFS(I66="Rob", "Robusta",I66="Ara","Arabica",I66="Exc","Excelsa",I66="Lib", "Liberica")</f>
        <v>Robusta</v>
      </c>
      <c r="K66" t="str">
        <f>INDEX(products!$A$1:$G$49,MATCH(orders!$D66,products!$A$1:$A$49,0),MATCH(orders!K$1,products!$A$1:$G$1,0))</f>
        <v>M</v>
      </c>
      <c r="L66" t="str" cm="1">
        <f t="array" ref="L66">_xlfn.IFS(K66="M","Medium",K66="L","Light",K66="D","Dark")</f>
        <v>Medium</v>
      </c>
      <c r="M66" s="4">
        <f>INDEX(products!$A$1:$G$49,MATCH(orders!$D66,products!$A$1:$A$49,0),MATCH(orders!M$1,products!$A$1:$G$1,0))</f>
        <v>0.5</v>
      </c>
      <c r="N66" s="5">
        <f>INDEX(products!$A$1:$G$49,MATCH(orders!$D66,products!$A$1:$A$49,0),MATCH(orders!N$1,products!$A$1:$G$1,0))</f>
        <v>5.97</v>
      </c>
      <c r="O66" s="5">
        <f t="shared" si="0"/>
        <v>35.82</v>
      </c>
      <c r="P66" t="str">
        <f>_xlfn.XLOOKUP(CoffeeOrders[[#This Row],[Customer ID]],customers!$A$1:$A$1001,customers!$I$1:$I$1001,,0)</f>
        <v>Yes</v>
      </c>
    </row>
    <row r="67" spans="1:16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_xlfn.XLOOKUP(C67,customers!$A$2:$A$1001,customers!$B$2:$B$1001)</f>
        <v>Angelia Cockrem</v>
      </c>
      <c r="G67" s="2" t="str">
        <f>IF(_xlfn.XLOOKUP(C67,customers!$A$1:$A$1001,customers!$C$1:$C$1001)=0, "",_xlfn.XLOOKUP(C67,customers!$A$2:$A$1001,customers!$C$2:$C$1001))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 cm="1">
        <f t="array" ref="J67">_xlfn.IFS(I67="Rob", "Robusta",I67="Ara","Arabica",I67="Exc","Excelsa",I67="Lib", "Liberica")</f>
        <v>Robusta</v>
      </c>
      <c r="K67" t="str">
        <f>INDEX(products!$A$1:$G$49,MATCH(orders!$D67,products!$A$1:$A$49,0),MATCH(orders!K$1,products!$A$1:$G$1,0))</f>
        <v>D</v>
      </c>
      <c r="L67" t="str" cm="1">
        <f t="array" ref="L67">_xlfn.IFS(K67="M","Medium",K67="L","Light",K67="D","Dark")</f>
        <v>Dark</v>
      </c>
      <c r="M67" s="4">
        <f>INDEX(products!$A$1:$G$49,MATCH(orders!$D67,products!$A$1:$A$49,0),MATCH(orders!M$1,products!$A$1:$G$1,0))</f>
        <v>2.5</v>
      </c>
      <c r="N67" s="5">
        <f>INDEX(products!$A$1:$G$49,MATCH(orders!$D67,products!$A$1:$A$49,0),MATCH(orders!N$1,products!$A$1:$G$1,0))</f>
        <v>20.584999999999997</v>
      </c>
      <c r="O67" s="5">
        <f t="shared" ref="O67:O130" si="1">E67*N67</f>
        <v>82.339999999999989</v>
      </c>
      <c r="P67" t="str">
        <f>_xlfn.XLOOKUP(CoffeeOrders[[#This Row],[Customer ID]],customers!$A$1:$A$1001,customers!$I$1:$I$1001,,0)</f>
        <v>Yes</v>
      </c>
    </row>
    <row r="68" spans="1:16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_xlfn.XLOOKUP(C68,customers!$A$2:$A$1001,customers!$B$2:$B$1001)</f>
        <v>Belvia Umpleby</v>
      </c>
      <c r="G68" s="2" t="str">
        <f>IF(_xlfn.XLOOKUP(C68,customers!$A$1:$A$1001,customers!$C$1:$C$1001)=0, "",_xlfn.XLOOKUP(C68,customers!$A$2:$A$1001,customers!$C$2:$C$1001))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 cm="1">
        <f t="array" ref="J68">_xlfn.IFS(I68="Rob", "Robusta",I68="Ara","Arabica",I68="Exc","Excelsa",I68="Lib", "Liberica")</f>
        <v>Robusta</v>
      </c>
      <c r="K68" t="str">
        <f>INDEX(products!$A$1:$G$49,MATCH(orders!$D68,products!$A$1:$A$49,0),MATCH(orders!K$1,products!$A$1:$G$1,0))</f>
        <v>L</v>
      </c>
      <c r="L68" t="str" cm="1">
        <f t="array" ref="L68">_xlfn.IFS(K68="M","Medium",K68="L","Light",K68="D","Dark")</f>
        <v>Light</v>
      </c>
      <c r="M68" s="4">
        <f>INDEX(products!$A$1:$G$49,MATCH(orders!$D68,products!$A$1:$A$49,0),MATCH(orders!M$1,products!$A$1:$G$1,0))</f>
        <v>0.5</v>
      </c>
      <c r="N68" s="5">
        <f>INDEX(products!$A$1:$G$49,MATCH(orders!$D68,products!$A$1:$A$49,0),MATCH(orders!N$1,products!$A$1:$G$1,0))</f>
        <v>7.169999999999999</v>
      </c>
      <c r="O68" s="5">
        <f t="shared" si="1"/>
        <v>7.169999999999999</v>
      </c>
      <c r="P68" t="str">
        <f>_xlfn.XLOOKUP(CoffeeOrders[[#This Row],[Customer ID]],customers!$A$1:$A$1001,customers!$I$1:$I$1001,,0)</f>
        <v>Yes</v>
      </c>
    </row>
    <row r="69" spans="1:16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_xlfn.XLOOKUP(C69,customers!$A$2:$A$1001,customers!$B$2:$B$1001)</f>
        <v>Nat Saleway</v>
      </c>
      <c r="G69" s="2" t="str">
        <f>IF(_xlfn.XLOOKUP(C69,customers!$A$1:$A$1001,customers!$C$1:$C$1001)=0, "",_xlfn.XLOOKUP(C69,customers!$A$2:$A$1001,customers!$C$2:$C$1001))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 cm="1">
        <f t="array" ref="J69">_xlfn.IFS(I69="Rob", "Robusta",I69="Ara","Arabica",I69="Exc","Excelsa",I69="Lib", "Liberica")</f>
        <v>Liberica</v>
      </c>
      <c r="K69" t="str">
        <f>INDEX(products!$A$1:$G$49,MATCH(orders!$D69,products!$A$1:$A$49,0),MATCH(orders!K$1,products!$A$1:$G$1,0))</f>
        <v>L</v>
      </c>
      <c r="L69" t="str" cm="1">
        <f t="array" ref="L69">_xlfn.IFS(K69="M","Medium",K69="L","Light",K69="D","Dark")</f>
        <v>Light</v>
      </c>
      <c r="M69" s="4">
        <f>INDEX(products!$A$1:$G$49,MATCH(orders!$D69,products!$A$1:$A$49,0),MATCH(orders!M$1,products!$A$1:$G$1,0))</f>
        <v>0.2</v>
      </c>
      <c r="N69" s="5">
        <f>INDEX(products!$A$1:$G$49,MATCH(orders!$D69,products!$A$1:$A$49,0),MATCH(orders!N$1,products!$A$1:$G$1,0))</f>
        <v>4.7549999999999999</v>
      </c>
      <c r="O69" s="5">
        <f t="shared" si="1"/>
        <v>9.51</v>
      </c>
      <c r="P69" t="str">
        <f>_xlfn.XLOOKUP(CoffeeOrders[[#This Row],[Customer ID]],customers!$A$1:$A$1001,customers!$I$1:$I$1001,,0)</f>
        <v>No</v>
      </c>
    </row>
    <row r="70" spans="1:16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_xlfn.XLOOKUP(C70,customers!$A$2:$A$1001,customers!$B$2:$B$1001)</f>
        <v>Hayward Goulter</v>
      </c>
      <c r="G70" s="2" t="str">
        <f>IF(_xlfn.XLOOKUP(C70,customers!$A$1:$A$1001,customers!$C$1:$C$1001)=0, "",_xlfn.XLOOKUP(C70,customers!$A$2:$A$1001,customers!$C$2:$C$1001))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 cm="1">
        <f t="array" ref="J70">_xlfn.IFS(I70="Rob", "Robusta",I70="Ara","Arabica",I70="Exc","Excelsa",I70="Lib", "Liberica")</f>
        <v>Robusta</v>
      </c>
      <c r="K70" t="str">
        <f>INDEX(products!$A$1:$G$49,MATCH(orders!$D70,products!$A$1:$A$49,0),MATCH(orders!K$1,products!$A$1:$G$1,0))</f>
        <v>M</v>
      </c>
      <c r="L70" t="str" cm="1">
        <f t="array" ref="L70">_xlfn.IFS(K70="M","Medium",K70="L","Light",K70="D","Dark")</f>
        <v>Medium</v>
      </c>
      <c r="M70" s="4">
        <f>INDEX(products!$A$1:$G$49,MATCH(orders!$D70,products!$A$1:$A$49,0),MATCH(orders!M$1,products!$A$1:$G$1,0))</f>
        <v>0.2</v>
      </c>
      <c r="N70" s="5">
        <f>INDEX(products!$A$1:$G$49,MATCH(orders!$D70,products!$A$1:$A$49,0),MATCH(orders!N$1,products!$A$1:$G$1,0))</f>
        <v>2.9849999999999999</v>
      </c>
      <c r="O70" s="5">
        <f t="shared" si="1"/>
        <v>2.9849999999999999</v>
      </c>
      <c r="P70" t="str">
        <f>_xlfn.XLOOKUP(CoffeeOrders[[#This Row],[Customer ID]],customers!$A$1:$A$1001,customers!$I$1:$I$1001,,0)</f>
        <v>No</v>
      </c>
    </row>
    <row r="71" spans="1:16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_xlfn.XLOOKUP(C71,customers!$A$2:$A$1001,customers!$B$2:$B$1001)</f>
        <v>Gay Rizzello</v>
      </c>
      <c r="G71" s="2" t="str">
        <f>IF(_xlfn.XLOOKUP(C71,customers!$A$1:$A$1001,customers!$C$1:$C$1001)=0, "",_xlfn.XLOOKUP(C71,customers!$A$2:$A$1001,customers!$C$2:$C$1001))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 cm="1">
        <f t="array" ref="J71">_xlfn.IFS(I71="Rob", "Robusta",I71="Ara","Arabica",I71="Exc","Excelsa",I71="Lib", "Liberica")</f>
        <v>Robusta</v>
      </c>
      <c r="K71" t="str">
        <f>INDEX(products!$A$1:$G$49,MATCH(orders!$D71,products!$A$1:$A$49,0),MATCH(orders!K$1,products!$A$1:$G$1,0))</f>
        <v>M</v>
      </c>
      <c r="L71" t="str" cm="1">
        <f t="array" ref="L71">_xlfn.IFS(K71="M","Medium",K71="L","Light",K71="D","Dark")</f>
        <v>Medium</v>
      </c>
      <c r="M71" s="4">
        <f>INDEX(products!$A$1:$G$49,MATCH(orders!$D71,products!$A$1:$A$49,0),MATCH(orders!M$1,products!$A$1:$G$1,0))</f>
        <v>1</v>
      </c>
      <c r="N71" s="5">
        <f>INDEX(products!$A$1:$G$49,MATCH(orders!$D71,products!$A$1:$A$49,0),MATCH(orders!N$1,products!$A$1:$G$1,0))</f>
        <v>9.9499999999999993</v>
      </c>
      <c r="O71" s="5">
        <f t="shared" si="1"/>
        <v>59.699999999999996</v>
      </c>
      <c r="P71" t="str">
        <f>_xlfn.XLOOKUP(CoffeeOrders[[#This Row],[Customer ID]],customers!$A$1:$A$1001,customers!$I$1:$I$1001,,0)</f>
        <v>Yes</v>
      </c>
    </row>
    <row r="72" spans="1:16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_xlfn.XLOOKUP(C72,customers!$A$2:$A$1001,customers!$B$2:$B$1001)</f>
        <v>Shannon List</v>
      </c>
      <c r="G72" s="2" t="str">
        <f>IF(_xlfn.XLOOKUP(C72,customers!$A$1:$A$1001,customers!$C$1:$C$1001)=0, "",_xlfn.XLOOKUP(C72,customers!$A$2:$A$1001,customers!$C$2:$C$1001))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 cm="1">
        <f t="array" ref="J72">_xlfn.IFS(I72="Rob", "Robusta",I72="Ara","Arabica",I72="Exc","Excelsa",I72="Lib", "Liberica")</f>
        <v>Excelsa</v>
      </c>
      <c r="K72" t="str">
        <f>INDEX(products!$A$1:$G$49,MATCH(orders!$D72,products!$A$1:$A$49,0),MATCH(orders!K$1,products!$A$1:$G$1,0))</f>
        <v>L</v>
      </c>
      <c r="L72" t="str" cm="1">
        <f t="array" ref="L72">_xlfn.IFS(K72="M","Medium",K72="L","Light",K72="D","Dark")</f>
        <v>Light</v>
      </c>
      <c r="M72" s="4">
        <f>INDEX(products!$A$1:$G$49,MATCH(orders!$D72,products!$A$1:$A$49,0),MATCH(orders!M$1,products!$A$1:$G$1,0))</f>
        <v>2.5</v>
      </c>
      <c r="N72" s="5">
        <f>INDEX(products!$A$1:$G$49,MATCH(orders!$D72,products!$A$1:$A$49,0),MATCH(orders!N$1,products!$A$1:$G$1,0))</f>
        <v>34.154999999999994</v>
      </c>
      <c r="O72" s="5">
        <f t="shared" si="1"/>
        <v>136.61999999999998</v>
      </c>
      <c r="P72" t="str">
        <f>_xlfn.XLOOKUP(CoffeeOrders[[#This Row],[Customer ID]],customers!$A$1:$A$1001,customers!$I$1:$I$1001,,0)</f>
        <v>No</v>
      </c>
    </row>
    <row r="73" spans="1:16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_xlfn.XLOOKUP(C73,customers!$A$2:$A$1001,customers!$B$2:$B$1001)</f>
        <v>Shirlene Edmondson</v>
      </c>
      <c r="G73" s="2" t="str">
        <f>IF(_xlfn.XLOOKUP(C73,customers!$A$1:$A$1001,customers!$C$1:$C$1001)=0, "",_xlfn.XLOOKUP(C73,customers!$A$2:$A$1001,customers!$C$2:$C$1001))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 cm="1">
        <f t="array" ref="J73">_xlfn.IFS(I73="Rob", "Robusta",I73="Ara","Arabica",I73="Exc","Excelsa",I73="Lib", "Liberica")</f>
        <v>Liberica</v>
      </c>
      <c r="K73" t="str">
        <f>INDEX(products!$A$1:$G$49,MATCH(orders!$D73,products!$A$1:$A$49,0),MATCH(orders!K$1,products!$A$1:$G$1,0))</f>
        <v>L</v>
      </c>
      <c r="L73" t="str" cm="1">
        <f t="array" ref="L73">_xlfn.IFS(K73="M","Medium",K73="L","Light",K73="D","Dark")</f>
        <v>Light</v>
      </c>
      <c r="M73" s="4">
        <f>INDEX(products!$A$1:$G$49,MATCH(orders!$D73,products!$A$1:$A$49,0),MATCH(orders!M$1,products!$A$1:$G$1,0))</f>
        <v>0.2</v>
      </c>
      <c r="N73" s="5">
        <f>INDEX(products!$A$1:$G$49,MATCH(orders!$D73,products!$A$1:$A$49,0),MATCH(orders!N$1,products!$A$1:$G$1,0))</f>
        <v>4.7549999999999999</v>
      </c>
      <c r="O73" s="5">
        <f t="shared" si="1"/>
        <v>9.51</v>
      </c>
      <c r="P73" t="str">
        <f>_xlfn.XLOOKUP(CoffeeOrders[[#This Row],[Customer ID]],customers!$A$1:$A$1001,customers!$I$1:$I$1001,,0)</f>
        <v>No</v>
      </c>
    </row>
    <row r="74" spans="1:16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_xlfn.XLOOKUP(C74,customers!$A$2:$A$1001,customers!$B$2:$B$1001)</f>
        <v>Aurlie McCarl</v>
      </c>
      <c r="G74" s="2" t="str">
        <f>IF(_xlfn.XLOOKUP(C74,customers!$A$1:$A$1001,customers!$C$1:$C$1001)=0, "",_xlfn.XLOOKUP(C74,customers!$A$2:$A$1001,customers!$C$2:$C$1001))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 cm="1">
        <f t="array" ref="J74">_xlfn.IFS(I74="Rob", "Robusta",I74="Ara","Arabica",I74="Exc","Excelsa",I74="Lib", "Liberica")</f>
        <v>Arabica</v>
      </c>
      <c r="K74" t="str">
        <f>INDEX(products!$A$1:$G$49,MATCH(orders!$D74,products!$A$1:$A$49,0),MATCH(orders!K$1,products!$A$1:$G$1,0))</f>
        <v>M</v>
      </c>
      <c r="L74" t="str" cm="1">
        <f t="array" ref="L74">_xlfn.IFS(K74="M","Medium",K74="L","Light",K74="D","Dark")</f>
        <v>Medium</v>
      </c>
      <c r="M74" s="4">
        <f>INDEX(products!$A$1:$G$49,MATCH(orders!$D74,products!$A$1:$A$49,0),MATCH(orders!M$1,products!$A$1:$G$1,0))</f>
        <v>2.5</v>
      </c>
      <c r="N74" s="5">
        <f>INDEX(products!$A$1:$G$49,MATCH(orders!$D74,products!$A$1:$A$49,0),MATCH(orders!N$1,products!$A$1:$G$1,0))</f>
        <v>25.874999999999996</v>
      </c>
      <c r="O74" s="5">
        <f t="shared" si="1"/>
        <v>77.624999999999986</v>
      </c>
      <c r="P74" t="str">
        <f>_xlfn.XLOOKUP(CoffeeOrders[[#This Row],[Customer ID]],customers!$A$1:$A$1001,customers!$I$1:$I$1001,,0)</f>
        <v>No</v>
      </c>
    </row>
    <row r="75" spans="1:16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_xlfn.XLOOKUP(C75,customers!$A$2:$A$1001,customers!$B$2:$B$1001)</f>
        <v>Alikee Carryer</v>
      </c>
      <c r="G75" s="2" t="str">
        <f>IF(_xlfn.XLOOKUP(C75,customers!$A$1:$A$1001,customers!$C$1:$C$1001)=0, "",_xlfn.XLOOKUP(C75,customers!$A$2:$A$1001,customers!$C$2:$C$1001))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 cm="1">
        <f t="array" ref="J75">_xlfn.IFS(I75="Rob", "Robusta",I75="Ara","Arabica",I75="Exc","Excelsa",I75="Lib", "Liberica")</f>
        <v>Liberica</v>
      </c>
      <c r="K75" t="str">
        <f>INDEX(products!$A$1:$G$49,MATCH(orders!$D75,products!$A$1:$A$49,0),MATCH(orders!K$1,products!$A$1:$G$1,0))</f>
        <v>M</v>
      </c>
      <c r="L75" t="str" cm="1">
        <f t="array" ref="L75">_xlfn.IFS(K75="M","Medium",K75="L","Light",K75="D","Dark")</f>
        <v>Medium</v>
      </c>
      <c r="M75" s="4">
        <f>INDEX(products!$A$1:$G$49,MATCH(orders!$D75,products!$A$1:$A$49,0),MATCH(orders!M$1,products!$A$1:$G$1,0))</f>
        <v>0.2</v>
      </c>
      <c r="N75" s="5">
        <f>INDEX(products!$A$1:$G$49,MATCH(orders!$D75,products!$A$1:$A$49,0),MATCH(orders!N$1,products!$A$1:$G$1,0))</f>
        <v>4.3650000000000002</v>
      </c>
      <c r="O75" s="5">
        <f t="shared" si="1"/>
        <v>21.825000000000003</v>
      </c>
      <c r="P75" t="str">
        <f>_xlfn.XLOOKUP(CoffeeOrders[[#This Row],[Customer ID]],customers!$A$1:$A$1001,customers!$I$1:$I$1001,,0)</f>
        <v>Yes</v>
      </c>
    </row>
    <row r="76" spans="1:16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_xlfn.XLOOKUP(C76,customers!$A$2:$A$1001,customers!$B$2:$B$1001)</f>
        <v>Jennifer Rangall</v>
      </c>
      <c r="G76" s="2" t="str">
        <f>IF(_xlfn.XLOOKUP(C76,customers!$A$1:$A$1001,customers!$C$1:$C$1001)=0, "",_xlfn.XLOOKUP(C76,customers!$A$2:$A$1001,customers!$C$2:$C$1001))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 cm="1">
        <f t="array" ref="J76">_xlfn.IFS(I76="Rob", "Robusta",I76="Ara","Arabica",I76="Exc","Excelsa",I76="Lib", "Liberica")</f>
        <v>Excelsa</v>
      </c>
      <c r="K76" t="str">
        <f>INDEX(products!$A$1:$G$49,MATCH(orders!$D76,products!$A$1:$A$49,0),MATCH(orders!K$1,products!$A$1:$G$1,0))</f>
        <v>L</v>
      </c>
      <c r="L76" t="str" cm="1">
        <f t="array" ref="L76">_xlfn.IFS(K76="M","Medium",K76="L","Light",K76="D","Dark")</f>
        <v>Light</v>
      </c>
      <c r="M76" s="4">
        <f>INDEX(products!$A$1:$G$49,MATCH(orders!$D76,products!$A$1:$A$49,0),MATCH(orders!M$1,products!$A$1:$G$1,0))</f>
        <v>0.5</v>
      </c>
      <c r="N76" s="5">
        <f>INDEX(products!$A$1:$G$49,MATCH(orders!$D76,products!$A$1:$A$49,0),MATCH(orders!N$1,products!$A$1:$G$1,0))</f>
        <v>8.91</v>
      </c>
      <c r="O76" s="5">
        <f t="shared" si="1"/>
        <v>17.82</v>
      </c>
      <c r="P76" t="str">
        <f>_xlfn.XLOOKUP(CoffeeOrders[[#This Row],[Customer ID]],customers!$A$1:$A$1001,customers!$I$1:$I$1001,,0)</f>
        <v>Yes</v>
      </c>
    </row>
    <row r="77" spans="1:16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_xlfn.XLOOKUP(C77,customers!$A$2:$A$1001,customers!$B$2:$B$1001)</f>
        <v>Kipper Boorn</v>
      </c>
      <c r="G77" s="2" t="str">
        <f>IF(_xlfn.XLOOKUP(C77,customers!$A$1:$A$1001,customers!$C$1:$C$1001)=0, "",_xlfn.XLOOKUP(C77,customers!$A$2:$A$1001,customers!$C$2:$C$1001))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 cm="1">
        <f t="array" ref="J77">_xlfn.IFS(I77="Rob", "Robusta",I77="Ara","Arabica",I77="Exc","Excelsa",I77="Lib", "Liberica")</f>
        <v>Robusta</v>
      </c>
      <c r="K77" t="str">
        <f>INDEX(products!$A$1:$G$49,MATCH(orders!$D77,products!$A$1:$A$49,0),MATCH(orders!K$1,products!$A$1:$G$1,0))</f>
        <v>D</v>
      </c>
      <c r="L77" t="str" cm="1">
        <f t="array" ref="L77">_xlfn.IFS(K77="M","Medium",K77="L","Light",K77="D","Dark")</f>
        <v>Dark</v>
      </c>
      <c r="M77" s="4">
        <f>INDEX(products!$A$1:$G$49,MATCH(orders!$D77,products!$A$1:$A$49,0),MATCH(orders!M$1,products!$A$1:$G$1,0))</f>
        <v>1</v>
      </c>
      <c r="N77" s="5">
        <f>INDEX(products!$A$1:$G$49,MATCH(orders!$D77,products!$A$1:$A$49,0),MATCH(orders!N$1,products!$A$1:$G$1,0))</f>
        <v>8.9499999999999993</v>
      </c>
      <c r="O77" s="5">
        <f t="shared" si="1"/>
        <v>53.699999999999996</v>
      </c>
      <c r="P77" t="str">
        <f>_xlfn.XLOOKUP(CoffeeOrders[[#This Row],[Customer ID]],customers!$A$1:$A$1001,customers!$I$1:$I$1001,,0)</f>
        <v>Yes</v>
      </c>
    </row>
    <row r="78" spans="1:16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_xlfn.XLOOKUP(C78,customers!$A$2:$A$1001,customers!$B$2:$B$1001)</f>
        <v>Melania Beadle</v>
      </c>
      <c r="G78" s="2" t="str">
        <f>IF(_xlfn.XLOOKUP(C78,customers!$A$1:$A$1001,customers!$C$1:$C$1001)=0, "",_xlfn.XLOOKUP(C78,customers!$A$2:$A$1001,customers!$C$2:$C$1001))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 cm="1">
        <f t="array" ref="J78">_xlfn.IFS(I78="Rob", "Robusta",I78="Ara","Arabica",I78="Exc","Excelsa",I78="Lib", "Liberica")</f>
        <v>Robusta</v>
      </c>
      <c r="K78" t="str">
        <f>INDEX(products!$A$1:$G$49,MATCH(orders!$D78,products!$A$1:$A$49,0),MATCH(orders!K$1,products!$A$1:$G$1,0))</f>
        <v>L</v>
      </c>
      <c r="L78" t="str" cm="1">
        <f t="array" ref="L78">_xlfn.IFS(K78="M","Medium",K78="L","Light",K78="D","Dark")</f>
        <v>Light</v>
      </c>
      <c r="M78" s="4">
        <f>INDEX(products!$A$1:$G$49,MATCH(orders!$D78,products!$A$1:$A$49,0),MATCH(orders!M$1,products!$A$1:$G$1,0))</f>
        <v>0.2</v>
      </c>
      <c r="N78" s="5">
        <f>INDEX(products!$A$1:$G$49,MATCH(orders!$D78,products!$A$1:$A$49,0),MATCH(orders!N$1,products!$A$1:$G$1,0))</f>
        <v>3.5849999999999995</v>
      </c>
      <c r="O78" s="5">
        <f t="shared" si="1"/>
        <v>3.5849999999999995</v>
      </c>
      <c r="P78" t="str">
        <f>_xlfn.XLOOKUP(CoffeeOrders[[#This Row],[Customer ID]],customers!$A$1:$A$1001,customers!$I$1:$I$1001,,0)</f>
        <v>Yes</v>
      </c>
    </row>
    <row r="79" spans="1:16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_xlfn.XLOOKUP(C79,customers!$A$2:$A$1001,customers!$B$2:$B$1001)</f>
        <v>Colene Elgey</v>
      </c>
      <c r="G79" s="2" t="str">
        <f>IF(_xlfn.XLOOKUP(C79,customers!$A$1:$A$1001,customers!$C$1:$C$1001)=0, "",_xlfn.XLOOKUP(C79,customers!$A$2:$A$1001,customers!$C$2:$C$1001))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 cm="1">
        <f t="array" ref="J79">_xlfn.IFS(I79="Rob", "Robusta",I79="Ara","Arabica",I79="Exc","Excelsa",I79="Lib", "Liberica")</f>
        <v>Excelsa</v>
      </c>
      <c r="K79" t="str">
        <f>INDEX(products!$A$1:$G$49,MATCH(orders!$D79,products!$A$1:$A$49,0),MATCH(orders!K$1,products!$A$1:$G$1,0))</f>
        <v>D</v>
      </c>
      <c r="L79" t="str" cm="1">
        <f t="array" ref="L79">_xlfn.IFS(K79="M","Medium",K79="L","Light",K79="D","Dark")</f>
        <v>Dark</v>
      </c>
      <c r="M79" s="4">
        <f>INDEX(products!$A$1:$G$49,MATCH(orders!$D79,products!$A$1:$A$49,0),MATCH(orders!M$1,products!$A$1:$G$1,0))</f>
        <v>0.2</v>
      </c>
      <c r="N79" s="5">
        <f>INDEX(products!$A$1:$G$49,MATCH(orders!$D79,products!$A$1:$A$49,0),MATCH(orders!N$1,products!$A$1:$G$1,0))</f>
        <v>3.645</v>
      </c>
      <c r="O79" s="5">
        <f t="shared" si="1"/>
        <v>7.29</v>
      </c>
      <c r="P79" t="str">
        <f>_xlfn.XLOOKUP(CoffeeOrders[[#This Row],[Customer ID]],customers!$A$1:$A$1001,customers!$I$1:$I$1001,,0)</f>
        <v>No</v>
      </c>
    </row>
    <row r="80" spans="1:16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_xlfn.XLOOKUP(C80,customers!$A$2:$A$1001,customers!$B$2:$B$1001)</f>
        <v>Lothaire Mizzi</v>
      </c>
      <c r="G80" s="2" t="str">
        <f>IF(_xlfn.XLOOKUP(C80,customers!$A$1:$A$1001,customers!$C$1:$C$1001)=0, "",_xlfn.XLOOKUP(C80,customers!$A$2:$A$1001,customers!$C$2:$C$1001))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 cm="1">
        <f t="array" ref="J80">_xlfn.IFS(I80="Rob", "Robusta",I80="Ara","Arabica",I80="Exc","Excelsa",I80="Lib", "Liberica")</f>
        <v>Arabica</v>
      </c>
      <c r="K80" t="str">
        <f>INDEX(products!$A$1:$G$49,MATCH(orders!$D80,products!$A$1:$A$49,0),MATCH(orders!K$1,products!$A$1:$G$1,0))</f>
        <v>M</v>
      </c>
      <c r="L80" t="str" cm="1">
        <f t="array" ref="L80">_xlfn.IFS(K80="M","Medium",K80="L","Light",K80="D","Dark")</f>
        <v>Medium</v>
      </c>
      <c r="M80" s="4">
        <f>INDEX(products!$A$1:$G$49,MATCH(orders!$D80,products!$A$1:$A$49,0),MATCH(orders!M$1,products!$A$1:$G$1,0))</f>
        <v>0.5</v>
      </c>
      <c r="N80" s="5">
        <f>INDEX(products!$A$1:$G$49,MATCH(orders!$D80,products!$A$1:$A$49,0),MATCH(orders!N$1,products!$A$1:$G$1,0))</f>
        <v>6.75</v>
      </c>
      <c r="O80" s="5">
        <f t="shared" si="1"/>
        <v>40.5</v>
      </c>
      <c r="P80" t="str">
        <f>_xlfn.XLOOKUP(CoffeeOrders[[#This Row],[Customer ID]],customers!$A$1:$A$1001,customers!$I$1:$I$1001,,0)</f>
        <v>Yes</v>
      </c>
    </row>
    <row r="81" spans="1:16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_xlfn.XLOOKUP(C81,customers!$A$2:$A$1001,customers!$B$2:$B$1001)</f>
        <v>Cletis Giacomazzo</v>
      </c>
      <c r="G81" s="2" t="str">
        <f>IF(_xlfn.XLOOKUP(C81,customers!$A$1:$A$1001,customers!$C$1:$C$1001)=0, "",_xlfn.XLOOKUP(C81,customers!$A$2:$A$1001,customers!$C$2:$C$1001))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 cm="1">
        <f t="array" ref="J81">_xlfn.IFS(I81="Rob", "Robusta",I81="Ara","Arabica",I81="Exc","Excelsa",I81="Lib", "Liberica")</f>
        <v>Robusta</v>
      </c>
      <c r="K81" t="str">
        <f>INDEX(products!$A$1:$G$49,MATCH(orders!$D81,products!$A$1:$A$49,0),MATCH(orders!K$1,products!$A$1:$G$1,0))</f>
        <v>L</v>
      </c>
      <c r="L81" t="str" cm="1">
        <f t="array" ref="L81">_xlfn.IFS(K81="M","Medium",K81="L","Light",K81="D","Dark")</f>
        <v>Light</v>
      </c>
      <c r="M81" s="4">
        <f>INDEX(products!$A$1:$G$49,MATCH(orders!$D81,products!$A$1:$A$49,0),MATCH(orders!M$1,products!$A$1:$G$1,0))</f>
        <v>1</v>
      </c>
      <c r="N81" s="5">
        <f>INDEX(products!$A$1:$G$49,MATCH(orders!$D81,products!$A$1:$A$49,0),MATCH(orders!N$1,products!$A$1:$G$1,0))</f>
        <v>11.95</v>
      </c>
      <c r="O81" s="5">
        <f t="shared" si="1"/>
        <v>47.8</v>
      </c>
      <c r="P81" t="str">
        <f>_xlfn.XLOOKUP(CoffeeOrders[[#This Row],[Customer ID]],customers!$A$1:$A$1001,customers!$I$1:$I$1001,,0)</f>
        <v>No</v>
      </c>
    </row>
    <row r="82" spans="1:16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_xlfn.XLOOKUP(C82,customers!$A$2:$A$1001,customers!$B$2:$B$1001)</f>
        <v>Ami Arnow</v>
      </c>
      <c r="G82" s="2" t="str">
        <f>IF(_xlfn.XLOOKUP(C82,customers!$A$1:$A$1001,customers!$C$1:$C$1001)=0, "",_xlfn.XLOOKUP(C82,customers!$A$2:$A$1001,customers!$C$2:$C$1001))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 cm="1">
        <f t="array" ref="J82">_xlfn.IFS(I82="Rob", "Robusta",I82="Ara","Arabica",I82="Exc","Excelsa",I82="Lib", "Liberica")</f>
        <v>Arabica</v>
      </c>
      <c r="K82" t="str">
        <f>INDEX(products!$A$1:$G$49,MATCH(orders!$D82,products!$A$1:$A$49,0),MATCH(orders!K$1,products!$A$1:$G$1,0))</f>
        <v>L</v>
      </c>
      <c r="L82" t="str" cm="1">
        <f t="array" ref="L82">_xlfn.IFS(K82="M","Medium",K82="L","Light",K82="D","Dark")</f>
        <v>Light</v>
      </c>
      <c r="M82" s="4">
        <f>INDEX(products!$A$1:$G$49,MATCH(orders!$D82,products!$A$1:$A$49,0),MATCH(orders!M$1,products!$A$1:$G$1,0))</f>
        <v>0.5</v>
      </c>
      <c r="N82" s="5">
        <f>INDEX(products!$A$1:$G$49,MATCH(orders!$D82,products!$A$1:$A$49,0),MATCH(orders!N$1,products!$A$1:$G$1,0))</f>
        <v>7.77</v>
      </c>
      <c r="O82" s="5">
        <f t="shared" si="1"/>
        <v>38.849999999999994</v>
      </c>
      <c r="P82" t="str">
        <f>_xlfn.XLOOKUP(CoffeeOrders[[#This Row],[Customer ID]],customers!$A$1:$A$1001,customers!$I$1:$I$1001,,0)</f>
        <v>Yes</v>
      </c>
    </row>
    <row r="83" spans="1:16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_xlfn.XLOOKUP(C83,customers!$A$2:$A$1001,customers!$B$2:$B$1001)</f>
        <v>Sheppard Yann</v>
      </c>
      <c r="G83" s="2" t="str">
        <f>IF(_xlfn.XLOOKUP(C83,customers!$A$1:$A$1001,customers!$C$1:$C$1001)=0, "",_xlfn.XLOOKUP(C83,customers!$A$2:$A$1001,customers!$C$2:$C$1001))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 cm="1">
        <f t="array" ref="J83">_xlfn.IFS(I83="Rob", "Robusta",I83="Ara","Arabica",I83="Exc","Excelsa",I83="Lib", "Liberica")</f>
        <v>Liberica</v>
      </c>
      <c r="K83" t="str">
        <f>INDEX(products!$A$1:$G$49,MATCH(orders!$D83,products!$A$1:$A$49,0),MATCH(orders!K$1,products!$A$1:$G$1,0))</f>
        <v>L</v>
      </c>
      <c r="L83" t="str" cm="1">
        <f t="array" ref="L83">_xlfn.IFS(K83="M","Medium",K83="L","Light",K83="D","Dark")</f>
        <v>Light</v>
      </c>
      <c r="M83" s="4">
        <f>INDEX(products!$A$1:$G$49,MATCH(orders!$D83,products!$A$1:$A$49,0),MATCH(orders!M$1,products!$A$1:$G$1,0))</f>
        <v>2.5</v>
      </c>
      <c r="N83" s="5">
        <f>INDEX(products!$A$1:$G$49,MATCH(orders!$D83,products!$A$1:$A$49,0),MATCH(orders!N$1,products!$A$1:$G$1,0))</f>
        <v>36.454999999999998</v>
      </c>
      <c r="O83" s="5">
        <f t="shared" si="1"/>
        <v>109.36499999999999</v>
      </c>
      <c r="P83" t="str">
        <f>_xlfn.XLOOKUP(CoffeeOrders[[#This Row],[Customer ID]],customers!$A$1:$A$1001,customers!$I$1:$I$1001,,0)</f>
        <v>Yes</v>
      </c>
    </row>
    <row r="84" spans="1:16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_xlfn.XLOOKUP(C84,customers!$A$2:$A$1001,customers!$B$2:$B$1001)</f>
        <v>Bunny Naulls</v>
      </c>
      <c r="G84" s="2" t="str">
        <f>IF(_xlfn.XLOOKUP(C84,customers!$A$1:$A$1001,customers!$C$1:$C$1001)=0, "",_xlfn.XLOOKUP(C84,customers!$A$2:$A$1001,customers!$C$2:$C$1001))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 cm="1">
        <f t="array" ref="J84">_xlfn.IFS(I84="Rob", "Robusta",I84="Ara","Arabica",I84="Exc","Excelsa",I84="Lib", "Liberica")</f>
        <v>Liberica</v>
      </c>
      <c r="K84" t="str">
        <f>INDEX(products!$A$1:$G$49,MATCH(orders!$D84,products!$A$1:$A$49,0),MATCH(orders!K$1,products!$A$1:$G$1,0))</f>
        <v>M</v>
      </c>
      <c r="L84" t="str" cm="1">
        <f t="array" ref="L84">_xlfn.IFS(K84="M","Medium",K84="L","Light",K84="D","Dark")</f>
        <v>Medium</v>
      </c>
      <c r="M84" s="4">
        <f>INDEX(products!$A$1:$G$49,MATCH(orders!$D84,products!$A$1:$A$49,0),MATCH(orders!M$1,products!$A$1:$G$1,0))</f>
        <v>2.5</v>
      </c>
      <c r="N84" s="5">
        <f>INDEX(products!$A$1:$G$49,MATCH(orders!$D84,products!$A$1:$A$49,0),MATCH(orders!N$1,products!$A$1:$G$1,0))</f>
        <v>33.464999999999996</v>
      </c>
      <c r="O84" s="5">
        <f t="shared" si="1"/>
        <v>100.39499999999998</v>
      </c>
      <c r="P84" t="str">
        <f>_xlfn.XLOOKUP(CoffeeOrders[[#This Row],[Customer ID]],customers!$A$1:$A$1001,customers!$I$1:$I$1001,,0)</f>
        <v>Yes</v>
      </c>
    </row>
    <row r="85" spans="1:16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_xlfn.XLOOKUP(C85,customers!$A$2:$A$1001,customers!$B$2:$B$1001)</f>
        <v>Hally Lorait</v>
      </c>
      <c r="G85" s="2" t="str">
        <f>IF(_xlfn.XLOOKUP(C85,customers!$A$1:$A$1001,customers!$C$1:$C$1001)=0, "",_xlfn.XLOOKUP(C85,customers!$A$2:$A$1001,customers!$C$2:$C$1001))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 cm="1">
        <f t="array" ref="J85">_xlfn.IFS(I85="Rob", "Robusta",I85="Ara","Arabica",I85="Exc","Excelsa",I85="Lib", "Liberica")</f>
        <v>Robusta</v>
      </c>
      <c r="K85" t="str">
        <f>INDEX(products!$A$1:$G$49,MATCH(orders!$D85,products!$A$1:$A$49,0),MATCH(orders!K$1,products!$A$1:$G$1,0))</f>
        <v>D</v>
      </c>
      <c r="L85" t="str" cm="1">
        <f t="array" ref="L85">_xlfn.IFS(K85="M","Medium",K85="L","Light",K85="D","Dark")</f>
        <v>Dark</v>
      </c>
      <c r="M85" s="4">
        <f>INDEX(products!$A$1:$G$49,MATCH(orders!$D85,products!$A$1:$A$49,0),MATCH(orders!M$1,products!$A$1:$G$1,0))</f>
        <v>2.5</v>
      </c>
      <c r="N85" s="5">
        <f>INDEX(products!$A$1:$G$49,MATCH(orders!$D85,products!$A$1:$A$49,0),MATCH(orders!N$1,products!$A$1:$G$1,0))</f>
        <v>20.584999999999997</v>
      </c>
      <c r="O85" s="5">
        <f t="shared" si="1"/>
        <v>82.339999999999989</v>
      </c>
      <c r="P85" t="str">
        <f>_xlfn.XLOOKUP(CoffeeOrders[[#This Row],[Customer ID]],customers!$A$1:$A$1001,customers!$I$1:$I$1001,,0)</f>
        <v>Yes</v>
      </c>
    </row>
    <row r="86" spans="1:16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_xlfn.XLOOKUP(C86,customers!$A$2:$A$1001,customers!$B$2:$B$1001)</f>
        <v>Zaccaria Sherewood</v>
      </c>
      <c r="G86" s="2" t="str">
        <f>IF(_xlfn.XLOOKUP(C86,customers!$A$1:$A$1001,customers!$C$1:$C$1001)=0, "",_xlfn.XLOOKUP(C86,customers!$A$2:$A$1001,customers!$C$2:$C$1001))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 cm="1">
        <f t="array" ref="J86">_xlfn.IFS(I86="Rob", "Robusta",I86="Ara","Arabica",I86="Exc","Excelsa",I86="Lib", "Liberica")</f>
        <v>Liberica</v>
      </c>
      <c r="K86" t="str">
        <f>INDEX(products!$A$1:$G$49,MATCH(orders!$D86,products!$A$1:$A$49,0),MATCH(orders!K$1,products!$A$1:$G$1,0))</f>
        <v>L</v>
      </c>
      <c r="L86" t="str" cm="1">
        <f t="array" ref="L86">_xlfn.IFS(K86="M","Medium",K86="L","Light",K86="D","Dark")</f>
        <v>Light</v>
      </c>
      <c r="M86" s="4">
        <f>INDEX(products!$A$1:$G$49,MATCH(orders!$D86,products!$A$1:$A$49,0),MATCH(orders!M$1,products!$A$1:$G$1,0))</f>
        <v>0.5</v>
      </c>
      <c r="N86" s="5">
        <f>INDEX(products!$A$1:$G$49,MATCH(orders!$D86,products!$A$1:$A$49,0),MATCH(orders!N$1,products!$A$1:$G$1,0))</f>
        <v>9.51</v>
      </c>
      <c r="O86" s="5">
        <f t="shared" si="1"/>
        <v>9.51</v>
      </c>
      <c r="P86" t="str">
        <f>_xlfn.XLOOKUP(CoffeeOrders[[#This Row],[Customer ID]],customers!$A$1:$A$1001,customers!$I$1:$I$1001,,0)</f>
        <v>No</v>
      </c>
    </row>
    <row r="87" spans="1:16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_xlfn.XLOOKUP(C87,customers!$A$2:$A$1001,customers!$B$2:$B$1001)</f>
        <v>Jeffrey Dufaire</v>
      </c>
      <c r="G87" s="2" t="str">
        <f>IF(_xlfn.XLOOKUP(C87,customers!$A$1:$A$1001,customers!$C$1:$C$1001)=0, "",_xlfn.XLOOKUP(C87,customers!$A$2:$A$1001,customers!$C$2:$C$1001))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 cm="1">
        <f t="array" ref="J87">_xlfn.IFS(I87="Rob", "Robusta",I87="Ara","Arabica",I87="Exc","Excelsa",I87="Lib", "Liberica")</f>
        <v>Arabica</v>
      </c>
      <c r="K87" t="str">
        <f>INDEX(products!$A$1:$G$49,MATCH(orders!$D87,products!$A$1:$A$49,0),MATCH(orders!K$1,products!$A$1:$G$1,0))</f>
        <v>L</v>
      </c>
      <c r="L87" t="str" cm="1">
        <f t="array" ref="L87">_xlfn.IFS(K87="M","Medium",K87="L","Light",K87="D","Dark")</f>
        <v>Light</v>
      </c>
      <c r="M87" s="4">
        <f>INDEX(products!$A$1:$G$49,MATCH(orders!$D87,products!$A$1:$A$49,0),MATCH(orders!M$1,products!$A$1:$G$1,0))</f>
        <v>2.5</v>
      </c>
      <c r="N87" s="5">
        <f>INDEX(products!$A$1:$G$49,MATCH(orders!$D87,products!$A$1:$A$49,0),MATCH(orders!N$1,products!$A$1:$G$1,0))</f>
        <v>29.784999999999997</v>
      </c>
      <c r="O87" s="5">
        <f t="shared" si="1"/>
        <v>89.35499999999999</v>
      </c>
      <c r="P87" t="str">
        <f>_xlfn.XLOOKUP(CoffeeOrders[[#This Row],[Customer ID]],customers!$A$1:$A$1001,customers!$I$1:$I$1001,,0)</f>
        <v>No</v>
      </c>
    </row>
    <row r="88" spans="1:16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_xlfn.XLOOKUP(C88,customers!$A$2:$A$1001,customers!$B$2:$B$1001)</f>
        <v>Jeffrey Dufaire</v>
      </c>
      <c r="G88" s="2" t="str">
        <f>IF(_xlfn.XLOOKUP(C88,customers!$A$1:$A$1001,customers!$C$1:$C$1001)=0, "",_xlfn.XLOOKUP(C88,customers!$A$2:$A$1001,customers!$C$2:$C$1001))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 cm="1">
        <f t="array" ref="J88">_xlfn.IFS(I88="Rob", "Robusta",I88="Ara","Arabica",I88="Exc","Excelsa",I88="Lib", "Liberica")</f>
        <v>Arabica</v>
      </c>
      <c r="K88" t="str">
        <f>INDEX(products!$A$1:$G$49,MATCH(orders!$D88,products!$A$1:$A$49,0),MATCH(orders!K$1,products!$A$1:$G$1,0))</f>
        <v>D</v>
      </c>
      <c r="L88" t="str" cm="1">
        <f t="array" ref="L88">_xlfn.IFS(K88="M","Medium",K88="L","Light",K88="D","Dark")</f>
        <v>Dark</v>
      </c>
      <c r="M88" s="4">
        <f>INDEX(products!$A$1:$G$49,MATCH(orders!$D88,products!$A$1:$A$49,0),MATCH(orders!M$1,products!$A$1:$G$1,0))</f>
        <v>0.2</v>
      </c>
      <c r="N88" s="5">
        <f>INDEX(products!$A$1:$G$49,MATCH(orders!$D88,products!$A$1:$A$49,0),MATCH(orders!N$1,products!$A$1:$G$1,0))</f>
        <v>2.9849999999999999</v>
      </c>
      <c r="O88" s="5">
        <f t="shared" si="1"/>
        <v>11.94</v>
      </c>
      <c r="P88" t="str">
        <f>_xlfn.XLOOKUP(CoffeeOrders[[#This Row],[Customer ID]],customers!$A$1:$A$1001,customers!$I$1:$I$1001,,0)</f>
        <v>No</v>
      </c>
    </row>
    <row r="89" spans="1:16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_xlfn.XLOOKUP(C89,customers!$A$2:$A$1001,customers!$B$2:$B$1001)</f>
        <v>Beitris Keaveney</v>
      </c>
      <c r="G89" s="2" t="str">
        <f>IF(_xlfn.XLOOKUP(C89,customers!$A$1:$A$1001,customers!$C$1:$C$1001)=0, "",_xlfn.XLOOKUP(C89,customers!$A$2:$A$1001,customers!$C$2:$C$1001))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 cm="1">
        <f t="array" ref="J89">_xlfn.IFS(I89="Rob", "Robusta",I89="Ara","Arabica",I89="Exc","Excelsa",I89="Lib", "Liberica")</f>
        <v>Arabica</v>
      </c>
      <c r="K89" t="str">
        <f>INDEX(products!$A$1:$G$49,MATCH(orders!$D89,products!$A$1:$A$49,0),MATCH(orders!K$1,products!$A$1:$G$1,0))</f>
        <v>M</v>
      </c>
      <c r="L89" t="str" cm="1">
        <f t="array" ref="L89">_xlfn.IFS(K89="M","Medium",K89="L","Light",K89="D","Dark")</f>
        <v>Medium</v>
      </c>
      <c r="M89" s="4">
        <f>INDEX(products!$A$1:$G$49,MATCH(orders!$D89,products!$A$1:$A$49,0),MATCH(orders!M$1,products!$A$1:$G$1,0))</f>
        <v>1</v>
      </c>
      <c r="N89" s="5">
        <f>INDEX(products!$A$1:$G$49,MATCH(orders!$D89,products!$A$1:$A$49,0),MATCH(orders!N$1,products!$A$1:$G$1,0))</f>
        <v>11.25</v>
      </c>
      <c r="O89" s="5">
        <f t="shared" si="1"/>
        <v>33.75</v>
      </c>
      <c r="P89" t="str">
        <f>_xlfn.XLOOKUP(CoffeeOrders[[#This Row],[Customer ID]],customers!$A$1:$A$1001,customers!$I$1:$I$1001,,0)</f>
        <v>No</v>
      </c>
    </row>
    <row r="90" spans="1:16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_xlfn.XLOOKUP(C90,customers!$A$2:$A$1001,customers!$B$2:$B$1001)</f>
        <v>Elna Grise</v>
      </c>
      <c r="G90" s="2" t="str">
        <f>IF(_xlfn.XLOOKUP(C90,customers!$A$1:$A$1001,customers!$C$1:$C$1001)=0, "",_xlfn.XLOOKUP(C90,customers!$A$2:$A$1001,customers!$C$2:$C$1001))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 cm="1">
        <f t="array" ref="J90">_xlfn.IFS(I90="Rob", "Robusta",I90="Ara","Arabica",I90="Exc","Excelsa",I90="Lib", "Liberica")</f>
        <v>Robusta</v>
      </c>
      <c r="K90" t="str">
        <f>INDEX(products!$A$1:$G$49,MATCH(orders!$D90,products!$A$1:$A$49,0),MATCH(orders!K$1,products!$A$1:$G$1,0))</f>
        <v>L</v>
      </c>
      <c r="L90" t="str" cm="1">
        <f t="array" ref="L90">_xlfn.IFS(K90="M","Medium",K90="L","Light",K90="D","Dark")</f>
        <v>Light</v>
      </c>
      <c r="M90" s="4">
        <f>INDEX(products!$A$1:$G$49,MATCH(orders!$D90,products!$A$1:$A$49,0),MATCH(orders!M$1,products!$A$1:$G$1,0))</f>
        <v>1</v>
      </c>
      <c r="N90" s="5">
        <f>INDEX(products!$A$1:$G$49,MATCH(orders!$D90,products!$A$1:$A$49,0),MATCH(orders!N$1,products!$A$1:$G$1,0))</f>
        <v>11.95</v>
      </c>
      <c r="O90" s="5">
        <f t="shared" si="1"/>
        <v>35.849999999999994</v>
      </c>
      <c r="P90" t="str">
        <f>_xlfn.XLOOKUP(CoffeeOrders[[#This Row],[Customer ID]],customers!$A$1:$A$1001,customers!$I$1:$I$1001,,0)</f>
        <v>No</v>
      </c>
    </row>
    <row r="91" spans="1:16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_xlfn.XLOOKUP(C91,customers!$A$2:$A$1001,customers!$B$2:$B$1001)</f>
        <v>Torie Gottelier</v>
      </c>
      <c r="G91" s="2" t="str">
        <f>IF(_xlfn.XLOOKUP(C91,customers!$A$1:$A$1001,customers!$C$1:$C$1001)=0, "",_xlfn.XLOOKUP(C91,customers!$A$2:$A$1001,customers!$C$2:$C$1001))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 cm="1">
        <f t="array" ref="J91">_xlfn.IFS(I91="Rob", "Robusta",I91="Ara","Arabica",I91="Exc","Excelsa",I91="Lib", "Liberica")</f>
        <v>Arabica</v>
      </c>
      <c r="K91" t="str">
        <f>INDEX(products!$A$1:$G$49,MATCH(orders!$D91,products!$A$1:$A$49,0),MATCH(orders!K$1,products!$A$1:$G$1,0))</f>
        <v>L</v>
      </c>
      <c r="L91" t="str" cm="1">
        <f t="array" ref="L91">_xlfn.IFS(K91="M","Medium",K91="L","Light",K91="D","Dark")</f>
        <v>Light</v>
      </c>
      <c r="M91" s="4">
        <f>INDEX(products!$A$1:$G$49,MATCH(orders!$D91,products!$A$1:$A$49,0),MATCH(orders!M$1,products!$A$1:$G$1,0))</f>
        <v>1</v>
      </c>
      <c r="N91" s="5">
        <f>INDEX(products!$A$1:$G$49,MATCH(orders!$D91,products!$A$1:$A$49,0),MATCH(orders!N$1,products!$A$1:$G$1,0))</f>
        <v>12.95</v>
      </c>
      <c r="O91" s="5">
        <f t="shared" si="1"/>
        <v>77.699999999999989</v>
      </c>
      <c r="P91" t="str">
        <f>_xlfn.XLOOKUP(CoffeeOrders[[#This Row],[Customer ID]],customers!$A$1:$A$1001,customers!$I$1:$I$1001,,0)</f>
        <v>No</v>
      </c>
    </row>
    <row r="92" spans="1:16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_xlfn.XLOOKUP(C92,customers!$A$2:$A$1001,customers!$B$2:$B$1001)</f>
        <v>Loydie Langlais</v>
      </c>
      <c r="G92" s="2" t="str">
        <f>IF(_xlfn.XLOOKUP(C92,customers!$A$1:$A$1001,customers!$C$1:$C$1001)=0, "",_xlfn.XLOOKUP(C92,customers!$A$2:$A$1001,customers!$C$2:$C$1001))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 cm="1">
        <f t="array" ref="J92">_xlfn.IFS(I92="Rob", "Robusta",I92="Ara","Arabica",I92="Exc","Excelsa",I92="Lib", "Liberica")</f>
        <v>Arabica</v>
      </c>
      <c r="K92" t="str">
        <f>INDEX(products!$A$1:$G$49,MATCH(orders!$D92,products!$A$1:$A$49,0),MATCH(orders!K$1,products!$A$1:$G$1,0))</f>
        <v>L</v>
      </c>
      <c r="L92" t="str" cm="1">
        <f t="array" ref="L92">_xlfn.IFS(K92="M","Medium",K92="L","Light",K92="D","Dark")</f>
        <v>Light</v>
      </c>
      <c r="M92" s="4">
        <f>INDEX(products!$A$1:$G$49,MATCH(orders!$D92,products!$A$1:$A$49,0),MATCH(orders!M$1,products!$A$1:$G$1,0))</f>
        <v>1</v>
      </c>
      <c r="N92" s="5">
        <f>INDEX(products!$A$1:$G$49,MATCH(orders!$D92,products!$A$1:$A$49,0),MATCH(orders!N$1,products!$A$1:$G$1,0))</f>
        <v>12.95</v>
      </c>
      <c r="O92" s="5">
        <f t="shared" si="1"/>
        <v>51.8</v>
      </c>
      <c r="P92" t="str">
        <f>_xlfn.XLOOKUP(CoffeeOrders[[#This Row],[Customer ID]],customers!$A$1:$A$1001,customers!$I$1:$I$1001,,0)</f>
        <v>Yes</v>
      </c>
    </row>
    <row r="93" spans="1:16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_xlfn.XLOOKUP(C93,customers!$A$2:$A$1001,customers!$B$2:$B$1001)</f>
        <v>Adham Greenhead</v>
      </c>
      <c r="G93" s="2" t="str">
        <f>IF(_xlfn.XLOOKUP(C93,customers!$A$1:$A$1001,customers!$C$1:$C$1001)=0, "",_xlfn.XLOOKUP(C93,customers!$A$2:$A$1001,customers!$C$2:$C$1001))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 cm="1">
        <f t="array" ref="J93">_xlfn.IFS(I93="Rob", "Robusta",I93="Ara","Arabica",I93="Exc","Excelsa",I93="Lib", "Liberica")</f>
        <v>Arabica</v>
      </c>
      <c r="K93" t="str">
        <f>INDEX(products!$A$1:$G$49,MATCH(orders!$D93,products!$A$1:$A$49,0),MATCH(orders!K$1,products!$A$1:$G$1,0))</f>
        <v>M</v>
      </c>
      <c r="L93" t="str" cm="1">
        <f t="array" ref="L93">_xlfn.IFS(K93="M","Medium",K93="L","Light",K93="D","Dark")</f>
        <v>Medium</v>
      </c>
      <c r="M93" s="4">
        <f>INDEX(products!$A$1:$G$49,MATCH(orders!$D93,products!$A$1:$A$49,0),MATCH(orders!M$1,products!$A$1:$G$1,0))</f>
        <v>2.5</v>
      </c>
      <c r="N93" s="5">
        <f>INDEX(products!$A$1:$G$49,MATCH(orders!$D93,products!$A$1:$A$49,0),MATCH(orders!N$1,products!$A$1:$G$1,0))</f>
        <v>25.874999999999996</v>
      </c>
      <c r="O93" s="5">
        <f t="shared" si="1"/>
        <v>103.49999999999999</v>
      </c>
      <c r="P93" t="str">
        <f>_xlfn.XLOOKUP(CoffeeOrders[[#This Row],[Customer ID]],customers!$A$1:$A$1001,customers!$I$1:$I$1001,,0)</f>
        <v>No</v>
      </c>
    </row>
    <row r="94" spans="1:16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_xlfn.XLOOKUP(C94,customers!$A$2:$A$1001,customers!$B$2:$B$1001)</f>
        <v>Hamish MacSherry</v>
      </c>
      <c r="G94" s="2" t="str">
        <f>IF(_xlfn.XLOOKUP(C94,customers!$A$1:$A$1001,customers!$C$1:$C$1001)=0, "",_xlfn.XLOOKUP(C94,customers!$A$2:$A$1001,customers!$C$2:$C$1001))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 cm="1">
        <f t="array" ref="J94">_xlfn.IFS(I94="Rob", "Robusta",I94="Ara","Arabica",I94="Exc","Excelsa",I94="Lib", "Liberica")</f>
        <v>Excelsa</v>
      </c>
      <c r="K94" t="str">
        <f>INDEX(products!$A$1:$G$49,MATCH(orders!$D94,products!$A$1:$A$49,0),MATCH(orders!K$1,products!$A$1:$G$1,0))</f>
        <v>L</v>
      </c>
      <c r="L94" t="str" cm="1">
        <f t="array" ref="L94">_xlfn.IFS(K94="M","Medium",K94="L","Light",K94="D","Dark")</f>
        <v>Light</v>
      </c>
      <c r="M94" s="4">
        <f>INDEX(products!$A$1:$G$49,MATCH(orders!$D94,products!$A$1:$A$49,0),MATCH(orders!M$1,products!$A$1:$G$1,0))</f>
        <v>1</v>
      </c>
      <c r="N94" s="5">
        <f>INDEX(products!$A$1:$G$49,MATCH(orders!$D94,products!$A$1:$A$49,0),MATCH(orders!N$1,products!$A$1:$G$1,0))</f>
        <v>14.85</v>
      </c>
      <c r="O94" s="5">
        <f t="shared" si="1"/>
        <v>44.55</v>
      </c>
      <c r="P94" t="str">
        <f>_xlfn.XLOOKUP(CoffeeOrders[[#This Row],[Customer ID]],customers!$A$1:$A$1001,customers!$I$1:$I$1001,,0)</f>
        <v>Yes</v>
      </c>
    </row>
    <row r="95" spans="1:16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_xlfn.XLOOKUP(C95,customers!$A$2:$A$1001,customers!$B$2:$B$1001)</f>
        <v>Else Langcaster</v>
      </c>
      <c r="G95" s="2" t="str">
        <f>IF(_xlfn.XLOOKUP(C95,customers!$A$1:$A$1001,customers!$C$1:$C$1001)=0, "",_xlfn.XLOOKUP(C95,customers!$A$2:$A$1001,customers!$C$2:$C$1001))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 cm="1">
        <f t="array" ref="J95">_xlfn.IFS(I95="Rob", "Robusta",I95="Ara","Arabica",I95="Exc","Excelsa",I95="Lib", "Liberica")</f>
        <v>Excelsa</v>
      </c>
      <c r="K95" t="str">
        <f>INDEX(products!$A$1:$G$49,MATCH(orders!$D95,products!$A$1:$A$49,0),MATCH(orders!K$1,products!$A$1:$G$1,0))</f>
        <v>L</v>
      </c>
      <c r="L95" t="str" cm="1">
        <f t="array" ref="L95">_xlfn.IFS(K95="M","Medium",K95="L","Light",K95="D","Dark")</f>
        <v>Light</v>
      </c>
      <c r="M95" s="4">
        <f>INDEX(products!$A$1:$G$49,MATCH(orders!$D95,products!$A$1:$A$49,0),MATCH(orders!M$1,products!$A$1:$G$1,0))</f>
        <v>0.5</v>
      </c>
      <c r="N95" s="5">
        <f>INDEX(products!$A$1:$G$49,MATCH(orders!$D95,products!$A$1:$A$49,0),MATCH(orders!N$1,products!$A$1:$G$1,0))</f>
        <v>8.91</v>
      </c>
      <c r="O95" s="5">
        <f t="shared" si="1"/>
        <v>35.64</v>
      </c>
      <c r="P95" t="str">
        <f>_xlfn.XLOOKUP(CoffeeOrders[[#This Row],[Customer ID]],customers!$A$1:$A$1001,customers!$I$1:$I$1001,,0)</f>
        <v>Yes</v>
      </c>
    </row>
    <row r="96" spans="1:16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_xlfn.XLOOKUP(C96,customers!$A$2:$A$1001,customers!$B$2:$B$1001)</f>
        <v>Rudy Farquharson</v>
      </c>
      <c r="G96" s="2" t="str">
        <f>IF(_xlfn.XLOOKUP(C96,customers!$A$1:$A$1001,customers!$C$1:$C$1001)=0, "",_xlfn.XLOOKUP(C96,customers!$A$2:$A$1001,customers!$C$2:$C$1001))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 cm="1">
        <f t="array" ref="J96">_xlfn.IFS(I96="Rob", "Robusta",I96="Ara","Arabica",I96="Exc","Excelsa",I96="Lib", "Liberica")</f>
        <v>Arabica</v>
      </c>
      <c r="K96" t="str">
        <f>INDEX(products!$A$1:$G$49,MATCH(orders!$D96,products!$A$1:$A$49,0),MATCH(orders!K$1,products!$A$1:$G$1,0))</f>
        <v>D</v>
      </c>
      <c r="L96" t="str" cm="1">
        <f t="array" ref="L96">_xlfn.IFS(K96="M","Medium",K96="L","Light",K96="D","Dark")</f>
        <v>Dark</v>
      </c>
      <c r="M96" s="4">
        <f>INDEX(products!$A$1:$G$49,MATCH(orders!$D96,products!$A$1:$A$49,0),MATCH(orders!M$1,products!$A$1:$G$1,0))</f>
        <v>0.2</v>
      </c>
      <c r="N96" s="5">
        <f>INDEX(products!$A$1:$G$49,MATCH(orders!$D96,products!$A$1:$A$49,0),MATCH(orders!N$1,products!$A$1:$G$1,0))</f>
        <v>2.9849999999999999</v>
      </c>
      <c r="O96" s="5">
        <f t="shared" si="1"/>
        <v>17.91</v>
      </c>
      <c r="P96" t="str">
        <f>_xlfn.XLOOKUP(CoffeeOrders[[#This Row],[Customer ID]],customers!$A$1:$A$1001,customers!$I$1:$I$1001,,0)</f>
        <v>Yes</v>
      </c>
    </row>
    <row r="97" spans="1:16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_xlfn.XLOOKUP(C97,customers!$A$2:$A$1001,customers!$B$2:$B$1001)</f>
        <v>Norene Magauran</v>
      </c>
      <c r="G97" s="2" t="str">
        <f>IF(_xlfn.XLOOKUP(C97,customers!$A$1:$A$1001,customers!$C$1:$C$1001)=0, "",_xlfn.XLOOKUP(C97,customers!$A$2:$A$1001,customers!$C$2:$C$1001))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 cm="1">
        <f t="array" ref="J97">_xlfn.IFS(I97="Rob", "Robusta",I97="Ara","Arabica",I97="Exc","Excelsa",I97="Lib", "Liberica")</f>
        <v>Arabica</v>
      </c>
      <c r="K97" t="str">
        <f>INDEX(products!$A$1:$G$49,MATCH(orders!$D97,products!$A$1:$A$49,0),MATCH(orders!K$1,products!$A$1:$G$1,0))</f>
        <v>M</v>
      </c>
      <c r="L97" t="str" cm="1">
        <f t="array" ref="L97">_xlfn.IFS(K97="M","Medium",K97="L","Light",K97="D","Dark")</f>
        <v>Medium</v>
      </c>
      <c r="M97" s="4">
        <f>INDEX(products!$A$1:$G$49,MATCH(orders!$D97,products!$A$1:$A$49,0),MATCH(orders!M$1,products!$A$1:$G$1,0))</f>
        <v>2.5</v>
      </c>
      <c r="N97" s="5">
        <f>INDEX(products!$A$1:$G$49,MATCH(orders!$D97,products!$A$1:$A$49,0),MATCH(orders!N$1,products!$A$1:$G$1,0))</f>
        <v>25.874999999999996</v>
      </c>
      <c r="O97" s="5">
        <f t="shared" si="1"/>
        <v>155.24999999999997</v>
      </c>
      <c r="P97" t="str">
        <f>_xlfn.XLOOKUP(CoffeeOrders[[#This Row],[Customer ID]],customers!$A$1:$A$1001,customers!$I$1:$I$1001,,0)</f>
        <v>No</v>
      </c>
    </row>
    <row r="98" spans="1:16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_xlfn.XLOOKUP(C98,customers!$A$2:$A$1001,customers!$B$2:$B$1001)</f>
        <v>Vicki Kirdsch</v>
      </c>
      <c r="G98" s="2" t="str">
        <f>IF(_xlfn.XLOOKUP(C98,customers!$A$1:$A$1001,customers!$C$1:$C$1001)=0, "",_xlfn.XLOOKUP(C98,customers!$A$2:$A$1001,customers!$C$2:$C$1001))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 cm="1">
        <f t="array" ref="J98">_xlfn.IFS(I98="Rob", "Robusta",I98="Ara","Arabica",I98="Exc","Excelsa",I98="Lib", "Liberica")</f>
        <v>Arabica</v>
      </c>
      <c r="K98" t="str">
        <f>INDEX(products!$A$1:$G$49,MATCH(orders!$D98,products!$A$1:$A$49,0),MATCH(orders!K$1,products!$A$1:$G$1,0))</f>
        <v>D</v>
      </c>
      <c r="L98" t="str" cm="1">
        <f t="array" ref="L98">_xlfn.IFS(K98="M","Medium",K98="L","Light",K98="D","Dark")</f>
        <v>Dark</v>
      </c>
      <c r="M98" s="4">
        <f>INDEX(products!$A$1:$G$49,MATCH(orders!$D98,products!$A$1:$A$49,0),MATCH(orders!M$1,products!$A$1:$G$1,0))</f>
        <v>0.2</v>
      </c>
      <c r="N98" s="5">
        <f>INDEX(products!$A$1:$G$49,MATCH(orders!$D98,products!$A$1:$A$49,0),MATCH(orders!N$1,products!$A$1:$G$1,0))</f>
        <v>2.9849999999999999</v>
      </c>
      <c r="O98" s="5">
        <f t="shared" si="1"/>
        <v>5.97</v>
      </c>
      <c r="P98" t="str">
        <f>_xlfn.XLOOKUP(CoffeeOrders[[#This Row],[Customer ID]],customers!$A$1:$A$1001,customers!$I$1:$I$1001,,0)</f>
        <v>No</v>
      </c>
    </row>
    <row r="99" spans="1:16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_xlfn.XLOOKUP(C99,customers!$A$2:$A$1001,customers!$B$2:$B$1001)</f>
        <v>Ilysa Whapple</v>
      </c>
      <c r="G99" s="2" t="str">
        <f>IF(_xlfn.XLOOKUP(C99,customers!$A$1:$A$1001,customers!$C$1:$C$1001)=0, "",_xlfn.XLOOKUP(C99,customers!$A$2:$A$1001,customers!$C$2:$C$1001))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 cm="1">
        <f t="array" ref="J99">_xlfn.IFS(I99="Rob", "Robusta",I99="Ara","Arabica",I99="Exc","Excelsa",I99="Lib", "Liberica")</f>
        <v>Arabica</v>
      </c>
      <c r="K99" t="str">
        <f>INDEX(products!$A$1:$G$49,MATCH(orders!$D99,products!$A$1:$A$49,0),MATCH(orders!K$1,products!$A$1:$G$1,0))</f>
        <v>M</v>
      </c>
      <c r="L99" t="str" cm="1">
        <f t="array" ref="L99">_xlfn.IFS(K99="M","Medium",K99="L","Light",K99="D","Dark")</f>
        <v>Medium</v>
      </c>
      <c r="M99" s="4">
        <f>INDEX(products!$A$1:$G$49,MATCH(orders!$D99,products!$A$1:$A$49,0),MATCH(orders!M$1,products!$A$1:$G$1,0))</f>
        <v>0.5</v>
      </c>
      <c r="N99" s="5">
        <f>INDEX(products!$A$1:$G$49,MATCH(orders!$D99,products!$A$1:$A$49,0),MATCH(orders!N$1,products!$A$1:$G$1,0))</f>
        <v>6.75</v>
      </c>
      <c r="O99" s="5">
        <f t="shared" si="1"/>
        <v>13.5</v>
      </c>
      <c r="P99" t="str">
        <f>_xlfn.XLOOKUP(CoffeeOrders[[#This Row],[Customer ID]],customers!$A$1:$A$1001,customers!$I$1:$I$1001,,0)</f>
        <v>No</v>
      </c>
    </row>
    <row r="100" spans="1:16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_xlfn.XLOOKUP(C100,customers!$A$2:$A$1001,customers!$B$2:$B$1001)</f>
        <v>Ruy Cancellieri</v>
      </c>
      <c r="G100" s="2" t="str">
        <f>IF(_xlfn.XLOOKUP(C100,customers!$A$1:$A$1001,customers!$C$1:$C$1001)=0, "",_xlfn.XLOOKUP(C100,customers!$A$2:$A$1001,customers!$C$2:$C$1001))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 cm="1">
        <f t="array" ref="J100">_xlfn.IFS(I100="Rob", "Robusta",I100="Ara","Arabica",I100="Exc","Excelsa",I100="Lib", "Liberica")</f>
        <v>Arabica</v>
      </c>
      <c r="K100" t="str">
        <f>INDEX(products!$A$1:$G$49,MATCH(orders!$D100,products!$A$1:$A$49,0),MATCH(orders!K$1,products!$A$1:$G$1,0))</f>
        <v>D</v>
      </c>
      <c r="L100" t="str" cm="1">
        <f t="array" ref="L100">_xlfn.IFS(K100="M","Medium",K100="L","Light",K100="D","Dark")</f>
        <v>Dark</v>
      </c>
      <c r="M100" s="4">
        <f>INDEX(products!$A$1:$G$49,MATCH(orders!$D100,products!$A$1:$A$49,0),MATCH(orders!M$1,products!$A$1:$G$1,0))</f>
        <v>0.2</v>
      </c>
      <c r="N100" s="5">
        <f>INDEX(products!$A$1:$G$49,MATCH(orders!$D100,products!$A$1:$A$49,0),MATCH(orders!N$1,products!$A$1:$G$1,0))</f>
        <v>2.9849999999999999</v>
      </c>
      <c r="O100" s="5">
        <f t="shared" si="1"/>
        <v>2.9849999999999999</v>
      </c>
      <c r="P100" t="str">
        <f>_xlfn.XLOOKUP(CoffeeOrders[[#This Row],[Customer ID]],customers!$A$1:$A$1001,customers!$I$1:$I$1001,,0)</f>
        <v>No</v>
      </c>
    </row>
    <row r="101" spans="1:16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_xlfn.XLOOKUP(C101,customers!$A$2:$A$1001,customers!$B$2:$B$1001)</f>
        <v>Aube Follett</v>
      </c>
      <c r="G101" s="2" t="str">
        <f>IF(_xlfn.XLOOKUP(C101,customers!$A$1:$A$1001,customers!$C$1:$C$1001)=0, "",_xlfn.XLOOKUP(C101,customers!$A$2:$A$1001,customers!$C$2:$C$1001))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 cm="1">
        <f t="array" ref="J101">_xlfn.IFS(I101="Rob", "Robusta",I101="Ara","Arabica",I101="Exc","Excelsa",I101="Lib", "Liberica")</f>
        <v>Liberica</v>
      </c>
      <c r="K101" t="str">
        <f>INDEX(products!$A$1:$G$49,MATCH(orders!$D101,products!$A$1:$A$49,0),MATCH(orders!K$1,products!$A$1:$G$1,0))</f>
        <v>M</v>
      </c>
      <c r="L101" t="str" cm="1">
        <f t="array" ref="L101">_xlfn.IFS(K101="M","Medium",K101="L","Light",K101="D","Dark")</f>
        <v>Medium</v>
      </c>
      <c r="M101" s="4">
        <f>INDEX(products!$A$1:$G$49,MATCH(orders!$D101,products!$A$1:$A$49,0),MATCH(orders!M$1,products!$A$1:$G$1,0))</f>
        <v>0.2</v>
      </c>
      <c r="N101" s="5">
        <f>INDEX(products!$A$1:$G$49,MATCH(orders!$D101,products!$A$1:$A$49,0),MATCH(orders!N$1,products!$A$1:$G$1,0))</f>
        <v>4.3650000000000002</v>
      </c>
      <c r="O101" s="5">
        <f t="shared" si="1"/>
        <v>13.095000000000001</v>
      </c>
      <c r="P101" t="str">
        <f>_xlfn.XLOOKUP(CoffeeOrders[[#This Row],[Customer ID]],customers!$A$1:$A$1001,customers!$I$1:$I$1001,,0)</f>
        <v>Yes</v>
      </c>
    </row>
    <row r="102" spans="1:16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_xlfn.XLOOKUP(C102,customers!$A$2:$A$1001,customers!$B$2:$B$1001)</f>
        <v>Rudiger Di Bartolomeo</v>
      </c>
      <c r="G102" s="2" t="str">
        <f>IF(_xlfn.XLOOKUP(C102,customers!$A$1:$A$1001,customers!$C$1:$C$1001)=0, "",_xlfn.XLOOKUP(C102,customers!$A$2:$A$1001,customers!$C$2:$C$1001))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 cm="1">
        <f t="array" ref="J102">_xlfn.IFS(I102="Rob", "Robusta",I102="Ara","Arabica",I102="Exc","Excelsa",I102="Lib", "Liberica")</f>
        <v>Arabica</v>
      </c>
      <c r="K102" t="str">
        <f>INDEX(products!$A$1:$G$49,MATCH(orders!$D102,products!$A$1:$A$49,0),MATCH(orders!K$1,products!$A$1:$G$1,0))</f>
        <v>L</v>
      </c>
      <c r="L102" t="str" cm="1">
        <f t="array" ref="L102">_xlfn.IFS(K102="M","Medium",K102="L","Light",K102="D","Dark")</f>
        <v>Light</v>
      </c>
      <c r="M102" s="4">
        <f>INDEX(products!$A$1:$G$49,MATCH(orders!$D102,products!$A$1:$A$49,0),MATCH(orders!M$1,products!$A$1:$G$1,0))</f>
        <v>0.2</v>
      </c>
      <c r="N102" s="5">
        <f>INDEX(products!$A$1:$G$49,MATCH(orders!$D102,products!$A$1:$A$49,0),MATCH(orders!N$1,products!$A$1:$G$1,0))</f>
        <v>3.8849999999999998</v>
      </c>
      <c r="O102" s="5">
        <f t="shared" si="1"/>
        <v>7.77</v>
      </c>
      <c r="P102" t="str">
        <f>_xlfn.XLOOKUP(CoffeeOrders[[#This Row],[Customer ID]],customers!$A$1:$A$1001,customers!$I$1:$I$1001,,0)</f>
        <v>Yes</v>
      </c>
    </row>
    <row r="103" spans="1:16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_xlfn.XLOOKUP(C103,customers!$A$2:$A$1001,customers!$B$2:$B$1001)</f>
        <v>Nickey Youles</v>
      </c>
      <c r="G103" s="2" t="str">
        <f>IF(_xlfn.XLOOKUP(C103,customers!$A$1:$A$1001,customers!$C$1:$C$1001)=0, "",_xlfn.XLOOKUP(C103,customers!$A$2:$A$1001,customers!$C$2:$C$1001))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 cm="1">
        <f t="array" ref="J103">_xlfn.IFS(I103="Rob", "Robusta",I103="Ara","Arabica",I103="Exc","Excelsa",I103="Lib", "Liberica")</f>
        <v>Liberica</v>
      </c>
      <c r="K103" t="str">
        <f>INDEX(products!$A$1:$G$49,MATCH(orders!$D103,products!$A$1:$A$49,0),MATCH(orders!K$1,products!$A$1:$G$1,0))</f>
        <v>D</v>
      </c>
      <c r="L103" t="str" cm="1">
        <f t="array" ref="L103">_xlfn.IFS(K103="M","Medium",K103="L","Light",K103="D","Dark")</f>
        <v>Dark</v>
      </c>
      <c r="M103" s="4">
        <f>INDEX(products!$A$1:$G$49,MATCH(orders!$D103,products!$A$1:$A$49,0),MATCH(orders!M$1,products!$A$1:$G$1,0))</f>
        <v>2.5</v>
      </c>
      <c r="N103" s="5">
        <f>INDEX(products!$A$1:$G$49,MATCH(orders!$D103,products!$A$1:$A$49,0),MATCH(orders!N$1,products!$A$1:$G$1,0))</f>
        <v>29.784999999999997</v>
      </c>
      <c r="O103" s="5">
        <f t="shared" si="1"/>
        <v>148.92499999999998</v>
      </c>
      <c r="P103" t="str">
        <f>_xlfn.XLOOKUP(CoffeeOrders[[#This Row],[Customer ID]],customers!$A$1:$A$1001,customers!$I$1:$I$1001,,0)</f>
        <v>Yes</v>
      </c>
    </row>
    <row r="104" spans="1:16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_xlfn.XLOOKUP(C104,customers!$A$2:$A$1001,customers!$B$2:$B$1001)</f>
        <v>Dyanna Aizikovitz</v>
      </c>
      <c r="G104" s="2" t="str">
        <f>IF(_xlfn.XLOOKUP(C104,customers!$A$1:$A$1001,customers!$C$1:$C$1001)=0, "",_xlfn.XLOOKUP(C104,customers!$A$2:$A$1001,customers!$C$2:$C$1001))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 cm="1">
        <f t="array" ref="J104">_xlfn.IFS(I104="Rob", "Robusta",I104="Ara","Arabica",I104="Exc","Excelsa",I104="Lib", "Liberica")</f>
        <v>Liberica</v>
      </c>
      <c r="K104" t="str">
        <f>INDEX(products!$A$1:$G$49,MATCH(orders!$D104,products!$A$1:$A$49,0),MATCH(orders!K$1,products!$A$1:$G$1,0))</f>
        <v>D</v>
      </c>
      <c r="L104" t="str" cm="1">
        <f t="array" ref="L104">_xlfn.IFS(K104="M","Medium",K104="L","Light",K104="D","Dark")</f>
        <v>Dark</v>
      </c>
      <c r="M104" s="4">
        <f>INDEX(products!$A$1:$G$49,MATCH(orders!$D104,products!$A$1:$A$49,0),MATCH(orders!M$1,products!$A$1:$G$1,0))</f>
        <v>1</v>
      </c>
      <c r="N104" s="5">
        <f>INDEX(products!$A$1:$G$49,MATCH(orders!$D104,products!$A$1:$A$49,0),MATCH(orders!N$1,products!$A$1:$G$1,0))</f>
        <v>12.95</v>
      </c>
      <c r="O104" s="5">
        <f t="shared" si="1"/>
        <v>38.849999999999994</v>
      </c>
      <c r="P104" t="str">
        <f>_xlfn.XLOOKUP(CoffeeOrders[[#This Row],[Customer ID]],customers!$A$1:$A$1001,customers!$I$1:$I$1001,,0)</f>
        <v>Yes</v>
      </c>
    </row>
    <row r="105" spans="1:16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_xlfn.XLOOKUP(C105,customers!$A$2:$A$1001,customers!$B$2:$B$1001)</f>
        <v>Bram Revel</v>
      </c>
      <c r="G105" s="2" t="str">
        <f>IF(_xlfn.XLOOKUP(C105,customers!$A$1:$A$1001,customers!$C$1:$C$1001)=0, "",_xlfn.XLOOKUP(C105,customers!$A$2:$A$1001,customers!$C$2:$C$1001))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 cm="1">
        <f t="array" ref="J105">_xlfn.IFS(I105="Rob", "Robusta",I105="Ara","Arabica",I105="Exc","Excelsa",I105="Lib", "Liberica")</f>
        <v>Robusta</v>
      </c>
      <c r="K105" t="str">
        <f>INDEX(products!$A$1:$G$49,MATCH(orders!$D105,products!$A$1:$A$49,0),MATCH(orders!K$1,products!$A$1:$G$1,0))</f>
        <v>M</v>
      </c>
      <c r="L105" t="str" cm="1">
        <f t="array" ref="L105">_xlfn.IFS(K105="M","Medium",K105="L","Light",K105="D","Dark")</f>
        <v>Medium</v>
      </c>
      <c r="M105" s="4">
        <f>INDEX(products!$A$1:$G$49,MATCH(orders!$D105,products!$A$1:$A$49,0),MATCH(orders!M$1,products!$A$1:$G$1,0))</f>
        <v>0.2</v>
      </c>
      <c r="N105" s="5">
        <f>INDEX(products!$A$1:$G$49,MATCH(orders!$D105,products!$A$1:$A$49,0),MATCH(orders!N$1,products!$A$1:$G$1,0))</f>
        <v>2.9849999999999999</v>
      </c>
      <c r="O105" s="5">
        <f t="shared" si="1"/>
        <v>11.94</v>
      </c>
      <c r="P105" t="str">
        <f>_xlfn.XLOOKUP(CoffeeOrders[[#This Row],[Customer ID]],customers!$A$1:$A$1001,customers!$I$1:$I$1001,,0)</f>
        <v>No</v>
      </c>
    </row>
    <row r="106" spans="1:16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_xlfn.XLOOKUP(C106,customers!$A$2:$A$1001,customers!$B$2:$B$1001)</f>
        <v>Emiline Priddis</v>
      </c>
      <c r="G106" s="2" t="str">
        <f>IF(_xlfn.XLOOKUP(C106,customers!$A$1:$A$1001,customers!$C$1:$C$1001)=0, "",_xlfn.XLOOKUP(C106,customers!$A$2:$A$1001,customers!$C$2:$C$1001))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 cm="1">
        <f t="array" ref="J106">_xlfn.IFS(I106="Rob", "Robusta",I106="Ara","Arabica",I106="Exc","Excelsa",I106="Lib", "Liberica")</f>
        <v>Liberica</v>
      </c>
      <c r="K106" t="str">
        <f>INDEX(products!$A$1:$G$49,MATCH(orders!$D106,products!$A$1:$A$49,0),MATCH(orders!K$1,products!$A$1:$G$1,0))</f>
        <v>M</v>
      </c>
      <c r="L106" t="str" cm="1">
        <f t="array" ref="L106">_xlfn.IFS(K106="M","Medium",K106="L","Light",K106="D","Dark")</f>
        <v>Medium</v>
      </c>
      <c r="M106" s="4">
        <f>INDEX(products!$A$1:$G$49,MATCH(orders!$D106,products!$A$1:$A$49,0),MATCH(orders!M$1,products!$A$1:$G$1,0))</f>
        <v>1</v>
      </c>
      <c r="N106" s="5">
        <f>INDEX(products!$A$1:$G$49,MATCH(orders!$D106,products!$A$1:$A$49,0),MATCH(orders!N$1,products!$A$1:$G$1,0))</f>
        <v>14.55</v>
      </c>
      <c r="O106" s="5">
        <f t="shared" si="1"/>
        <v>87.300000000000011</v>
      </c>
      <c r="P106" t="str">
        <f>_xlfn.XLOOKUP(CoffeeOrders[[#This Row],[Customer ID]],customers!$A$1:$A$1001,customers!$I$1:$I$1001,,0)</f>
        <v>No</v>
      </c>
    </row>
    <row r="107" spans="1:16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_xlfn.XLOOKUP(C107,customers!$A$2:$A$1001,customers!$B$2:$B$1001)</f>
        <v>Queenie Veel</v>
      </c>
      <c r="G107" s="2" t="str">
        <f>IF(_xlfn.XLOOKUP(C107,customers!$A$1:$A$1001,customers!$C$1:$C$1001)=0, "",_xlfn.XLOOKUP(C107,customers!$A$2:$A$1001,customers!$C$2:$C$1001))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 cm="1">
        <f t="array" ref="J107">_xlfn.IFS(I107="Rob", "Robusta",I107="Ara","Arabica",I107="Exc","Excelsa",I107="Lib", "Liberica")</f>
        <v>Arabica</v>
      </c>
      <c r="K107" t="str">
        <f>INDEX(products!$A$1:$G$49,MATCH(orders!$D107,products!$A$1:$A$49,0),MATCH(orders!K$1,products!$A$1:$G$1,0))</f>
        <v>M</v>
      </c>
      <c r="L107" t="str" cm="1">
        <f t="array" ref="L107">_xlfn.IFS(K107="M","Medium",K107="L","Light",K107="D","Dark")</f>
        <v>Medium</v>
      </c>
      <c r="M107" s="4">
        <f>INDEX(products!$A$1:$G$49,MATCH(orders!$D107,products!$A$1:$A$49,0),MATCH(orders!M$1,products!$A$1:$G$1,0))</f>
        <v>0.5</v>
      </c>
      <c r="N107" s="5">
        <f>INDEX(products!$A$1:$G$49,MATCH(orders!$D107,products!$A$1:$A$49,0),MATCH(orders!N$1,products!$A$1:$G$1,0))</f>
        <v>6.75</v>
      </c>
      <c r="O107" s="5">
        <f t="shared" si="1"/>
        <v>40.5</v>
      </c>
      <c r="P107" t="str">
        <f>_xlfn.XLOOKUP(CoffeeOrders[[#This Row],[Customer ID]],customers!$A$1:$A$1001,customers!$I$1:$I$1001,,0)</f>
        <v>Yes</v>
      </c>
    </row>
    <row r="108" spans="1:16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_xlfn.XLOOKUP(C108,customers!$A$2:$A$1001,customers!$B$2:$B$1001)</f>
        <v>Lind Conyers</v>
      </c>
      <c r="G108" s="2" t="str">
        <f>IF(_xlfn.XLOOKUP(C108,customers!$A$1:$A$1001,customers!$C$1:$C$1001)=0, "",_xlfn.XLOOKUP(C108,customers!$A$2:$A$1001,customers!$C$2:$C$1001))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 cm="1">
        <f t="array" ref="J108">_xlfn.IFS(I108="Rob", "Robusta",I108="Ara","Arabica",I108="Exc","Excelsa",I108="Lib", "Liberica")</f>
        <v>Excelsa</v>
      </c>
      <c r="K108" t="str">
        <f>INDEX(products!$A$1:$G$49,MATCH(orders!$D108,products!$A$1:$A$49,0),MATCH(orders!K$1,products!$A$1:$G$1,0))</f>
        <v>D</v>
      </c>
      <c r="L108" t="str" cm="1">
        <f t="array" ref="L108">_xlfn.IFS(K108="M","Medium",K108="L","Light",K108="D","Dark")</f>
        <v>Dark</v>
      </c>
      <c r="M108" s="4">
        <f>INDEX(products!$A$1:$G$49,MATCH(orders!$D108,products!$A$1:$A$49,0),MATCH(orders!M$1,products!$A$1:$G$1,0))</f>
        <v>1</v>
      </c>
      <c r="N108" s="5">
        <f>INDEX(products!$A$1:$G$49,MATCH(orders!$D108,products!$A$1:$A$49,0),MATCH(orders!N$1,products!$A$1:$G$1,0))</f>
        <v>12.15</v>
      </c>
      <c r="O108" s="5">
        <f t="shared" si="1"/>
        <v>24.3</v>
      </c>
      <c r="P108" t="str">
        <f>_xlfn.XLOOKUP(CoffeeOrders[[#This Row],[Customer ID]],customers!$A$1:$A$1001,customers!$I$1:$I$1001,,0)</f>
        <v>No</v>
      </c>
    </row>
    <row r="109" spans="1:16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_xlfn.XLOOKUP(C109,customers!$A$2:$A$1001,customers!$B$2:$B$1001)</f>
        <v>Pen Wye</v>
      </c>
      <c r="G109" s="2" t="str">
        <f>IF(_xlfn.XLOOKUP(C109,customers!$A$1:$A$1001,customers!$C$1:$C$1001)=0, "",_xlfn.XLOOKUP(C109,customers!$A$2:$A$1001,customers!$C$2:$C$1001))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 cm="1">
        <f t="array" ref="J109">_xlfn.IFS(I109="Rob", "Robusta",I109="Ara","Arabica",I109="Exc","Excelsa",I109="Lib", "Liberica")</f>
        <v>Robusta</v>
      </c>
      <c r="K109" t="str">
        <f>INDEX(products!$A$1:$G$49,MATCH(orders!$D109,products!$A$1:$A$49,0),MATCH(orders!K$1,products!$A$1:$G$1,0))</f>
        <v>M</v>
      </c>
      <c r="L109" t="str" cm="1">
        <f t="array" ref="L109">_xlfn.IFS(K109="M","Medium",K109="L","Light",K109="D","Dark")</f>
        <v>Medium</v>
      </c>
      <c r="M109" s="4">
        <f>INDEX(products!$A$1:$G$49,MATCH(orders!$D109,products!$A$1:$A$49,0),MATCH(orders!M$1,products!$A$1:$G$1,0))</f>
        <v>0.5</v>
      </c>
      <c r="N109" s="5">
        <f>INDEX(products!$A$1:$G$49,MATCH(orders!$D109,products!$A$1:$A$49,0),MATCH(orders!N$1,products!$A$1:$G$1,0))</f>
        <v>5.97</v>
      </c>
      <c r="O109" s="5">
        <f t="shared" si="1"/>
        <v>17.91</v>
      </c>
      <c r="P109" t="str">
        <f>_xlfn.XLOOKUP(CoffeeOrders[[#This Row],[Customer ID]],customers!$A$1:$A$1001,customers!$I$1:$I$1001,,0)</f>
        <v>Yes</v>
      </c>
    </row>
    <row r="110" spans="1:16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_xlfn.XLOOKUP(C110,customers!$A$2:$A$1001,customers!$B$2:$B$1001)</f>
        <v>Isahella Hagland</v>
      </c>
      <c r="G110" s="2" t="str">
        <f>IF(_xlfn.XLOOKUP(C110,customers!$A$1:$A$1001,customers!$C$1:$C$1001)=0, "",_xlfn.XLOOKUP(C110,customers!$A$2:$A$1001,customers!$C$2:$C$1001))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 cm="1">
        <f t="array" ref="J110">_xlfn.IFS(I110="Rob", "Robusta",I110="Ara","Arabica",I110="Exc","Excelsa",I110="Lib", "Liberica")</f>
        <v>Arabica</v>
      </c>
      <c r="K110" t="str">
        <f>INDEX(products!$A$1:$G$49,MATCH(orders!$D110,products!$A$1:$A$49,0),MATCH(orders!K$1,products!$A$1:$G$1,0))</f>
        <v>M</v>
      </c>
      <c r="L110" t="str" cm="1">
        <f t="array" ref="L110">_xlfn.IFS(K110="M","Medium",K110="L","Light",K110="D","Dark")</f>
        <v>Medium</v>
      </c>
      <c r="M110" s="4">
        <f>INDEX(products!$A$1:$G$49,MATCH(orders!$D110,products!$A$1:$A$49,0),MATCH(orders!M$1,products!$A$1:$G$1,0))</f>
        <v>0.5</v>
      </c>
      <c r="N110" s="5">
        <f>INDEX(products!$A$1:$G$49,MATCH(orders!$D110,products!$A$1:$A$49,0),MATCH(orders!N$1,products!$A$1:$G$1,0))</f>
        <v>6.75</v>
      </c>
      <c r="O110" s="5">
        <f t="shared" si="1"/>
        <v>27</v>
      </c>
      <c r="P110" t="str">
        <f>_xlfn.XLOOKUP(CoffeeOrders[[#This Row],[Customer ID]],customers!$A$1:$A$1001,customers!$I$1:$I$1001,,0)</f>
        <v>No</v>
      </c>
    </row>
    <row r="111" spans="1:16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_xlfn.XLOOKUP(C111,customers!$A$2:$A$1001,customers!$B$2:$B$1001)</f>
        <v>Terry Sheryn</v>
      </c>
      <c r="G111" s="2" t="str">
        <f>IF(_xlfn.XLOOKUP(C111,customers!$A$1:$A$1001,customers!$C$1:$C$1001)=0, "",_xlfn.XLOOKUP(C111,customers!$A$2:$A$1001,customers!$C$2:$C$1001))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 cm="1">
        <f t="array" ref="J111">_xlfn.IFS(I111="Rob", "Robusta",I111="Ara","Arabica",I111="Exc","Excelsa",I111="Lib", "Liberica")</f>
        <v>Liberica</v>
      </c>
      <c r="K111" t="str">
        <f>INDEX(products!$A$1:$G$49,MATCH(orders!$D111,products!$A$1:$A$49,0),MATCH(orders!K$1,products!$A$1:$G$1,0))</f>
        <v>D</v>
      </c>
      <c r="L111" t="str" cm="1">
        <f t="array" ref="L111">_xlfn.IFS(K111="M","Medium",K111="L","Light",K111="D","Dark")</f>
        <v>Dark</v>
      </c>
      <c r="M111" s="4">
        <f>INDEX(products!$A$1:$G$49,MATCH(orders!$D111,products!$A$1:$A$49,0),MATCH(orders!M$1,products!$A$1:$G$1,0))</f>
        <v>0.5</v>
      </c>
      <c r="N111" s="5">
        <f>INDEX(products!$A$1:$G$49,MATCH(orders!$D111,products!$A$1:$A$49,0),MATCH(orders!N$1,products!$A$1:$G$1,0))</f>
        <v>7.77</v>
      </c>
      <c r="O111" s="5">
        <f t="shared" si="1"/>
        <v>7.77</v>
      </c>
      <c r="P111" t="str">
        <f>_xlfn.XLOOKUP(CoffeeOrders[[#This Row],[Customer ID]],customers!$A$1:$A$1001,customers!$I$1:$I$1001,,0)</f>
        <v>Yes</v>
      </c>
    </row>
    <row r="112" spans="1:16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_xlfn.XLOOKUP(C112,customers!$A$2:$A$1001,customers!$B$2:$B$1001)</f>
        <v>Marie-jeanne Redgrave</v>
      </c>
      <c r="G112" s="2" t="str">
        <f>IF(_xlfn.XLOOKUP(C112,customers!$A$1:$A$1001,customers!$C$1:$C$1001)=0, "",_xlfn.XLOOKUP(C112,customers!$A$2:$A$1001,customers!$C$2:$C$1001))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 cm="1">
        <f t="array" ref="J112">_xlfn.IFS(I112="Rob", "Robusta",I112="Ara","Arabica",I112="Exc","Excelsa",I112="Lib", "Liberica")</f>
        <v>Excelsa</v>
      </c>
      <c r="K112" t="str">
        <f>INDEX(products!$A$1:$G$49,MATCH(orders!$D112,products!$A$1:$A$49,0),MATCH(orders!K$1,products!$A$1:$G$1,0))</f>
        <v>L</v>
      </c>
      <c r="L112" t="str" cm="1">
        <f t="array" ref="L112">_xlfn.IFS(K112="M","Medium",K112="L","Light",K112="D","Dark")</f>
        <v>Light</v>
      </c>
      <c r="M112" s="4">
        <f>INDEX(products!$A$1:$G$49,MATCH(orders!$D112,products!$A$1:$A$49,0),MATCH(orders!M$1,products!$A$1:$G$1,0))</f>
        <v>0.2</v>
      </c>
      <c r="N112" s="5">
        <f>INDEX(products!$A$1:$G$49,MATCH(orders!$D112,products!$A$1:$A$49,0),MATCH(orders!N$1,products!$A$1:$G$1,0))</f>
        <v>4.4550000000000001</v>
      </c>
      <c r="O112" s="5">
        <f t="shared" si="1"/>
        <v>13.365</v>
      </c>
      <c r="P112" t="str">
        <f>_xlfn.XLOOKUP(CoffeeOrders[[#This Row],[Customer ID]],customers!$A$1:$A$1001,customers!$I$1:$I$1001,,0)</f>
        <v>Yes</v>
      </c>
    </row>
    <row r="113" spans="1:16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_xlfn.XLOOKUP(C113,customers!$A$2:$A$1001,customers!$B$2:$B$1001)</f>
        <v>Betty Fominov</v>
      </c>
      <c r="G113" s="2" t="str">
        <f>IF(_xlfn.XLOOKUP(C113,customers!$A$1:$A$1001,customers!$C$1:$C$1001)=0, "",_xlfn.XLOOKUP(C113,customers!$A$2:$A$1001,customers!$C$2:$C$1001))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 cm="1">
        <f t="array" ref="J113">_xlfn.IFS(I113="Rob", "Robusta",I113="Ara","Arabica",I113="Exc","Excelsa",I113="Lib", "Liberica")</f>
        <v>Robusta</v>
      </c>
      <c r="K113" t="str">
        <f>INDEX(products!$A$1:$G$49,MATCH(orders!$D113,products!$A$1:$A$49,0),MATCH(orders!K$1,products!$A$1:$G$1,0))</f>
        <v>D</v>
      </c>
      <c r="L113" t="str" cm="1">
        <f t="array" ref="L113">_xlfn.IFS(K113="M","Medium",K113="L","Light",K113="D","Dark")</f>
        <v>Dark</v>
      </c>
      <c r="M113" s="4">
        <f>INDEX(products!$A$1:$G$49,MATCH(orders!$D113,products!$A$1:$A$49,0),MATCH(orders!M$1,products!$A$1:$G$1,0))</f>
        <v>0.5</v>
      </c>
      <c r="N113" s="5">
        <f>INDEX(products!$A$1:$G$49,MATCH(orders!$D113,products!$A$1:$A$49,0),MATCH(orders!N$1,products!$A$1:$G$1,0))</f>
        <v>5.3699999999999992</v>
      </c>
      <c r="O113" s="5">
        <f t="shared" si="1"/>
        <v>26.849999999999994</v>
      </c>
      <c r="P113" t="str">
        <f>_xlfn.XLOOKUP(CoffeeOrders[[#This Row],[Customer ID]],customers!$A$1:$A$1001,customers!$I$1:$I$1001,,0)</f>
        <v>No</v>
      </c>
    </row>
    <row r="114" spans="1:16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_xlfn.XLOOKUP(C114,customers!$A$2:$A$1001,customers!$B$2:$B$1001)</f>
        <v>Shawnee Critchlow</v>
      </c>
      <c r="G114" s="2" t="str">
        <f>IF(_xlfn.XLOOKUP(C114,customers!$A$1:$A$1001,customers!$C$1:$C$1001)=0, "",_xlfn.XLOOKUP(C114,customers!$A$2:$A$1001,customers!$C$2:$C$1001))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 cm="1">
        <f t="array" ref="J114">_xlfn.IFS(I114="Rob", "Robusta",I114="Ara","Arabica",I114="Exc","Excelsa",I114="Lib", "Liberica")</f>
        <v>Arabica</v>
      </c>
      <c r="K114" t="str">
        <f>INDEX(products!$A$1:$G$49,MATCH(orders!$D114,products!$A$1:$A$49,0),MATCH(orders!K$1,products!$A$1:$G$1,0))</f>
        <v>M</v>
      </c>
      <c r="L114" t="str" cm="1">
        <f t="array" ref="L114">_xlfn.IFS(K114="M","Medium",K114="L","Light",K114="D","Dark")</f>
        <v>Medium</v>
      </c>
      <c r="M114" s="4">
        <f>INDEX(products!$A$1:$G$49,MATCH(orders!$D114,products!$A$1:$A$49,0),MATCH(orders!M$1,products!$A$1:$G$1,0))</f>
        <v>1</v>
      </c>
      <c r="N114" s="5">
        <f>INDEX(products!$A$1:$G$49,MATCH(orders!$D114,products!$A$1:$A$49,0),MATCH(orders!N$1,products!$A$1:$G$1,0))</f>
        <v>11.25</v>
      </c>
      <c r="O114" s="5">
        <f t="shared" si="1"/>
        <v>11.25</v>
      </c>
      <c r="P114" t="str">
        <f>_xlfn.XLOOKUP(CoffeeOrders[[#This Row],[Customer ID]],customers!$A$1:$A$1001,customers!$I$1:$I$1001,,0)</f>
        <v>No</v>
      </c>
    </row>
    <row r="115" spans="1:16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_xlfn.XLOOKUP(C115,customers!$A$2:$A$1001,customers!$B$2:$B$1001)</f>
        <v>Merrel Steptow</v>
      </c>
      <c r="G115" s="2" t="str">
        <f>IF(_xlfn.XLOOKUP(C115,customers!$A$1:$A$1001,customers!$C$1:$C$1001)=0, "",_xlfn.XLOOKUP(C115,customers!$A$2:$A$1001,customers!$C$2:$C$1001))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 cm="1">
        <f t="array" ref="J115">_xlfn.IFS(I115="Rob", "Robusta",I115="Ara","Arabica",I115="Exc","Excelsa",I115="Lib", "Liberica")</f>
        <v>Liberica</v>
      </c>
      <c r="K115" t="str">
        <f>INDEX(products!$A$1:$G$49,MATCH(orders!$D115,products!$A$1:$A$49,0),MATCH(orders!K$1,products!$A$1:$G$1,0))</f>
        <v>M</v>
      </c>
      <c r="L115" t="str" cm="1">
        <f t="array" ref="L115">_xlfn.IFS(K115="M","Medium",K115="L","Light",K115="D","Dark")</f>
        <v>Medium</v>
      </c>
      <c r="M115" s="4">
        <f>INDEX(products!$A$1:$G$49,MATCH(orders!$D115,products!$A$1:$A$49,0),MATCH(orders!M$1,products!$A$1:$G$1,0))</f>
        <v>1</v>
      </c>
      <c r="N115" s="5">
        <f>INDEX(products!$A$1:$G$49,MATCH(orders!$D115,products!$A$1:$A$49,0),MATCH(orders!N$1,products!$A$1:$G$1,0))</f>
        <v>14.55</v>
      </c>
      <c r="O115" s="5">
        <f t="shared" si="1"/>
        <v>14.55</v>
      </c>
      <c r="P115" t="str">
        <f>_xlfn.XLOOKUP(CoffeeOrders[[#This Row],[Customer ID]],customers!$A$1:$A$1001,customers!$I$1:$I$1001,,0)</f>
        <v>No</v>
      </c>
    </row>
    <row r="116" spans="1:16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_xlfn.XLOOKUP(C116,customers!$A$2:$A$1001,customers!$B$2:$B$1001)</f>
        <v>Carmina Hubbuck</v>
      </c>
      <c r="G116" s="2" t="str">
        <f>IF(_xlfn.XLOOKUP(C116,customers!$A$1:$A$1001,customers!$C$1:$C$1001)=0, "",_xlfn.XLOOKUP(C116,customers!$A$2:$A$1001,customers!$C$2:$C$1001))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 cm="1">
        <f t="array" ref="J116">_xlfn.IFS(I116="Rob", "Robusta",I116="Ara","Arabica",I116="Exc","Excelsa",I116="Lib", "Liberica")</f>
        <v>Robusta</v>
      </c>
      <c r="K116" t="str">
        <f>INDEX(products!$A$1:$G$49,MATCH(orders!$D116,products!$A$1:$A$49,0),MATCH(orders!K$1,products!$A$1:$G$1,0))</f>
        <v>L</v>
      </c>
      <c r="L116" t="str" cm="1">
        <f t="array" ref="L116">_xlfn.IFS(K116="M","Medium",K116="L","Light",K116="D","Dark")</f>
        <v>Light</v>
      </c>
      <c r="M116" s="4">
        <f>INDEX(products!$A$1:$G$49,MATCH(orders!$D116,products!$A$1:$A$49,0),MATCH(orders!M$1,products!$A$1:$G$1,0))</f>
        <v>0.2</v>
      </c>
      <c r="N116" s="5">
        <f>INDEX(products!$A$1:$G$49,MATCH(orders!$D116,products!$A$1:$A$49,0),MATCH(orders!N$1,products!$A$1:$G$1,0))</f>
        <v>3.5849999999999995</v>
      </c>
      <c r="O116" s="5">
        <f t="shared" si="1"/>
        <v>14.339999999999998</v>
      </c>
      <c r="P116" t="str">
        <f>_xlfn.XLOOKUP(CoffeeOrders[[#This Row],[Customer ID]],customers!$A$1:$A$1001,customers!$I$1:$I$1001,,0)</f>
        <v>No</v>
      </c>
    </row>
    <row r="117" spans="1:16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_xlfn.XLOOKUP(C117,customers!$A$2:$A$1001,customers!$B$2:$B$1001)</f>
        <v>Ingeberg Mulliner</v>
      </c>
      <c r="G117" s="2" t="str">
        <f>IF(_xlfn.XLOOKUP(C117,customers!$A$1:$A$1001,customers!$C$1:$C$1001)=0, "",_xlfn.XLOOKUP(C117,customers!$A$2:$A$1001,customers!$C$2:$C$1001))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 cm="1">
        <f t="array" ref="J117">_xlfn.IFS(I117="Rob", "Robusta",I117="Ara","Arabica",I117="Exc","Excelsa",I117="Lib", "Liberica")</f>
        <v>Liberica</v>
      </c>
      <c r="K117" t="str">
        <f>INDEX(products!$A$1:$G$49,MATCH(orders!$D117,products!$A$1:$A$49,0),MATCH(orders!K$1,products!$A$1:$G$1,0))</f>
        <v>L</v>
      </c>
      <c r="L117" t="str" cm="1">
        <f t="array" ref="L117">_xlfn.IFS(K117="M","Medium",K117="L","Light",K117="D","Dark")</f>
        <v>Light</v>
      </c>
      <c r="M117" s="4">
        <f>INDEX(products!$A$1:$G$49,MATCH(orders!$D117,products!$A$1:$A$49,0),MATCH(orders!M$1,products!$A$1:$G$1,0))</f>
        <v>1</v>
      </c>
      <c r="N117" s="5">
        <f>INDEX(products!$A$1:$G$49,MATCH(orders!$D117,products!$A$1:$A$49,0),MATCH(orders!N$1,products!$A$1:$G$1,0))</f>
        <v>15.85</v>
      </c>
      <c r="O117" s="5">
        <f t="shared" si="1"/>
        <v>15.85</v>
      </c>
      <c r="P117" t="str">
        <f>_xlfn.XLOOKUP(CoffeeOrders[[#This Row],[Customer ID]],customers!$A$1:$A$1001,customers!$I$1:$I$1001,,0)</f>
        <v>No</v>
      </c>
    </row>
    <row r="118" spans="1:16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_xlfn.XLOOKUP(C118,customers!$A$2:$A$1001,customers!$B$2:$B$1001)</f>
        <v>Geneva Standley</v>
      </c>
      <c r="G118" s="2" t="str">
        <f>IF(_xlfn.XLOOKUP(C118,customers!$A$1:$A$1001,customers!$C$1:$C$1001)=0, "",_xlfn.XLOOKUP(C118,customers!$A$2:$A$1001,customers!$C$2:$C$1001))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 cm="1">
        <f t="array" ref="J118">_xlfn.IFS(I118="Rob", "Robusta",I118="Ara","Arabica",I118="Exc","Excelsa",I118="Lib", "Liberica")</f>
        <v>Liberica</v>
      </c>
      <c r="K118" t="str">
        <f>INDEX(products!$A$1:$G$49,MATCH(orders!$D118,products!$A$1:$A$49,0),MATCH(orders!K$1,products!$A$1:$G$1,0))</f>
        <v>L</v>
      </c>
      <c r="L118" t="str" cm="1">
        <f t="array" ref="L118">_xlfn.IFS(K118="M","Medium",K118="L","Light",K118="D","Dark")</f>
        <v>Light</v>
      </c>
      <c r="M118" s="4">
        <f>INDEX(products!$A$1:$G$49,MATCH(orders!$D118,products!$A$1:$A$49,0),MATCH(orders!M$1,products!$A$1:$G$1,0))</f>
        <v>0.2</v>
      </c>
      <c r="N118" s="5">
        <f>INDEX(products!$A$1:$G$49,MATCH(orders!$D118,products!$A$1:$A$49,0),MATCH(orders!N$1,products!$A$1:$G$1,0))</f>
        <v>4.7549999999999999</v>
      </c>
      <c r="O118" s="5">
        <f t="shared" si="1"/>
        <v>19.02</v>
      </c>
      <c r="P118" t="str">
        <f>_xlfn.XLOOKUP(CoffeeOrders[[#This Row],[Customer ID]],customers!$A$1:$A$1001,customers!$I$1:$I$1001,,0)</f>
        <v>Yes</v>
      </c>
    </row>
    <row r="119" spans="1:16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_xlfn.XLOOKUP(C119,customers!$A$2:$A$1001,customers!$B$2:$B$1001)</f>
        <v>Brook Drage</v>
      </c>
      <c r="G119" s="2" t="str">
        <f>IF(_xlfn.XLOOKUP(C119,customers!$A$1:$A$1001,customers!$C$1:$C$1001)=0, "",_xlfn.XLOOKUP(C119,customers!$A$2:$A$1001,customers!$C$2:$C$1001))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 cm="1">
        <f t="array" ref="J119">_xlfn.IFS(I119="Rob", "Robusta",I119="Ara","Arabica",I119="Exc","Excelsa",I119="Lib", "Liberica")</f>
        <v>Liberica</v>
      </c>
      <c r="K119" t="str">
        <f>INDEX(products!$A$1:$G$49,MATCH(orders!$D119,products!$A$1:$A$49,0),MATCH(orders!K$1,products!$A$1:$G$1,0))</f>
        <v>L</v>
      </c>
      <c r="L119" t="str" cm="1">
        <f t="array" ref="L119">_xlfn.IFS(K119="M","Medium",K119="L","Light",K119="D","Dark")</f>
        <v>Light</v>
      </c>
      <c r="M119" s="4">
        <f>INDEX(products!$A$1:$G$49,MATCH(orders!$D119,products!$A$1:$A$49,0),MATCH(orders!M$1,products!$A$1:$G$1,0))</f>
        <v>0.5</v>
      </c>
      <c r="N119" s="5">
        <f>INDEX(products!$A$1:$G$49,MATCH(orders!$D119,products!$A$1:$A$49,0),MATCH(orders!N$1,products!$A$1:$G$1,0))</f>
        <v>9.51</v>
      </c>
      <c r="O119" s="5">
        <f t="shared" si="1"/>
        <v>38.04</v>
      </c>
      <c r="P119" t="str">
        <f>_xlfn.XLOOKUP(CoffeeOrders[[#This Row],[Customer ID]],customers!$A$1:$A$1001,customers!$I$1:$I$1001,,0)</f>
        <v>No</v>
      </c>
    </row>
    <row r="120" spans="1:16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_xlfn.XLOOKUP(C120,customers!$A$2:$A$1001,customers!$B$2:$B$1001)</f>
        <v>Muffin Yallop</v>
      </c>
      <c r="G120" s="2" t="str">
        <f>IF(_xlfn.XLOOKUP(C120,customers!$A$1:$A$1001,customers!$C$1:$C$1001)=0, "",_xlfn.XLOOKUP(C120,customers!$A$2:$A$1001,customers!$C$2:$C$1001))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 cm="1">
        <f t="array" ref="J120">_xlfn.IFS(I120="Rob", "Robusta",I120="Ara","Arabica",I120="Exc","Excelsa",I120="Lib", "Liberica")</f>
        <v>Excelsa</v>
      </c>
      <c r="K120" t="str">
        <f>INDEX(products!$A$1:$G$49,MATCH(orders!$D120,products!$A$1:$A$49,0),MATCH(orders!K$1,products!$A$1:$G$1,0))</f>
        <v>D</v>
      </c>
      <c r="L120" t="str" cm="1">
        <f t="array" ref="L120">_xlfn.IFS(K120="M","Medium",K120="L","Light",K120="D","Dark")</f>
        <v>Dark</v>
      </c>
      <c r="M120" s="4">
        <f>INDEX(products!$A$1:$G$49,MATCH(orders!$D120,products!$A$1:$A$49,0),MATCH(orders!M$1,products!$A$1:$G$1,0))</f>
        <v>0.5</v>
      </c>
      <c r="N120" s="5">
        <f>INDEX(products!$A$1:$G$49,MATCH(orders!$D120,products!$A$1:$A$49,0),MATCH(orders!N$1,products!$A$1:$G$1,0))</f>
        <v>7.29</v>
      </c>
      <c r="O120" s="5">
        <f t="shared" si="1"/>
        <v>21.87</v>
      </c>
      <c r="P120" t="str">
        <f>_xlfn.XLOOKUP(CoffeeOrders[[#This Row],[Customer ID]],customers!$A$1:$A$1001,customers!$I$1:$I$1001,,0)</f>
        <v>Yes</v>
      </c>
    </row>
    <row r="121" spans="1:16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_xlfn.XLOOKUP(C121,customers!$A$2:$A$1001,customers!$B$2:$B$1001)</f>
        <v>Cordi Switsur</v>
      </c>
      <c r="G121" s="2" t="str">
        <f>IF(_xlfn.XLOOKUP(C121,customers!$A$1:$A$1001,customers!$C$1:$C$1001)=0, "",_xlfn.XLOOKUP(C121,customers!$A$2:$A$1001,customers!$C$2:$C$1001))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 cm="1">
        <f t="array" ref="J121">_xlfn.IFS(I121="Rob", "Robusta",I121="Ara","Arabica",I121="Exc","Excelsa",I121="Lib", "Liberica")</f>
        <v>Excelsa</v>
      </c>
      <c r="K121" t="str">
        <f>INDEX(products!$A$1:$G$49,MATCH(orders!$D121,products!$A$1:$A$49,0),MATCH(orders!K$1,products!$A$1:$G$1,0))</f>
        <v>M</v>
      </c>
      <c r="L121" t="str" cm="1">
        <f t="array" ref="L121">_xlfn.IFS(K121="M","Medium",K121="L","Light",K121="D","Dark")</f>
        <v>Medium</v>
      </c>
      <c r="M121" s="4">
        <f>INDEX(products!$A$1:$G$49,MATCH(orders!$D121,products!$A$1:$A$49,0),MATCH(orders!M$1,products!$A$1:$G$1,0))</f>
        <v>0.2</v>
      </c>
      <c r="N121" s="5">
        <f>INDEX(products!$A$1:$G$49,MATCH(orders!$D121,products!$A$1:$A$49,0),MATCH(orders!N$1,products!$A$1:$G$1,0))</f>
        <v>4.125</v>
      </c>
      <c r="O121" s="5">
        <f t="shared" si="1"/>
        <v>4.125</v>
      </c>
      <c r="P121" t="str">
        <f>_xlfn.XLOOKUP(CoffeeOrders[[#This Row],[Customer ID]],customers!$A$1:$A$1001,customers!$I$1:$I$1001,,0)</f>
        <v>No</v>
      </c>
    </row>
    <row r="122" spans="1:16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_xlfn.XLOOKUP(C122,customers!$A$2:$A$1001,customers!$B$2:$B$1001)</f>
        <v>Cordi Switsur</v>
      </c>
      <c r="G122" s="2" t="str">
        <f>IF(_xlfn.XLOOKUP(C122,customers!$A$1:$A$1001,customers!$C$1:$C$1001)=0, "",_xlfn.XLOOKUP(C122,customers!$A$2:$A$1001,customers!$C$2:$C$1001))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 cm="1">
        <f t="array" ref="J122">_xlfn.IFS(I122="Rob", "Robusta",I122="Ara","Arabica",I122="Exc","Excelsa",I122="Lib", "Liberica")</f>
        <v>Arabica</v>
      </c>
      <c r="K122" t="str">
        <f>INDEX(products!$A$1:$G$49,MATCH(orders!$D122,products!$A$1:$A$49,0),MATCH(orders!K$1,products!$A$1:$G$1,0))</f>
        <v>L</v>
      </c>
      <c r="L122" t="str" cm="1">
        <f t="array" ref="L122">_xlfn.IFS(K122="M","Medium",K122="L","Light",K122="D","Dark")</f>
        <v>Light</v>
      </c>
      <c r="M122" s="4">
        <f>INDEX(products!$A$1:$G$49,MATCH(orders!$D122,products!$A$1:$A$49,0),MATCH(orders!M$1,products!$A$1:$G$1,0))</f>
        <v>0.2</v>
      </c>
      <c r="N122" s="5">
        <f>INDEX(products!$A$1:$G$49,MATCH(orders!$D122,products!$A$1:$A$49,0),MATCH(orders!N$1,products!$A$1:$G$1,0))</f>
        <v>3.8849999999999998</v>
      </c>
      <c r="O122" s="5">
        <f t="shared" si="1"/>
        <v>3.8849999999999998</v>
      </c>
      <c r="P122" t="str">
        <f>_xlfn.XLOOKUP(CoffeeOrders[[#This Row],[Customer ID]],customers!$A$1:$A$1001,customers!$I$1:$I$1001,,0)</f>
        <v>No</v>
      </c>
    </row>
    <row r="123" spans="1:16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_xlfn.XLOOKUP(C123,customers!$A$2:$A$1001,customers!$B$2:$B$1001)</f>
        <v>Cordi Switsur</v>
      </c>
      <c r="G123" s="2" t="str">
        <f>IF(_xlfn.XLOOKUP(C123,customers!$A$1:$A$1001,customers!$C$1:$C$1001)=0, "",_xlfn.XLOOKUP(C123,customers!$A$2:$A$1001,customers!$C$2:$C$1001))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 cm="1">
        <f t="array" ref="J123">_xlfn.IFS(I123="Rob", "Robusta",I123="Ara","Arabica",I123="Exc","Excelsa",I123="Lib", "Liberica")</f>
        <v>Excelsa</v>
      </c>
      <c r="K123" t="str">
        <f>INDEX(products!$A$1:$G$49,MATCH(orders!$D123,products!$A$1:$A$49,0),MATCH(orders!K$1,products!$A$1:$G$1,0))</f>
        <v>M</v>
      </c>
      <c r="L123" t="str" cm="1">
        <f t="array" ref="L123">_xlfn.IFS(K123="M","Medium",K123="L","Light",K123="D","Dark")</f>
        <v>Medium</v>
      </c>
      <c r="M123" s="4">
        <f>INDEX(products!$A$1:$G$49,MATCH(orders!$D123,products!$A$1:$A$49,0),MATCH(orders!M$1,products!$A$1:$G$1,0))</f>
        <v>1</v>
      </c>
      <c r="N123" s="5">
        <f>INDEX(products!$A$1:$G$49,MATCH(orders!$D123,products!$A$1:$A$49,0),MATCH(orders!N$1,products!$A$1:$G$1,0))</f>
        <v>13.75</v>
      </c>
      <c r="O123" s="5">
        <f t="shared" si="1"/>
        <v>68.75</v>
      </c>
      <c r="P123" t="str">
        <f>_xlfn.XLOOKUP(CoffeeOrders[[#This Row],[Customer ID]],customers!$A$1:$A$1001,customers!$I$1:$I$1001,,0)</f>
        <v>No</v>
      </c>
    </row>
    <row r="124" spans="1:16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_xlfn.XLOOKUP(C124,customers!$A$2:$A$1001,customers!$B$2:$B$1001)</f>
        <v>Mahala Ludwell</v>
      </c>
      <c r="G124" s="2" t="str">
        <f>IF(_xlfn.XLOOKUP(C124,customers!$A$1:$A$1001,customers!$C$1:$C$1001)=0, "",_xlfn.XLOOKUP(C124,customers!$A$2:$A$1001,customers!$C$2:$C$1001))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 cm="1">
        <f t="array" ref="J124">_xlfn.IFS(I124="Rob", "Robusta",I124="Ara","Arabica",I124="Exc","Excelsa",I124="Lib", "Liberica")</f>
        <v>Arabica</v>
      </c>
      <c r="K124" t="str">
        <f>INDEX(products!$A$1:$G$49,MATCH(orders!$D124,products!$A$1:$A$49,0),MATCH(orders!K$1,products!$A$1:$G$1,0))</f>
        <v>D</v>
      </c>
      <c r="L124" t="str" cm="1">
        <f t="array" ref="L124">_xlfn.IFS(K124="M","Medium",K124="L","Light",K124="D","Dark")</f>
        <v>Dark</v>
      </c>
      <c r="M124" s="4">
        <f>INDEX(products!$A$1:$G$49,MATCH(orders!$D124,products!$A$1:$A$49,0),MATCH(orders!M$1,products!$A$1:$G$1,0))</f>
        <v>0.5</v>
      </c>
      <c r="N124" s="5">
        <f>INDEX(products!$A$1:$G$49,MATCH(orders!$D124,products!$A$1:$A$49,0),MATCH(orders!N$1,products!$A$1:$G$1,0))</f>
        <v>5.97</v>
      </c>
      <c r="O124" s="5">
        <f t="shared" si="1"/>
        <v>23.88</v>
      </c>
      <c r="P124" t="str">
        <f>_xlfn.XLOOKUP(CoffeeOrders[[#This Row],[Customer ID]],customers!$A$1:$A$1001,customers!$I$1:$I$1001,,0)</f>
        <v>Yes</v>
      </c>
    </row>
    <row r="125" spans="1:16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_xlfn.XLOOKUP(C125,customers!$A$2:$A$1001,customers!$B$2:$B$1001)</f>
        <v>Doll Beauchamp</v>
      </c>
      <c r="G125" s="2" t="str">
        <f>IF(_xlfn.XLOOKUP(C125,customers!$A$1:$A$1001,customers!$C$1:$C$1001)=0, "",_xlfn.XLOOKUP(C125,customers!$A$2:$A$1001,customers!$C$2:$C$1001))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 cm="1">
        <f t="array" ref="J125">_xlfn.IFS(I125="Rob", "Robusta",I125="Ara","Arabica",I125="Exc","Excelsa",I125="Lib", "Liberica")</f>
        <v>Liberica</v>
      </c>
      <c r="K125" t="str">
        <f>INDEX(products!$A$1:$G$49,MATCH(orders!$D125,products!$A$1:$A$49,0),MATCH(orders!K$1,products!$A$1:$G$1,0))</f>
        <v>L</v>
      </c>
      <c r="L125" t="str" cm="1">
        <f t="array" ref="L125">_xlfn.IFS(K125="M","Medium",K125="L","Light",K125="D","Dark")</f>
        <v>Light</v>
      </c>
      <c r="M125" s="4">
        <f>INDEX(products!$A$1:$G$49,MATCH(orders!$D125,products!$A$1:$A$49,0),MATCH(orders!M$1,products!$A$1:$G$1,0))</f>
        <v>2.5</v>
      </c>
      <c r="N125" s="5">
        <f>INDEX(products!$A$1:$G$49,MATCH(orders!$D125,products!$A$1:$A$49,0),MATCH(orders!N$1,products!$A$1:$G$1,0))</f>
        <v>36.454999999999998</v>
      </c>
      <c r="O125" s="5">
        <f t="shared" si="1"/>
        <v>145.82</v>
      </c>
      <c r="P125" t="str">
        <f>_xlfn.XLOOKUP(CoffeeOrders[[#This Row],[Customer ID]],customers!$A$1:$A$1001,customers!$I$1:$I$1001,,0)</f>
        <v>No</v>
      </c>
    </row>
    <row r="126" spans="1:16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_xlfn.XLOOKUP(C126,customers!$A$2:$A$1001,customers!$B$2:$B$1001)</f>
        <v>Stanford Rodliff</v>
      </c>
      <c r="G126" s="2" t="str">
        <f>IF(_xlfn.XLOOKUP(C126,customers!$A$1:$A$1001,customers!$C$1:$C$1001)=0, "",_xlfn.XLOOKUP(C126,customers!$A$2:$A$1001,customers!$C$2:$C$1001))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 cm="1">
        <f t="array" ref="J126">_xlfn.IFS(I126="Rob", "Robusta",I126="Ara","Arabica",I126="Exc","Excelsa",I126="Lib", "Liberica")</f>
        <v>Liberica</v>
      </c>
      <c r="K126" t="str">
        <f>INDEX(products!$A$1:$G$49,MATCH(orders!$D126,products!$A$1:$A$49,0),MATCH(orders!K$1,products!$A$1:$G$1,0))</f>
        <v>M</v>
      </c>
      <c r="L126" t="str" cm="1">
        <f t="array" ref="L126">_xlfn.IFS(K126="M","Medium",K126="L","Light",K126="D","Dark")</f>
        <v>Medium</v>
      </c>
      <c r="M126" s="4">
        <f>INDEX(products!$A$1:$G$49,MATCH(orders!$D126,products!$A$1:$A$49,0),MATCH(orders!M$1,products!$A$1:$G$1,0))</f>
        <v>0.2</v>
      </c>
      <c r="N126" s="5">
        <f>INDEX(products!$A$1:$G$49,MATCH(orders!$D126,products!$A$1:$A$49,0),MATCH(orders!N$1,products!$A$1:$G$1,0))</f>
        <v>4.3650000000000002</v>
      </c>
      <c r="O126" s="5">
        <f t="shared" si="1"/>
        <v>21.825000000000003</v>
      </c>
      <c r="P126" t="str">
        <f>_xlfn.XLOOKUP(CoffeeOrders[[#This Row],[Customer ID]],customers!$A$1:$A$1001,customers!$I$1:$I$1001,,0)</f>
        <v>Yes</v>
      </c>
    </row>
    <row r="127" spans="1:16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_xlfn.XLOOKUP(C127,customers!$A$2:$A$1001,customers!$B$2:$B$1001)</f>
        <v>Stevana Woodham</v>
      </c>
      <c r="G127" s="2" t="str">
        <f>IF(_xlfn.XLOOKUP(C127,customers!$A$1:$A$1001,customers!$C$1:$C$1001)=0, "",_xlfn.XLOOKUP(C127,customers!$A$2:$A$1001,customers!$C$2:$C$1001))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 cm="1">
        <f t="array" ref="J127">_xlfn.IFS(I127="Rob", "Robusta",I127="Ara","Arabica",I127="Exc","Excelsa",I127="Lib", "Liberica")</f>
        <v>Liberica</v>
      </c>
      <c r="K127" t="str">
        <f>INDEX(products!$A$1:$G$49,MATCH(orders!$D127,products!$A$1:$A$49,0),MATCH(orders!K$1,products!$A$1:$G$1,0))</f>
        <v>M</v>
      </c>
      <c r="L127" t="str" cm="1">
        <f t="array" ref="L127">_xlfn.IFS(K127="M","Medium",K127="L","Light",K127="D","Dark")</f>
        <v>Medium</v>
      </c>
      <c r="M127" s="4">
        <f>INDEX(products!$A$1:$G$49,MATCH(orders!$D127,products!$A$1:$A$49,0),MATCH(orders!M$1,products!$A$1:$G$1,0))</f>
        <v>0.5</v>
      </c>
      <c r="N127" s="5">
        <f>INDEX(products!$A$1:$G$49,MATCH(orders!$D127,products!$A$1:$A$49,0),MATCH(orders!N$1,products!$A$1:$G$1,0))</f>
        <v>8.73</v>
      </c>
      <c r="O127" s="5">
        <f t="shared" si="1"/>
        <v>26.19</v>
      </c>
      <c r="P127" t="str">
        <f>_xlfn.XLOOKUP(CoffeeOrders[[#This Row],[Customer ID]],customers!$A$1:$A$1001,customers!$I$1:$I$1001,,0)</f>
        <v>Yes</v>
      </c>
    </row>
    <row r="128" spans="1:16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_xlfn.XLOOKUP(C128,customers!$A$2:$A$1001,customers!$B$2:$B$1001)</f>
        <v>Hewet Synnot</v>
      </c>
      <c r="G128" s="2" t="str">
        <f>IF(_xlfn.XLOOKUP(C128,customers!$A$1:$A$1001,customers!$C$1:$C$1001)=0, "",_xlfn.XLOOKUP(C128,customers!$A$2:$A$1001,customers!$C$2:$C$1001))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 cm="1">
        <f t="array" ref="J128">_xlfn.IFS(I128="Rob", "Robusta",I128="Ara","Arabica",I128="Exc","Excelsa",I128="Lib", "Liberica")</f>
        <v>Arabica</v>
      </c>
      <c r="K128" t="str">
        <f>INDEX(products!$A$1:$G$49,MATCH(orders!$D128,products!$A$1:$A$49,0),MATCH(orders!K$1,products!$A$1:$G$1,0))</f>
        <v>M</v>
      </c>
      <c r="L128" t="str" cm="1">
        <f t="array" ref="L128">_xlfn.IFS(K128="M","Medium",K128="L","Light",K128="D","Dark")</f>
        <v>Medium</v>
      </c>
      <c r="M128" s="4">
        <f>INDEX(products!$A$1:$G$49,MATCH(orders!$D128,products!$A$1:$A$49,0),MATCH(orders!M$1,products!$A$1:$G$1,0))</f>
        <v>1</v>
      </c>
      <c r="N128" s="5">
        <f>INDEX(products!$A$1:$G$49,MATCH(orders!$D128,products!$A$1:$A$49,0),MATCH(orders!N$1,products!$A$1:$G$1,0))</f>
        <v>11.25</v>
      </c>
      <c r="O128" s="5">
        <f t="shared" si="1"/>
        <v>11.25</v>
      </c>
      <c r="P128" t="str">
        <f>_xlfn.XLOOKUP(CoffeeOrders[[#This Row],[Customer ID]],customers!$A$1:$A$1001,customers!$I$1:$I$1001,,0)</f>
        <v>No</v>
      </c>
    </row>
    <row r="129" spans="1:16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_xlfn.XLOOKUP(C129,customers!$A$2:$A$1001,customers!$B$2:$B$1001)</f>
        <v>Raleigh Lepere</v>
      </c>
      <c r="G129" s="2" t="str">
        <f>IF(_xlfn.XLOOKUP(C129,customers!$A$1:$A$1001,customers!$C$1:$C$1001)=0, "",_xlfn.XLOOKUP(C129,customers!$A$2:$A$1001,customers!$C$2:$C$1001))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 cm="1">
        <f t="array" ref="J129">_xlfn.IFS(I129="Rob", "Robusta",I129="Ara","Arabica",I129="Exc","Excelsa",I129="Lib", "Liberica")</f>
        <v>Liberica</v>
      </c>
      <c r="K129" t="str">
        <f>INDEX(products!$A$1:$G$49,MATCH(orders!$D129,products!$A$1:$A$49,0),MATCH(orders!K$1,products!$A$1:$G$1,0))</f>
        <v>D</v>
      </c>
      <c r="L129" t="str" cm="1">
        <f t="array" ref="L129">_xlfn.IFS(K129="M","Medium",K129="L","Light",K129="D","Dark")</f>
        <v>Dark</v>
      </c>
      <c r="M129" s="4">
        <f>INDEX(products!$A$1:$G$49,MATCH(orders!$D129,products!$A$1:$A$49,0),MATCH(orders!M$1,products!$A$1:$G$1,0))</f>
        <v>1</v>
      </c>
      <c r="N129" s="5">
        <f>INDEX(products!$A$1:$G$49,MATCH(orders!$D129,products!$A$1:$A$49,0),MATCH(orders!N$1,products!$A$1:$G$1,0))</f>
        <v>12.95</v>
      </c>
      <c r="O129" s="5">
        <f t="shared" si="1"/>
        <v>77.699999999999989</v>
      </c>
      <c r="P129" t="str">
        <f>_xlfn.XLOOKUP(CoffeeOrders[[#This Row],[Customer ID]],customers!$A$1:$A$1001,customers!$I$1:$I$1001,,0)</f>
        <v>No</v>
      </c>
    </row>
    <row r="130" spans="1:16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_xlfn.XLOOKUP(C130,customers!$A$2:$A$1001,customers!$B$2:$B$1001)</f>
        <v>Timofei Woofinden</v>
      </c>
      <c r="G130" s="2" t="str">
        <f>IF(_xlfn.XLOOKUP(C130,customers!$A$1:$A$1001,customers!$C$1:$C$1001)=0, "",_xlfn.XLOOKUP(C130,customers!$A$2:$A$1001,customers!$C$2:$C$1001))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 cm="1">
        <f t="array" ref="J130">_xlfn.IFS(I130="Rob", "Robusta",I130="Ara","Arabica",I130="Exc","Excelsa",I130="Lib", "Liberica")</f>
        <v>Arabica</v>
      </c>
      <c r="K130" t="str">
        <f>INDEX(products!$A$1:$G$49,MATCH(orders!$D130,products!$A$1:$A$49,0),MATCH(orders!K$1,products!$A$1:$G$1,0))</f>
        <v>M</v>
      </c>
      <c r="L130" t="str" cm="1">
        <f t="array" ref="L130">_xlfn.IFS(K130="M","Medium",K130="L","Light",K130="D","Dark")</f>
        <v>Medium</v>
      </c>
      <c r="M130" s="4">
        <f>INDEX(products!$A$1:$G$49,MATCH(orders!$D130,products!$A$1:$A$49,0),MATCH(orders!M$1,products!$A$1:$G$1,0))</f>
        <v>0.5</v>
      </c>
      <c r="N130" s="5">
        <f>INDEX(products!$A$1:$G$49,MATCH(orders!$D130,products!$A$1:$A$49,0),MATCH(orders!N$1,products!$A$1:$G$1,0))</f>
        <v>6.75</v>
      </c>
      <c r="O130" s="5">
        <f t="shared" si="1"/>
        <v>6.75</v>
      </c>
      <c r="P130" t="str">
        <f>_xlfn.XLOOKUP(CoffeeOrders[[#This Row],[Customer ID]],customers!$A$1:$A$1001,customers!$I$1:$I$1001,,0)</f>
        <v>No</v>
      </c>
    </row>
    <row r="131" spans="1:16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_xlfn.XLOOKUP(C131,customers!$A$2:$A$1001,customers!$B$2:$B$1001)</f>
        <v>Evelina Dacca</v>
      </c>
      <c r="G131" s="2" t="str">
        <f>IF(_xlfn.XLOOKUP(C131,customers!$A$1:$A$1001,customers!$C$1:$C$1001)=0, "",_xlfn.XLOOKUP(C131,customers!$A$2:$A$1001,customers!$C$2:$C$1001))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 cm="1">
        <f t="array" ref="J131">_xlfn.IFS(I131="Rob", "Robusta",I131="Ara","Arabica",I131="Exc","Excelsa",I131="Lib", "Liberica")</f>
        <v>Excelsa</v>
      </c>
      <c r="K131" t="str">
        <f>INDEX(products!$A$1:$G$49,MATCH(orders!$D131,products!$A$1:$A$49,0),MATCH(orders!K$1,products!$A$1:$G$1,0))</f>
        <v>D</v>
      </c>
      <c r="L131" t="str" cm="1">
        <f t="array" ref="L131">_xlfn.IFS(K131="M","Medium",K131="L","Light",K131="D","Dark")</f>
        <v>Dark</v>
      </c>
      <c r="M131" s="4">
        <f>INDEX(products!$A$1:$G$49,MATCH(orders!$D131,products!$A$1:$A$49,0),MATCH(orders!M$1,products!$A$1:$G$1,0))</f>
        <v>1</v>
      </c>
      <c r="N131" s="5">
        <f>INDEX(products!$A$1:$G$49,MATCH(orders!$D131,products!$A$1:$A$49,0),MATCH(orders!N$1,products!$A$1:$G$1,0))</f>
        <v>12.15</v>
      </c>
      <c r="O131" s="5">
        <f t="shared" ref="O131:O194" si="2">E131*N131</f>
        <v>12.15</v>
      </c>
      <c r="P131" t="str">
        <f>_xlfn.XLOOKUP(CoffeeOrders[[#This Row],[Customer ID]],customers!$A$1:$A$1001,customers!$I$1:$I$1001,,0)</f>
        <v>Yes</v>
      </c>
    </row>
    <row r="132" spans="1:16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_xlfn.XLOOKUP(C132,customers!$A$2:$A$1001,customers!$B$2:$B$1001)</f>
        <v>Bidget Tremellier</v>
      </c>
      <c r="G132" s="2" t="str">
        <f>IF(_xlfn.XLOOKUP(C132,customers!$A$1:$A$1001,customers!$C$1:$C$1001)=0, "",_xlfn.XLOOKUP(C132,customers!$A$2:$A$1001,customers!$C$2:$C$1001))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 cm="1">
        <f t="array" ref="J132">_xlfn.IFS(I132="Rob", "Robusta",I132="Ara","Arabica",I132="Exc","Excelsa",I132="Lib", "Liberica")</f>
        <v>Arabica</v>
      </c>
      <c r="K132" t="str">
        <f>INDEX(products!$A$1:$G$49,MATCH(orders!$D132,products!$A$1:$A$49,0),MATCH(orders!K$1,products!$A$1:$G$1,0))</f>
        <v>L</v>
      </c>
      <c r="L132" t="str" cm="1">
        <f t="array" ref="L132">_xlfn.IFS(K132="M","Medium",K132="L","Light",K132="D","Dark")</f>
        <v>Light</v>
      </c>
      <c r="M132" s="4">
        <f>INDEX(products!$A$1:$G$49,MATCH(orders!$D132,products!$A$1:$A$49,0),MATCH(orders!M$1,products!$A$1:$G$1,0))</f>
        <v>2.5</v>
      </c>
      <c r="N132" s="5">
        <f>INDEX(products!$A$1:$G$49,MATCH(orders!$D132,products!$A$1:$A$49,0),MATCH(orders!N$1,products!$A$1:$G$1,0))</f>
        <v>29.784999999999997</v>
      </c>
      <c r="O132" s="5">
        <f t="shared" si="2"/>
        <v>148.92499999999998</v>
      </c>
      <c r="P132" t="str">
        <f>_xlfn.XLOOKUP(CoffeeOrders[[#This Row],[Customer ID]],customers!$A$1:$A$1001,customers!$I$1:$I$1001,,0)</f>
        <v>Yes</v>
      </c>
    </row>
    <row r="133" spans="1:16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_xlfn.XLOOKUP(C133,customers!$A$2:$A$1001,customers!$B$2:$B$1001)</f>
        <v>Bobinette Hindsberg</v>
      </c>
      <c r="G133" s="2" t="str">
        <f>IF(_xlfn.XLOOKUP(C133,customers!$A$1:$A$1001,customers!$C$1:$C$1001)=0, "",_xlfn.XLOOKUP(C133,customers!$A$2:$A$1001,customers!$C$2:$C$1001))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 cm="1">
        <f t="array" ref="J133">_xlfn.IFS(I133="Rob", "Robusta",I133="Ara","Arabica",I133="Exc","Excelsa",I133="Lib", "Liberica")</f>
        <v>Excelsa</v>
      </c>
      <c r="K133" t="str">
        <f>INDEX(products!$A$1:$G$49,MATCH(orders!$D133,products!$A$1:$A$49,0),MATCH(orders!K$1,products!$A$1:$G$1,0))</f>
        <v>D</v>
      </c>
      <c r="L133" t="str" cm="1">
        <f t="array" ref="L133">_xlfn.IFS(K133="M","Medium",K133="L","Light",K133="D","Dark")</f>
        <v>Dark</v>
      </c>
      <c r="M133" s="4">
        <f>INDEX(products!$A$1:$G$49,MATCH(orders!$D133,products!$A$1:$A$49,0),MATCH(orders!M$1,products!$A$1:$G$1,0))</f>
        <v>0.5</v>
      </c>
      <c r="N133" s="5">
        <f>INDEX(products!$A$1:$G$49,MATCH(orders!$D133,products!$A$1:$A$49,0),MATCH(orders!N$1,products!$A$1:$G$1,0))</f>
        <v>7.29</v>
      </c>
      <c r="O133" s="5">
        <f t="shared" si="2"/>
        <v>14.58</v>
      </c>
      <c r="P133" t="str">
        <f>_xlfn.XLOOKUP(CoffeeOrders[[#This Row],[Customer ID]],customers!$A$1:$A$1001,customers!$I$1:$I$1001,,0)</f>
        <v>Yes</v>
      </c>
    </row>
    <row r="134" spans="1:16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_xlfn.XLOOKUP(C134,customers!$A$2:$A$1001,customers!$B$2:$B$1001)</f>
        <v>Osbert Robins</v>
      </c>
      <c r="G134" s="2" t="str">
        <f>IF(_xlfn.XLOOKUP(C134,customers!$A$1:$A$1001,customers!$C$1:$C$1001)=0, "",_xlfn.XLOOKUP(C134,customers!$A$2:$A$1001,customers!$C$2:$C$1001))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 cm="1">
        <f t="array" ref="J134">_xlfn.IFS(I134="Rob", "Robusta",I134="Ara","Arabica",I134="Exc","Excelsa",I134="Lib", "Liberica")</f>
        <v>Arabica</v>
      </c>
      <c r="K134" t="str">
        <f>INDEX(products!$A$1:$G$49,MATCH(orders!$D134,products!$A$1:$A$49,0),MATCH(orders!K$1,products!$A$1:$G$1,0))</f>
        <v>L</v>
      </c>
      <c r="L134" t="str" cm="1">
        <f t="array" ref="L134">_xlfn.IFS(K134="M","Medium",K134="L","Light",K134="D","Dark")</f>
        <v>Light</v>
      </c>
      <c r="M134" s="4">
        <f>INDEX(products!$A$1:$G$49,MATCH(orders!$D134,products!$A$1:$A$49,0),MATCH(orders!M$1,products!$A$1:$G$1,0))</f>
        <v>2.5</v>
      </c>
      <c r="N134" s="5">
        <f>INDEX(products!$A$1:$G$49,MATCH(orders!$D134,products!$A$1:$A$49,0),MATCH(orders!N$1,products!$A$1:$G$1,0))</f>
        <v>29.784999999999997</v>
      </c>
      <c r="O134" s="5">
        <f t="shared" si="2"/>
        <v>148.92499999999998</v>
      </c>
      <c r="P134" t="str">
        <f>_xlfn.XLOOKUP(CoffeeOrders[[#This Row],[Customer ID]],customers!$A$1:$A$1001,customers!$I$1:$I$1001,,0)</f>
        <v>Yes</v>
      </c>
    </row>
    <row r="135" spans="1:16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_xlfn.XLOOKUP(C135,customers!$A$2:$A$1001,customers!$B$2:$B$1001)</f>
        <v>Othello Syseland</v>
      </c>
      <c r="G135" s="2" t="str">
        <f>IF(_xlfn.XLOOKUP(C135,customers!$A$1:$A$1001,customers!$C$1:$C$1001)=0, "",_xlfn.XLOOKUP(C135,customers!$A$2:$A$1001,customers!$C$2:$C$1001))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 cm="1">
        <f t="array" ref="J135">_xlfn.IFS(I135="Rob", "Robusta",I135="Ara","Arabica",I135="Exc","Excelsa",I135="Lib", "Liberica")</f>
        <v>Liberica</v>
      </c>
      <c r="K135" t="str">
        <f>INDEX(products!$A$1:$G$49,MATCH(orders!$D135,products!$A$1:$A$49,0),MATCH(orders!K$1,products!$A$1:$G$1,0))</f>
        <v>D</v>
      </c>
      <c r="L135" t="str" cm="1">
        <f t="array" ref="L135">_xlfn.IFS(K135="M","Medium",K135="L","Light",K135="D","Dark")</f>
        <v>Dark</v>
      </c>
      <c r="M135" s="4">
        <f>INDEX(products!$A$1:$G$49,MATCH(orders!$D135,products!$A$1:$A$49,0),MATCH(orders!M$1,products!$A$1:$G$1,0))</f>
        <v>1</v>
      </c>
      <c r="N135" s="5">
        <f>INDEX(products!$A$1:$G$49,MATCH(orders!$D135,products!$A$1:$A$49,0),MATCH(orders!N$1,products!$A$1:$G$1,0))</f>
        <v>12.95</v>
      </c>
      <c r="O135" s="5">
        <f t="shared" si="2"/>
        <v>12.95</v>
      </c>
      <c r="P135" t="str">
        <f>_xlfn.XLOOKUP(CoffeeOrders[[#This Row],[Customer ID]],customers!$A$1:$A$1001,customers!$I$1:$I$1001,,0)</f>
        <v>No</v>
      </c>
    </row>
    <row r="136" spans="1:16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_xlfn.XLOOKUP(C136,customers!$A$2:$A$1001,customers!$B$2:$B$1001)</f>
        <v>Ewell Hanby</v>
      </c>
      <c r="G136" s="2" t="str">
        <f>IF(_xlfn.XLOOKUP(C136,customers!$A$1:$A$1001,customers!$C$1:$C$1001)=0, "",_xlfn.XLOOKUP(C136,customers!$A$2:$A$1001,customers!$C$2:$C$1001))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 cm="1">
        <f t="array" ref="J136">_xlfn.IFS(I136="Rob", "Robusta",I136="Ara","Arabica",I136="Exc","Excelsa",I136="Lib", "Liberica")</f>
        <v>Excelsa</v>
      </c>
      <c r="K136" t="str">
        <f>INDEX(products!$A$1:$G$49,MATCH(orders!$D136,products!$A$1:$A$49,0),MATCH(orders!K$1,products!$A$1:$G$1,0))</f>
        <v>M</v>
      </c>
      <c r="L136" t="str" cm="1">
        <f t="array" ref="L136">_xlfn.IFS(K136="M","Medium",K136="L","Light",K136="D","Dark")</f>
        <v>Medium</v>
      </c>
      <c r="M136" s="4">
        <f>INDEX(products!$A$1:$G$49,MATCH(orders!$D136,products!$A$1:$A$49,0),MATCH(orders!M$1,products!$A$1:$G$1,0))</f>
        <v>2.5</v>
      </c>
      <c r="N136" s="5">
        <f>INDEX(products!$A$1:$G$49,MATCH(orders!$D136,products!$A$1:$A$49,0),MATCH(orders!N$1,products!$A$1:$G$1,0))</f>
        <v>31.624999999999996</v>
      </c>
      <c r="O136" s="5">
        <f t="shared" si="2"/>
        <v>94.874999999999986</v>
      </c>
      <c r="P136" t="str">
        <f>_xlfn.XLOOKUP(CoffeeOrders[[#This Row],[Customer ID]],customers!$A$1:$A$1001,customers!$I$1:$I$1001,,0)</f>
        <v>Yes</v>
      </c>
    </row>
    <row r="137" spans="1:16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_xlfn.XLOOKUP(C137,customers!$A$2:$A$1001,customers!$B$2:$B$1001)</f>
        <v>Blancha McAmish</v>
      </c>
      <c r="G137" s="2" t="str">
        <f>IF(_xlfn.XLOOKUP(C137,customers!$A$1:$A$1001,customers!$C$1:$C$1001)=0, "",_xlfn.XLOOKUP(C137,customers!$A$2:$A$1001,customers!$C$2:$C$1001))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 cm="1">
        <f t="array" ref="J137">_xlfn.IFS(I137="Rob", "Robusta",I137="Ara","Arabica",I137="Exc","Excelsa",I137="Lib", "Liberica")</f>
        <v>Arabica</v>
      </c>
      <c r="K137" t="str">
        <f>INDEX(products!$A$1:$G$49,MATCH(orders!$D137,products!$A$1:$A$49,0),MATCH(orders!K$1,products!$A$1:$G$1,0))</f>
        <v>L</v>
      </c>
      <c r="L137" t="str" cm="1">
        <f t="array" ref="L137">_xlfn.IFS(K137="M","Medium",K137="L","Light",K137="D","Dark")</f>
        <v>Light</v>
      </c>
      <c r="M137" s="4">
        <f>INDEX(products!$A$1:$G$49,MATCH(orders!$D137,products!$A$1:$A$49,0),MATCH(orders!M$1,products!$A$1:$G$1,0))</f>
        <v>0.5</v>
      </c>
      <c r="N137" s="5">
        <f>INDEX(products!$A$1:$G$49,MATCH(orders!$D137,products!$A$1:$A$49,0),MATCH(orders!N$1,products!$A$1:$G$1,0))</f>
        <v>7.77</v>
      </c>
      <c r="O137" s="5">
        <f t="shared" si="2"/>
        <v>38.849999999999994</v>
      </c>
      <c r="P137" t="str">
        <f>_xlfn.XLOOKUP(CoffeeOrders[[#This Row],[Customer ID]],customers!$A$1:$A$1001,customers!$I$1:$I$1001,,0)</f>
        <v>Yes</v>
      </c>
    </row>
    <row r="138" spans="1:16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_xlfn.XLOOKUP(C138,customers!$A$2:$A$1001,customers!$B$2:$B$1001)</f>
        <v>Lowell Keenleyside</v>
      </c>
      <c r="G138" s="2" t="str">
        <f>IF(_xlfn.XLOOKUP(C138,customers!$A$1:$A$1001,customers!$C$1:$C$1001)=0, "",_xlfn.XLOOKUP(C138,customers!$A$2:$A$1001,customers!$C$2:$C$1001))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 cm="1">
        <f t="array" ref="J138">_xlfn.IFS(I138="Rob", "Robusta",I138="Ara","Arabica",I138="Exc","Excelsa",I138="Lib", "Liberica")</f>
        <v>Arabica</v>
      </c>
      <c r="K138" t="str">
        <f>INDEX(products!$A$1:$G$49,MATCH(orders!$D138,products!$A$1:$A$49,0),MATCH(orders!K$1,products!$A$1:$G$1,0))</f>
        <v>D</v>
      </c>
      <c r="L138" t="str" cm="1">
        <f t="array" ref="L138">_xlfn.IFS(K138="M","Medium",K138="L","Light",K138="D","Dark")</f>
        <v>Dark</v>
      </c>
      <c r="M138" s="4">
        <f>INDEX(products!$A$1:$G$49,MATCH(orders!$D138,products!$A$1:$A$49,0),MATCH(orders!M$1,products!$A$1:$G$1,0))</f>
        <v>0.2</v>
      </c>
      <c r="N138" s="5">
        <f>INDEX(products!$A$1:$G$49,MATCH(orders!$D138,products!$A$1:$A$49,0),MATCH(orders!N$1,products!$A$1:$G$1,0))</f>
        <v>2.9849999999999999</v>
      </c>
      <c r="O138" s="5">
        <f t="shared" si="2"/>
        <v>11.94</v>
      </c>
      <c r="P138" t="str">
        <f>_xlfn.XLOOKUP(CoffeeOrders[[#This Row],[Customer ID]],customers!$A$1:$A$1001,customers!$I$1:$I$1001,,0)</f>
        <v>No</v>
      </c>
    </row>
    <row r="139" spans="1:16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_xlfn.XLOOKUP(C139,customers!$A$2:$A$1001,customers!$B$2:$B$1001)</f>
        <v>Elonore Joliffe</v>
      </c>
      <c r="G139" s="2" t="str">
        <f>IF(_xlfn.XLOOKUP(C139,customers!$A$1:$A$1001,customers!$C$1:$C$1001)=0, "",_xlfn.XLOOKUP(C139,customers!$A$2:$A$1001,customers!$C$2:$C$1001))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 cm="1">
        <f t="array" ref="J139">_xlfn.IFS(I139="Rob", "Robusta",I139="Ara","Arabica",I139="Exc","Excelsa",I139="Lib", "Liberica")</f>
        <v>Excelsa</v>
      </c>
      <c r="K139" t="str">
        <f>INDEX(products!$A$1:$G$49,MATCH(orders!$D139,products!$A$1:$A$49,0),MATCH(orders!K$1,products!$A$1:$G$1,0))</f>
        <v>L</v>
      </c>
      <c r="L139" t="str" cm="1">
        <f t="array" ref="L139">_xlfn.IFS(K139="M","Medium",K139="L","Light",K139="D","Dark")</f>
        <v>Light</v>
      </c>
      <c r="M139" s="4">
        <f>INDEX(products!$A$1:$G$49,MATCH(orders!$D139,products!$A$1:$A$49,0),MATCH(orders!M$1,products!$A$1:$G$1,0))</f>
        <v>2.5</v>
      </c>
      <c r="N139" s="5">
        <f>INDEX(products!$A$1:$G$49,MATCH(orders!$D139,products!$A$1:$A$49,0),MATCH(orders!N$1,products!$A$1:$G$1,0))</f>
        <v>34.154999999999994</v>
      </c>
      <c r="O139" s="5">
        <f t="shared" si="2"/>
        <v>102.46499999999997</v>
      </c>
      <c r="P139" t="str">
        <f>_xlfn.XLOOKUP(CoffeeOrders[[#This Row],[Customer ID]],customers!$A$1:$A$1001,customers!$I$1:$I$1001,,0)</f>
        <v>No</v>
      </c>
    </row>
    <row r="140" spans="1:16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_xlfn.XLOOKUP(C140,customers!$A$2:$A$1001,customers!$B$2:$B$1001)</f>
        <v>Abraham Coleman</v>
      </c>
      <c r="G140" s="2" t="str">
        <f>IF(_xlfn.XLOOKUP(C140,customers!$A$1:$A$1001,customers!$C$1:$C$1001)=0, "",_xlfn.XLOOKUP(C140,customers!$A$2:$A$1001,customers!$C$2:$C$1001))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 cm="1">
        <f t="array" ref="J140">_xlfn.IFS(I140="Rob", "Robusta",I140="Ara","Arabica",I140="Exc","Excelsa",I140="Lib", "Liberica")</f>
        <v>Excelsa</v>
      </c>
      <c r="K140" t="str">
        <f>INDEX(products!$A$1:$G$49,MATCH(orders!$D140,products!$A$1:$A$49,0),MATCH(orders!K$1,products!$A$1:$G$1,0))</f>
        <v>D</v>
      </c>
      <c r="L140" t="str" cm="1">
        <f t="array" ref="L140">_xlfn.IFS(K140="M","Medium",K140="L","Light",K140="D","Dark")</f>
        <v>Dark</v>
      </c>
      <c r="M140" s="4">
        <f>INDEX(products!$A$1:$G$49,MATCH(orders!$D140,products!$A$1:$A$49,0),MATCH(orders!M$1,products!$A$1:$G$1,0))</f>
        <v>1</v>
      </c>
      <c r="N140" s="5">
        <f>INDEX(products!$A$1:$G$49,MATCH(orders!$D140,products!$A$1:$A$49,0),MATCH(orders!N$1,products!$A$1:$G$1,0))</f>
        <v>12.15</v>
      </c>
      <c r="O140" s="5">
        <f t="shared" si="2"/>
        <v>48.6</v>
      </c>
      <c r="P140" t="str">
        <f>_xlfn.XLOOKUP(CoffeeOrders[[#This Row],[Customer ID]],customers!$A$1:$A$1001,customers!$I$1:$I$1001,,0)</f>
        <v>No</v>
      </c>
    </row>
    <row r="141" spans="1:16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_xlfn.XLOOKUP(C141,customers!$A$2:$A$1001,customers!$B$2:$B$1001)</f>
        <v>Rivy Farington</v>
      </c>
      <c r="G141" s="2" t="str">
        <f>IF(_xlfn.XLOOKUP(C141,customers!$A$1:$A$1001,customers!$C$1:$C$1001)=0, "",_xlfn.XLOOKUP(C141,customers!$A$2:$A$1001,customers!$C$2:$C$1001))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 cm="1">
        <f t="array" ref="J141">_xlfn.IFS(I141="Rob", "Robusta",I141="Ara","Arabica",I141="Exc","Excelsa",I141="Lib", "Liberica")</f>
        <v>Liberica</v>
      </c>
      <c r="K141" t="str">
        <f>INDEX(products!$A$1:$G$49,MATCH(orders!$D141,products!$A$1:$A$49,0),MATCH(orders!K$1,products!$A$1:$G$1,0))</f>
        <v>D</v>
      </c>
      <c r="L141" t="str" cm="1">
        <f t="array" ref="L141">_xlfn.IFS(K141="M","Medium",K141="L","Light",K141="D","Dark")</f>
        <v>Dark</v>
      </c>
      <c r="M141" s="4">
        <f>INDEX(products!$A$1:$G$49,MATCH(orders!$D141,products!$A$1:$A$49,0),MATCH(orders!M$1,products!$A$1:$G$1,0))</f>
        <v>1</v>
      </c>
      <c r="N141" s="5">
        <f>INDEX(products!$A$1:$G$49,MATCH(orders!$D141,products!$A$1:$A$49,0),MATCH(orders!N$1,products!$A$1:$G$1,0))</f>
        <v>12.95</v>
      </c>
      <c r="O141" s="5">
        <f t="shared" si="2"/>
        <v>77.699999999999989</v>
      </c>
      <c r="P141" t="str">
        <f>_xlfn.XLOOKUP(CoffeeOrders[[#This Row],[Customer ID]],customers!$A$1:$A$1001,customers!$I$1:$I$1001,,0)</f>
        <v>Yes</v>
      </c>
    </row>
    <row r="142" spans="1:16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_xlfn.XLOOKUP(C142,customers!$A$2:$A$1001,customers!$B$2:$B$1001)</f>
        <v>Vallie Kundt</v>
      </c>
      <c r="G142" s="2" t="str">
        <f>IF(_xlfn.XLOOKUP(C142,customers!$A$1:$A$1001,customers!$C$1:$C$1001)=0, "",_xlfn.XLOOKUP(C142,customers!$A$2:$A$1001,customers!$C$2:$C$1001))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 cm="1">
        <f t="array" ref="J142">_xlfn.IFS(I142="Rob", "Robusta",I142="Ara","Arabica",I142="Exc","Excelsa",I142="Lib", "Liberica")</f>
        <v>Liberica</v>
      </c>
      <c r="K142" t="str">
        <f>INDEX(products!$A$1:$G$49,MATCH(orders!$D142,products!$A$1:$A$49,0),MATCH(orders!K$1,products!$A$1:$G$1,0))</f>
        <v>D</v>
      </c>
      <c r="L142" t="str" cm="1">
        <f t="array" ref="L142">_xlfn.IFS(K142="M","Medium",K142="L","Light",K142="D","Dark")</f>
        <v>Dark</v>
      </c>
      <c r="M142" s="4">
        <f>INDEX(products!$A$1:$G$49,MATCH(orders!$D142,products!$A$1:$A$49,0),MATCH(orders!M$1,products!$A$1:$G$1,0))</f>
        <v>2.5</v>
      </c>
      <c r="N142" s="5">
        <f>INDEX(products!$A$1:$G$49,MATCH(orders!$D142,products!$A$1:$A$49,0),MATCH(orders!N$1,products!$A$1:$G$1,0))</f>
        <v>29.784999999999997</v>
      </c>
      <c r="O142" s="5">
        <f t="shared" si="2"/>
        <v>29.784999999999997</v>
      </c>
      <c r="P142" t="str">
        <f>_xlfn.XLOOKUP(CoffeeOrders[[#This Row],[Customer ID]],customers!$A$1:$A$1001,customers!$I$1:$I$1001,,0)</f>
        <v>Yes</v>
      </c>
    </row>
    <row r="143" spans="1:16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_xlfn.XLOOKUP(C143,customers!$A$2:$A$1001,customers!$B$2:$B$1001)</f>
        <v>Boyd Bett</v>
      </c>
      <c r="G143" s="2" t="str">
        <f>IF(_xlfn.XLOOKUP(C143,customers!$A$1:$A$1001,customers!$C$1:$C$1001)=0, "",_xlfn.XLOOKUP(C143,customers!$A$2:$A$1001,customers!$C$2:$C$1001))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 cm="1">
        <f t="array" ref="J143">_xlfn.IFS(I143="Rob", "Robusta",I143="Ara","Arabica",I143="Exc","Excelsa",I143="Lib", "Liberica")</f>
        <v>Arabica</v>
      </c>
      <c r="K143" t="str">
        <f>INDEX(products!$A$1:$G$49,MATCH(orders!$D143,products!$A$1:$A$49,0),MATCH(orders!K$1,products!$A$1:$G$1,0))</f>
        <v>L</v>
      </c>
      <c r="L143" t="str" cm="1">
        <f t="array" ref="L143">_xlfn.IFS(K143="M","Medium",K143="L","Light",K143="D","Dark")</f>
        <v>Light</v>
      </c>
      <c r="M143" s="4">
        <f>INDEX(products!$A$1:$G$49,MATCH(orders!$D143,products!$A$1:$A$49,0),MATCH(orders!M$1,products!$A$1:$G$1,0))</f>
        <v>0.2</v>
      </c>
      <c r="N143" s="5">
        <f>INDEX(products!$A$1:$G$49,MATCH(orders!$D143,products!$A$1:$A$49,0),MATCH(orders!N$1,products!$A$1:$G$1,0))</f>
        <v>3.8849999999999998</v>
      </c>
      <c r="O143" s="5">
        <f t="shared" si="2"/>
        <v>15.54</v>
      </c>
      <c r="P143" t="str">
        <f>_xlfn.XLOOKUP(CoffeeOrders[[#This Row],[Customer ID]],customers!$A$1:$A$1001,customers!$I$1:$I$1001,,0)</f>
        <v>Yes</v>
      </c>
    </row>
    <row r="144" spans="1:16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_xlfn.XLOOKUP(C144,customers!$A$2:$A$1001,customers!$B$2:$B$1001)</f>
        <v>Julio Armytage</v>
      </c>
      <c r="G144" s="2" t="str">
        <f>IF(_xlfn.XLOOKUP(C144,customers!$A$1:$A$1001,customers!$C$1:$C$1001)=0, "",_xlfn.XLOOKUP(C144,customers!$A$2:$A$1001,customers!$C$2:$C$1001))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 cm="1">
        <f t="array" ref="J144">_xlfn.IFS(I144="Rob", "Robusta",I144="Ara","Arabica",I144="Exc","Excelsa",I144="Lib", "Liberica")</f>
        <v>Excelsa</v>
      </c>
      <c r="K144" t="str">
        <f>INDEX(products!$A$1:$G$49,MATCH(orders!$D144,products!$A$1:$A$49,0),MATCH(orders!K$1,products!$A$1:$G$1,0))</f>
        <v>L</v>
      </c>
      <c r="L144" t="str" cm="1">
        <f t="array" ref="L144">_xlfn.IFS(K144="M","Medium",K144="L","Light",K144="D","Dark")</f>
        <v>Light</v>
      </c>
      <c r="M144" s="4">
        <f>INDEX(products!$A$1:$G$49,MATCH(orders!$D144,products!$A$1:$A$49,0),MATCH(orders!M$1,products!$A$1:$G$1,0))</f>
        <v>2.5</v>
      </c>
      <c r="N144" s="5">
        <f>INDEX(products!$A$1:$G$49,MATCH(orders!$D144,products!$A$1:$A$49,0),MATCH(orders!N$1,products!$A$1:$G$1,0))</f>
        <v>34.154999999999994</v>
      </c>
      <c r="O144" s="5">
        <f t="shared" si="2"/>
        <v>136.61999999999998</v>
      </c>
      <c r="P144" t="str">
        <f>_xlfn.XLOOKUP(CoffeeOrders[[#This Row],[Customer ID]],customers!$A$1:$A$1001,customers!$I$1:$I$1001,,0)</f>
        <v>Yes</v>
      </c>
    </row>
    <row r="145" spans="1:16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_xlfn.XLOOKUP(C145,customers!$A$2:$A$1001,customers!$B$2:$B$1001)</f>
        <v>Deana Staite</v>
      </c>
      <c r="G145" s="2" t="str">
        <f>IF(_xlfn.XLOOKUP(C145,customers!$A$1:$A$1001,customers!$C$1:$C$1001)=0, "",_xlfn.XLOOKUP(C145,customers!$A$2:$A$1001,customers!$C$2:$C$1001))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 cm="1">
        <f t="array" ref="J145">_xlfn.IFS(I145="Rob", "Robusta",I145="Ara","Arabica",I145="Exc","Excelsa",I145="Lib", "Liberica")</f>
        <v>Liberica</v>
      </c>
      <c r="K145" t="str">
        <f>INDEX(products!$A$1:$G$49,MATCH(orders!$D145,products!$A$1:$A$49,0),MATCH(orders!K$1,products!$A$1:$G$1,0))</f>
        <v>M</v>
      </c>
      <c r="L145" t="str" cm="1">
        <f t="array" ref="L145">_xlfn.IFS(K145="M","Medium",K145="L","Light",K145="D","Dark")</f>
        <v>Medium</v>
      </c>
      <c r="M145" s="4">
        <f>INDEX(products!$A$1:$G$49,MATCH(orders!$D145,products!$A$1:$A$49,0),MATCH(orders!M$1,products!$A$1:$G$1,0))</f>
        <v>0.5</v>
      </c>
      <c r="N145" s="5">
        <f>INDEX(products!$A$1:$G$49,MATCH(orders!$D145,products!$A$1:$A$49,0),MATCH(orders!N$1,products!$A$1:$G$1,0))</f>
        <v>8.73</v>
      </c>
      <c r="O145" s="5">
        <f t="shared" si="2"/>
        <v>17.46</v>
      </c>
      <c r="P145" t="str">
        <f>_xlfn.XLOOKUP(CoffeeOrders[[#This Row],[Customer ID]],customers!$A$1:$A$1001,customers!$I$1:$I$1001,,0)</f>
        <v>No</v>
      </c>
    </row>
    <row r="146" spans="1:16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_xlfn.XLOOKUP(C146,customers!$A$2:$A$1001,customers!$B$2:$B$1001)</f>
        <v>Winn Keyse</v>
      </c>
      <c r="G146" s="2" t="str">
        <f>IF(_xlfn.XLOOKUP(C146,customers!$A$1:$A$1001,customers!$C$1:$C$1001)=0, "",_xlfn.XLOOKUP(C146,customers!$A$2:$A$1001,customers!$C$2:$C$1001))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 cm="1">
        <f t="array" ref="J146">_xlfn.IFS(I146="Rob", "Robusta",I146="Ara","Arabica",I146="Exc","Excelsa",I146="Lib", "Liberica")</f>
        <v>Excelsa</v>
      </c>
      <c r="K146" t="str">
        <f>INDEX(products!$A$1:$G$49,MATCH(orders!$D146,products!$A$1:$A$49,0),MATCH(orders!K$1,products!$A$1:$G$1,0))</f>
        <v>L</v>
      </c>
      <c r="L146" t="str" cm="1">
        <f t="array" ref="L146">_xlfn.IFS(K146="M","Medium",K146="L","Light",K146="D","Dark")</f>
        <v>Light</v>
      </c>
      <c r="M146" s="4">
        <f>INDEX(products!$A$1:$G$49,MATCH(orders!$D146,products!$A$1:$A$49,0),MATCH(orders!M$1,products!$A$1:$G$1,0))</f>
        <v>2.5</v>
      </c>
      <c r="N146" s="5">
        <f>INDEX(products!$A$1:$G$49,MATCH(orders!$D146,products!$A$1:$A$49,0),MATCH(orders!N$1,products!$A$1:$G$1,0))</f>
        <v>34.154999999999994</v>
      </c>
      <c r="O146" s="5">
        <f t="shared" si="2"/>
        <v>68.309999999999988</v>
      </c>
      <c r="P146" t="str">
        <f>_xlfn.XLOOKUP(CoffeeOrders[[#This Row],[Customer ID]],customers!$A$1:$A$1001,customers!$I$1:$I$1001,,0)</f>
        <v>Yes</v>
      </c>
    </row>
    <row r="147" spans="1:16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_xlfn.XLOOKUP(C147,customers!$A$2:$A$1001,customers!$B$2:$B$1001)</f>
        <v>Osmund Clausen-Thue</v>
      </c>
      <c r="G147" s="2" t="str">
        <f>IF(_xlfn.XLOOKUP(C147,customers!$A$1:$A$1001,customers!$C$1:$C$1001)=0, "",_xlfn.XLOOKUP(C147,customers!$A$2:$A$1001,customers!$C$2:$C$1001))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 cm="1">
        <f t="array" ref="J147">_xlfn.IFS(I147="Rob", "Robusta",I147="Ara","Arabica",I147="Exc","Excelsa",I147="Lib", "Liberica")</f>
        <v>Liberica</v>
      </c>
      <c r="K147" t="str">
        <f>INDEX(products!$A$1:$G$49,MATCH(orders!$D147,products!$A$1:$A$49,0),MATCH(orders!K$1,products!$A$1:$G$1,0))</f>
        <v>M</v>
      </c>
      <c r="L147" t="str" cm="1">
        <f t="array" ref="L147">_xlfn.IFS(K147="M","Medium",K147="L","Light",K147="D","Dark")</f>
        <v>Medium</v>
      </c>
      <c r="M147" s="4">
        <f>INDEX(products!$A$1:$G$49,MATCH(orders!$D147,products!$A$1:$A$49,0),MATCH(orders!M$1,products!$A$1:$G$1,0))</f>
        <v>0.2</v>
      </c>
      <c r="N147" s="5">
        <f>INDEX(products!$A$1:$G$49,MATCH(orders!$D147,products!$A$1:$A$49,0),MATCH(orders!N$1,products!$A$1:$G$1,0))</f>
        <v>4.3650000000000002</v>
      </c>
      <c r="O147" s="5">
        <f t="shared" si="2"/>
        <v>17.46</v>
      </c>
      <c r="P147" t="str">
        <f>_xlfn.XLOOKUP(CoffeeOrders[[#This Row],[Customer ID]],customers!$A$1:$A$1001,customers!$I$1:$I$1001,,0)</f>
        <v>No</v>
      </c>
    </row>
    <row r="148" spans="1:16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_xlfn.XLOOKUP(C148,customers!$A$2:$A$1001,customers!$B$2:$B$1001)</f>
        <v>Leonore Francisco</v>
      </c>
      <c r="G148" s="2" t="str">
        <f>IF(_xlfn.XLOOKUP(C148,customers!$A$1:$A$1001,customers!$C$1:$C$1001)=0, "",_xlfn.XLOOKUP(C148,customers!$A$2:$A$1001,customers!$C$2:$C$1001))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 cm="1">
        <f t="array" ref="J148">_xlfn.IFS(I148="Rob", "Robusta",I148="Ara","Arabica",I148="Exc","Excelsa",I148="Lib", "Liberica")</f>
        <v>Liberica</v>
      </c>
      <c r="K148" t="str">
        <f>INDEX(products!$A$1:$G$49,MATCH(orders!$D148,products!$A$1:$A$49,0),MATCH(orders!K$1,products!$A$1:$G$1,0))</f>
        <v>M</v>
      </c>
      <c r="L148" t="str" cm="1">
        <f t="array" ref="L148">_xlfn.IFS(K148="M","Medium",K148="L","Light",K148="D","Dark")</f>
        <v>Medium</v>
      </c>
      <c r="M148" s="4">
        <f>INDEX(products!$A$1:$G$49,MATCH(orders!$D148,products!$A$1:$A$49,0),MATCH(orders!M$1,products!$A$1:$G$1,0))</f>
        <v>1</v>
      </c>
      <c r="N148" s="5">
        <f>INDEX(products!$A$1:$G$49,MATCH(orders!$D148,products!$A$1:$A$49,0),MATCH(orders!N$1,products!$A$1:$G$1,0))</f>
        <v>14.55</v>
      </c>
      <c r="O148" s="5">
        <f t="shared" si="2"/>
        <v>43.650000000000006</v>
      </c>
      <c r="P148" t="str">
        <f>_xlfn.XLOOKUP(CoffeeOrders[[#This Row],[Customer ID]],customers!$A$1:$A$1001,customers!$I$1:$I$1001,,0)</f>
        <v>No</v>
      </c>
    </row>
    <row r="149" spans="1:16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_xlfn.XLOOKUP(C149,customers!$A$2:$A$1001,customers!$B$2:$B$1001)</f>
        <v>Leonore Francisco</v>
      </c>
      <c r="G149" s="2" t="str">
        <f>IF(_xlfn.XLOOKUP(C149,customers!$A$1:$A$1001,customers!$C$1:$C$1001)=0, "",_xlfn.XLOOKUP(C149,customers!$A$2:$A$1001,customers!$C$2:$C$1001))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 cm="1">
        <f t="array" ref="J149">_xlfn.IFS(I149="Rob", "Robusta",I149="Ara","Arabica",I149="Exc","Excelsa",I149="Lib", "Liberica")</f>
        <v>Excelsa</v>
      </c>
      <c r="K149" t="str">
        <f>INDEX(products!$A$1:$G$49,MATCH(orders!$D149,products!$A$1:$A$49,0),MATCH(orders!K$1,products!$A$1:$G$1,0))</f>
        <v>M</v>
      </c>
      <c r="L149" t="str" cm="1">
        <f t="array" ref="L149">_xlfn.IFS(K149="M","Medium",K149="L","Light",K149="D","Dark")</f>
        <v>Medium</v>
      </c>
      <c r="M149" s="4">
        <f>INDEX(products!$A$1:$G$49,MATCH(orders!$D149,products!$A$1:$A$49,0),MATCH(orders!M$1,products!$A$1:$G$1,0))</f>
        <v>1</v>
      </c>
      <c r="N149" s="5">
        <f>INDEX(products!$A$1:$G$49,MATCH(orders!$D149,products!$A$1:$A$49,0),MATCH(orders!N$1,products!$A$1:$G$1,0))</f>
        <v>13.75</v>
      </c>
      <c r="O149" s="5">
        <f t="shared" si="2"/>
        <v>27.5</v>
      </c>
      <c r="P149" t="str">
        <f>_xlfn.XLOOKUP(CoffeeOrders[[#This Row],[Customer ID]],customers!$A$1:$A$1001,customers!$I$1:$I$1001,,0)</f>
        <v>No</v>
      </c>
    </row>
    <row r="150" spans="1:16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_xlfn.XLOOKUP(C150,customers!$A$2:$A$1001,customers!$B$2:$B$1001)</f>
        <v>Giacobo Skingle</v>
      </c>
      <c r="G150" s="2" t="str">
        <f>IF(_xlfn.XLOOKUP(C150,customers!$A$1:$A$1001,customers!$C$1:$C$1001)=0, "",_xlfn.XLOOKUP(C150,customers!$A$2:$A$1001,customers!$C$2:$C$1001))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 cm="1">
        <f t="array" ref="J150">_xlfn.IFS(I150="Rob", "Robusta",I150="Ara","Arabica",I150="Exc","Excelsa",I150="Lib", "Liberica")</f>
        <v>Excelsa</v>
      </c>
      <c r="K150" t="str">
        <f>INDEX(products!$A$1:$G$49,MATCH(orders!$D150,products!$A$1:$A$49,0),MATCH(orders!K$1,products!$A$1:$G$1,0))</f>
        <v>D</v>
      </c>
      <c r="L150" t="str" cm="1">
        <f t="array" ref="L150">_xlfn.IFS(K150="M","Medium",K150="L","Light",K150="D","Dark")</f>
        <v>Dark</v>
      </c>
      <c r="M150" s="4">
        <f>INDEX(products!$A$1:$G$49,MATCH(orders!$D150,products!$A$1:$A$49,0),MATCH(orders!M$1,products!$A$1:$G$1,0))</f>
        <v>0.2</v>
      </c>
      <c r="N150" s="5">
        <f>INDEX(products!$A$1:$G$49,MATCH(orders!$D150,products!$A$1:$A$49,0),MATCH(orders!N$1,products!$A$1:$G$1,0))</f>
        <v>3.645</v>
      </c>
      <c r="O150" s="5">
        <f t="shared" si="2"/>
        <v>18.225000000000001</v>
      </c>
      <c r="P150" t="str">
        <f>_xlfn.XLOOKUP(CoffeeOrders[[#This Row],[Customer ID]],customers!$A$1:$A$1001,customers!$I$1:$I$1001,,0)</f>
        <v>Yes</v>
      </c>
    </row>
    <row r="151" spans="1:16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_xlfn.XLOOKUP(C151,customers!$A$2:$A$1001,customers!$B$2:$B$1001)</f>
        <v>Gerard Pirdy</v>
      </c>
      <c r="G151" s="2" t="str">
        <f>IF(_xlfn.XLOOKUP(C151,customers!$A$1:$A$1001,customers!$C$1:$C$1001)=0, "",_xlfn.XLOOKUP(C151,customers!$A$2:$A$1001,customers!$C$2:$C$1001))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 cm="1">
        <f t="array" ref="J151">_xlfn.IFS(I151="Rob", "Robusta",I151="Ara","Arabica",I151="Exc","Excelsa",I151="Lib", "Liberica")</f>
        <v>Arabica</v>
      </c>
      <c r="K151" t="str">
        <f>INDEX(products!$A$1:$G$49,MATCH(orders!$D151,products!$A$1:$A$49,0),MATCH(orders!K$1,products!$A$1:$G$1,0))</f>
        <v>M</v>
      </c>
      <c r="L151" t="str" cm="1">
        <f t="array" ref="L151">_xlfn.IFS(K151="M","Medium",K151="L","Light",K151="D","Dark")</f>
        <v>Medium</v>
      </c>
      <c r="M151" s="4">
        <f>INDEX(products!$A$1:$G$49,MATCH(orders!$D151,products!$A$1:$A$49,0),MATCH(orders!M$1,products!$A$1:$G$1,0))</f>
        <v>2.5</v>
      </c>
      <c r="N151" s="5">
        <f>INDEX(products!$A$1:$G$49,MATCH(orders!$D151,products!$A$1:$A$49,0),MATCH(orders!N$1,products!$A$1:$G$1,0))</f>
        <v>25.874999999999996</v>
      </c>
      <c r="O151" s="5">
        <f t="shared" si="2"/>
        <v>51.749999999999993</v>
      </c>
      <c r="P151" t="str">
        <f>_xlfn.XLOOKUP(CoffeeOrders[[#This Row],[Customer ID]],customers!$A$1:$A$1001,customers!$I$1:$I$1001,,0)</f>
        <v>Yes</v>
      </c>
    </row>
    <row r="152" spans="1:16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_xlfn.XLOOKUP(C152,customers!$A$2:$A$1001,customers!$B$2:$B$1001)</f>
        <v>Jacinthe Balsillie</v>
      </c>
      <c r="G152" s="2" t="str">
        <f>IF(_xlfn.XLOOKUP(C152,customers!$A$1:$A$1001,customers!$C$1:$C$1001)=0, "",_xlfn.XLOOKUP(C152,customers!$A$2:$A$1001,customers!$C$2:$C$1001))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 cm="1">
        <f t="array" ref="J152">_xlfn.IFS(I152="Rob", "Robusta",I152="Ara","Arabica",I152="Exc","Excelsa",I152="Lib", "Liberica")</f>
        <v>Liberica</v>
      </c>
      <c r="K152" t="str">
        <f>INDEX(products!$A$1:$G$49,MATCH(orders!$D152,products!$A$1:$A$49,0),MATCH(orders!K$1,products!$A$1:$G$1,0))</f>
        <v>D</v>
      </c>
      <c r="L152" t="str" cm="1">
        <f t="array" ref="L152">_xlfn.IFS(K152="M","Medium",K152="L","Light",K152="D","Dark")</f>
        <v>Dark</v>
      </c>
      <c r="M152" s="4">
        <f>INDEX(products!$A$1:$G$49,MATCH(orders!$D152,products!$A$1:$A$49,0),MATCH(orders!M$1,products!$A$1:$G$1,0))</f>
        <v>1</v>
      </c>
      <c r="N152" s="5">
        <f>INDEX(products!$A$1:$G$49,MATCH(orders!$D152,products!$A$1:$A$49,0),MATCH(orders!N$1,products!$A$1:$G$1,0))</f>
        <v>12.95</v>
      </c>
      <c r="O152" s="5">
        <f t="shared" si="2"/>
        <v>12.95</v>
      </c>
      <c r="P152" t="str">
        <f>_xlfn.XLOOKUP(CoffeeOrders[[#This Row],[Customer ID]],customers!$A$1:$A$1001,customers!$I$1:$I$1001,,0)</f>
        <v>Yes</v>
      </c>
    </row>
    <row r="153" spans="1:16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_xlfn.XLOOKUP(C153,customers!$A$2:$A$1001,customers!$B$2:$B$1001)</f>
        <v>Quinton Fouracres</v>
      </c>
      <c r="G153" s="2" t="str">
        <f>IF(_xlfn.XLOOKUP(C153,customers!$A$1:$A$1001,customers!$C$1:$C$1001)=0, "",_xlfn.XLOOKUP(C153,customers!$A$2:$A$1001,customers!$C$2:$C$1001))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 cm="1">
        <f t="array" ref="J153">_xlfn.IFS(I153="Rob", "Robusta",I153="Ara","Arabica",I153="Exc","Excelsa",I153="Lib", "Liberica")</f>
        <v>Arabica</v>
      </c>
      <c r="K153" t="str">
        <f>INDEX(products!$A$1:$G$49,MATCH(orders!$D153,products!$A$1:$A$49,0),MATCH(orders!K$1,products!$A$1:$G$1,0))</f>
        <v>M</v>
      </c>
      <c r="L153" t="str" cm="1">
        <f t="array" ref="L153">_xlfn.IFS(K153="M","Medium",K153="L","Light",K153="D","Dark")</f>
        <v>Medium</v>
      </c>
      <c r="M153" s="4">
        <f>INDEX(products!$A$1:$G$49,MATCH(orders!$D153,products!$A$1:$A$49,0),MATCH(orders!M$1,products!$A$1:$G$1,0))</f>
        <v>1</v>
      </c>
      <c r="N153" s="5">
        <f>INDEX(products!$A$1:$G$49,MATCH(orders!$D153,products!$A$1:$A$49,0),MATCH(orders!N$1,products!$A$1:$G$1,0))</f>
        <v>11.25</v>
      </c>
      <c r="O153" s="5">
        <f t="shared" si="2"/>
        <v>33.75</v>
      </c>
      <c r="P153" t="str">
        <f>_xlfn.XLOOKUP(CoffeeOrders[[#This Row],[Customer ID]],customers!$A$1:$A$1001,customers!$I$1:$I$1001,,0)</f>
        <v>Yes</v>
      </c>
    </row>
    <row r="154" spans="1:16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_xlfn.XLOOKUP(C154,customers!$A$2:$A$1001,customers!$B$2:$B$1001)</f>
        <v>Bettina Leffek</v>
      </c>
      <c r="G154" s="2" t="str">
        <f>IF(_xlfn.XLOOKUP(C154,customers!$A$1:$A$1001,customers!$C$1:$C$1001)=0, "",_xlfn.XLOOKUP(C154,customers!$A$2:$A$1001,customers!$C$2:$C$1001))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 cm="1">
        <f t="array" ref="J154">_xlfn.IFS(I154="Rob", "Robusta",I154="Ara","Arabica",I154="Exc","Excelsa",I154="Lib", "Liberica")</f>
        <v>Robusta</v>
      </c>
      <c r="K154" t="str">
        <f>INDEX(products!$A$1:$G$49,MATCH(orders!$D154,products!$A$1:$A$49,0),MATCH(orders!K$1,products!$A$1:$G$1,0))</f>
        <v>M</v>
      </c>
      <c r="L154" t="str" cm="1">
        <f t="array" ref="L154">_xlfn.IFS(K154="M","Medium",K154="L","Light",K154="D","Dark")</f>
        <v>Medium</v>
      </c>
      <c r="M154" s="4">
        <f>INDEX(products!$A$1:$G$49,MATCH(orders!$D154,products!$A$1:$A$49,0),MATCH(orders!M$1,products!$A$1:$G$1,0))</f>
        <v>2.5</v>
      </c>
      <c r="N154" s="5">
        <f>INDEX(products!$A$1:$G$49,MATCH(orders!$D154,products!$A$1:$A$49,0),MATCH(orders!N$1,products!$A$1:$G$1,0))</f>
        <v>22.884999999999998</v>
      </c>
      <c r="O154" s="5">
        <f t="shared" si="2"/>
        <v>68.655000000000001</v>
      </c>
      <c r="P154" t="str">
        <f>_xlfn.XLOOKUP(CoffeeOrders[[#This Row],[Customer ID]],customers!$A$1:$A$1001,customers!$I$1:$I$1001,,0)</f>
        <v>Yes</v>
      </c>
    </row>
    <row r="155" spans="1:16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_xlfn.XLOOKUP(C155,customers!$A$2:$A$1001,customers!$B$2:$B$1001)</f>
        <v>Hetti Penson</v>
      </c>
      <c r="G155" s="2" t="str">
        <f>IF(_xlfn.XLOOKUP(C155,customers!$A$1:$A$1001,customers!$C$1:$C$1001)=0, "",_xlfn.XLOOKUP(C155,customers!$A$2:$A$1001,customers!$C$2:$C$1001))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 cm="1">
        <f t="array" ref="J155">_xlfn.IFS(I155="Rob", "Robusta",I155="Ara","Arabica",I155="Exc","Excelsa",I155="Lib", "Liberica")</f>
        <v>Robusta</v>
      </c>
      <c r="K155" t="str">
        <f>INDEX(products!$A$1:$G$49,MATCH(orders!$D155,products!$A$1:$A$49,0),MATCH(orders!K$1,products!$A$1:$G$1,0))</f>
        <v>D</v>
      </c>
      <c r="L155" t="str" cm="1">
        <f t="array" ref="L155">_xlfn.IFS(K155="M","Medium",K155="L","Light",K155="D","Dark")</f>
        <v>Dark</v>
      </c>
      <c r="M155" s="4">
        <f>INDEX(products!$A$1:$G$49,MATCH(orders!$D155,products!$A$1:$A$49,0),MATCH(orders!M$1,products!$A$1:$G$1,0))</f>
        <v>0.2</v>
      </c>
      <c r="N155" s="5">
        <f>INDEX(products!$A$1:$G$49,MATCH(orders!$D155,products!$A$1:$A$49,0),MATCH(orders!N$1,products!$A$1:$G$1,0))</f>
        <v>2.6849999999999996</v>
      </c>
      <c r="O155" s="5">
        <f t="shared" si="2"/>
        <v>2.6849999999999996</v>
      </c>
      <c r="P155" t="str">
        <f>_xlfn.XLOOKUP(CoffeeOrders[[#This Row],[Customer ID]],customers!$A$1:$A$1001,customers!$I$1:$I$1001,,0)</f>
        <v>No</v>
      </c>
    </row>
    <row r="156" spans="1:16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_xlfn.XLOOKUP(C156,customers!$A$2:$A$1001,customers!$B$2:$B$1001)</f>
        <v>Jocko Pray</v>
      </c>
      <c r="G156" s="2" t="str">
        <f>IF(_xlfn.XLOOKUP(C156,customers!$A$1:$A$1001,customers!$C$1:$C$1001)=0, "",_xlfn.XLOOKUP(C156,customers!$A$2:$A$1001,customers!$C$2:$C$1001))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 cm="1">
        <f t="array" ref="J156">_xlfn.IFS(I156="Rob", "Robusta",I156="Ara","Arabica",I156="Exc","Excelsa",I156="Lib", "Liberica")</f>
        <v>Arabica</v>
      </c>
      <c r="K156" t="str">
        <f>INDEX(products!$A$1:$G$49,MATCH(orders!$D156,products!$A$1:$A$49,0),MATCH(orders!K$1,products!$A$1:$G$1,0))</f>
        <v>D</v>
      </c>
      <c r="L156" t="str" cm="1">
        <f t="array" ref="L156">_xlfn.IFS(K156="M","Medium",K156="L","Light",K156="D","Dark")</f>
        <v>Dark</v>
      </c>
      <c r="M156" s="4">
        <f>INDEX(products!$A$1:$G$49,MATCH(orders!$D156,products!$A$1:$A$49,0),MATCH(orders!M$1,products!$A$1:$G$1,0))</f>
        <v>2.5</v>
      </c>
      <c r="N156" s="5">
        <f>INDEX(products!$A$1:$G$49,MATCH(orders!$D156,products!$A$1:$A$49,0),MATCH(orders!N$1,products!$A$1:$G$1,0))</f>
        <v>22.884999999999998</v>
      </c>
      <c r="O156" s="5">
        <f t="shared" si="2"/>
        <v>114.42499999999998</v>
      </c>
      <c r="P156" t="str">
        <f>_xlfn.XLOOKUP(CoffeeOrders[[#This Row],[Customer ID]],customers!$A$1:$A$1001,customers!$I$1:$I$1001,,0)</f>
        <v>No</v>
      </c>
    </row>
    <row r="157" spans="1:16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_xlfn.XLOOKUP(C157,customers!$A$2:$A$1001,customers!$B$2:$B$1001)</f>
        <v>Grete Holborn</v>
      </c>
      <c r="G157" s="2" t="str">
        <f>IF(_xlfn.XLOOKUP(C157,customers!$A$1:$A$1001,customers!$C$1:$C$1001)=0, "",_xlfn.XLOOKUP(C157,customers!$A$2:$A$1001,customers!$C$2:$C$1001))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 cm="1">
        <f t="array" ref="J157">_xlfn.IFS(I157="Rob", "Robusta",I157="Ara","Arabica",I157="Exc","Excelsa",I157="Lib", "Liberica")</f>
        <v>Arabica</v>
      </c>
      <c r="K157" t="str">
        <f>INDEX(products!$A$1:$G$49,MATCH(orders!$D157,products!$A$1:$A$49,0),MATCH(orders!K$1,products!$A$1:$G$1,0))</f>
        <v>M</v>
      </c>
      <c r="L157" t="str" cm="1">
        <f t="array" ref="L157">_xlfn.IFS(K157="M","Medium",K157="L","Light",K157="D","Dark")</f>
        <v>Medium</v>
      </c>
      <c r="M157" s="4">
        <f>INDEX(products!$A$1:$G$49,MATCH(orders!$D157,products!$A$1:$A$49,0),MATCH(orders!M$1,products!$A$1:$G$1,0))</f>
        <v>2.5</v>
      </c>
      <c r="N157" s="5">
        <f>INDEX(products!$A$1:$G$49,MATCH(orders!$D157,products!$A$1:$A$49,0),MATCH(orders!N$1,products!$A$1:$G$1,0))</f>
        <v>25.874999999999996</v>
      </c>
      <c r="O157" s="5">
        <f t="shared" si="2"/>
        <v>155.24999999999997</v>
      </c>
      <c r="P157" t="str">
        <f>_xlfn.XLOOKUP(CoffeeOrders[[#This Row],[Customer ID]],customers!$A$1:$A$1001,customers!$I$1:$I$1001,,0)</f>
        <v>Yes</v>
      </c>
    </row>
    <row r="158" spans="1:16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_xlfn.XLOOKUP(C158,customers!$A$2:$A$1001,customers!$B$2:$B$1001)</f>
        <v>Fielding Keinrat</v>
      </c>
      <c r="G158" s="2" t="str">
        <f>IF(_xlfn.XLOOKUP(C158,customers!$A$1:$A$1001,customers!$C$1:$C$1001)=0, "",_xlfn.XLOOKUP(C158,customers!$A$2:$A$1001,customers!$C$2:$C$1001))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 cm="1">
        <f t="array" ref="J158">_xlfn.IFS(I158="Rob", "Robusta",I158="Ara","Arabica",I158="Exc","Excelsa",I158="Lib", "Liberica")</f>
        <v>Arabica</v>
      </c>
      <c r="K158" t="str">
        <f>INDEX(products!$A$1:$G$49,MATCH(orders!$D158,products!$A$1:$A$49,0),MATCH(orders!K$1,products!$A$1:$G$1,0))</f>
        <v>M</v>
      </c>
      <c r="L158" t="str" cm="1">
        <f t="array" ref="L158">_xlfn.IFS(K158="M","Medium",K158="L","Light",K158="D","Dark")</f>
        <v>Medium</v>
      </c>
      <c r="M158" s="4">
        <f>INDEX(products!$A$1:$G$49,MATCH(orders!$D158,products!$A$1:$A$49,0),MATCH(orders!M$1,products!$A$1:$G$1,0))</f>
        <v>2.5</v>
      </c>
      <c r="N158" s="5">
        <f>INDEX(products!$A$1:$G$49,MATCH(orders!$D158,products!$A$1:$A$49,0),MATCH(orders!N$1,products!$A$1:$G$1,0))</f>
        <v>25.874999999999996</v>
      </c>
      <c r="O158" s="5">
        <f t="shared" si="2"/>
        <v>77.624999999999986</v>
      </c>
      <c r="P158" t="str">
        <f>_xlfn.XLOOKUP(CoffeeOrders[[#This Row],[Customer ID]],customers!$A$1:$A$1001,customers!$I$1:$I$1001,,0)</f>
        <v>Yes</v>
      </c>
    </row>
    <row r="159" spans="1:16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_xlfn.XLOOKUP(C159,customers!$A$2:$A$1001,customers!$B$2:$B$1001)</f>
        <v>Paulo Yea</v>
      </c>
      <c r="G159" s="2" t="str">
        <f>IF(_xlfn.XLOOKUP(C159,customers!$A$1:$A$1001,customers!$C$1:$C$1001)=0, "",_xlfn.XLOOKUP(C159,customers!$A$2:$A$1001,customers!$C$2:$C$1001))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 cm="1">
        <f t="array" ref="J159">_xlfn.IFS(I159="Rob", "Robusta",I159="Ara","Arabica",I159="Exc","Excelsa",I159="Lib", "Liberica")</f>
        <v>Robusta</v>
      </c>
      <c r="K159" t="str">
        <f>INDEX(products!$A$1:$G$49,MATCH(orders!$D159,products!$A$1:$A$49,0),MATCH(orders!K$1,products!$A$1:$G$1,0))</f>
        <v>D</v>
      </c>
      <c r="L159" t="str" cm="1">
        <f t="array" ref="L159">_xlfn.IFS(K159="M","Medium",K159="L","Light",K159="D","Dark")</f>
        <v>Dark</v>
      </c>
      <c r="M159" s="4">
        <f>INDEX(products!$A$1:$G$49,MATCH(orders!$D159,products!$A$1:$A$49,0),MATCH(orders!M$1,products!$A$1:$G$1,0))</f>
        <v>2.5</v>
      </c>
      <c r="N159" s="5">
        <f>INDEX(products!$A$1:$G$49,MATCH(orders!$D159,products!$A$1:$A$49,0),MATCH(orders!N$1,products!$A$1:$G$1,0))</f>
        <v>20.584999999999997</v>
      </c>
      <c r="O159" s="5">
        <f t="shared" si="2"/>
        <v>61.754999999999995</v>
      </c>
      <c r="P159" t="str">
        <f>_xlfn.XLOOKUP(CoffeeOrders[[#This Row],[Customer ID]],customers!$A$1:$A$1001,customers!$I$1:$I$1001,,0)</f>
        <v>No</v>
      </c>
    </row>
    <row r="160" spans="1:16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_xlfn.XLOOKUP(C160,customers!$A$2:$A$1001,customers!$B$2:$B$1001)</f>
        <v>Say Risborough</v>
      </c>
      <c r="G160" s="2" t="str">
        <f>IF(_xlfn.XLOOKUP(C160,customers!$A$1:$A$1001,customers!$C$1:$C$1001)=0, "",_xlfn.XLOOKUP(C160,customers!$A$2:$A$1001,customers!$C$2:$C$1001))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 cm="1">
        <f t="array" ref="J160">_xlfn.IFS(I160="Rob", "Robusta",I160="Ara","Arabica",I160="Exc","Excelsa",I160="Lib", "Liberica")</f>
        <v>Robusta</v>
      </c>
      <c r="K160" t="str">
        <f>INDEX(products!$A$1:$G$49,MATCH(orders!$D160,products!$A$1:$A$49,0),MATCH(orders!K$1,products!$A$1:$G$1,0))</f>
        <v>D</v>
      </c>
      <c r="L160" t="str" cm="1">
        <f t="array" ref="L160">_xlfn.IFS(K160="M","Medium",K160="L","Light",K160="D","Dark")</f>
        <v>Dark</v>
      </c>
      <c r="M160" s="4">
        <f>INDEX(products!$A$1:$G$49,MATCH(orders!$D160,products!$A$1:$A$49,0),MATCH(orders!M$1,products!$A$1:$G$1,0))</f>
        <v>2.5</v>
      </c>
      <c r="N160" s="5">
        <f>INDEX(products!$A$1:$G$49,MATCH(orders!$D160,products!$A$1:$A$49,0),MATCH(orders!N$1,products!$A$1:$G$1,0))</f>
        <v>20.584999999999997</v>
      </c>
      <c r="O160" s="5">
        <f t="shared" si="2"/>
        <v>123.50999999999999</v>
      </c>
      <c r="P160" t="str">
        <f>_xlfn.XLOOKUP(CoffeeOrders[[#This Row],[Customer ID]],customers!$A$1:$A$1001,customers!$I$1:$I$1001,,0)</f>
        <v>Yes</v>
      </c>
    </row>
    <row r="161" spans="1:16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_xlfn.XLOOKUP(C161,customers!$A$2:$A$1001,customers!$B$2:$B$1001)</f>
        <v>Alexa Sizey</v>
      </c>
      <c r="G161" s="2" t="str">
        <f>IF(_xlfn.XLOOKUP(C161,customers!$A$1:$A$1001,customers!$C$1:$C$1001)=0, "",_xlfn.XLOOKUP(C161,customers!$A$2:$A$1001,customers!$C$2:$C$1001))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 cm="1">
        <f t="array" ref="J161">_xlfn.IFS(I161="Rob", "Robusta",I161="Ara","Arabica",I161="Exc","Excelsa",I161="Lib", "Liberica")</f>
        <v>Liberica</v>
      </c>
      <c r="K161" t="str">
        <f>INDEX(products!$A$1:$G$49,MATCH(orders!$D161,products!$A$1:$A$49,0),MATCH(orders!K$1,products!$A$1:$G$1,0))</f>
        <v>L</v>
      </c>
      <c r="L161" t="str" cm="1">
        <f t="array" ref="L161">_xlfn.IFS(K161="M","Medium",K161="L","Light",K161="D","Dark")</f>
        <v>Light</v>
      </c>
      <c r="M161" s="4">
        <f>INDEX(products!$A$1:$G$49,MATCH(orders!$D161,products!$A$1:$A$49,0),MATCH(orders!M$1,products!$A$1:$G$1,0))</f>
        <v>2.5</v>
      </c>
      <c r="N161" s="5">
        <f>INDEX(products!$A$1:$G$49,MATCH(orders!$D161,products!$A$1:$A$49,0),MATCH(orders!N$1,products!$A$1:$G$1,0))</f>
        <v>36.454999999999998</v>
      </c>
      <c r="O161" s="5">
        <f t="shared" si="2"/>
        <v>218.73</v>
      </c>
      <c r="P161" t="str">
        <f>_xlfn.XLOOKUP(CoffeeOrders[[#This Row],[Customer ID]],customers!$A$1:$A$1001,customers!$I$1:$I$1001,,0)</f>
        <v>No</v>
      </c>
    </row>
    <row r="162" spans="1:16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_xlfn.XLOOKUP(C162,customers!$A$2:$A$1001,customers!$B$2:$B$1001)</f>
        <v>Kari Swede</v>
      </c>
      <c r="G162" s="2" t="str">
        <f>IF(_xlfn.XLOOKUP(C162,customers!$A$1:$A$1001,customers!$C$1:$C$1001)=0, "",_xlfn.XLOOKUP(C162,customers!$A$2:$A$1001,customers!$C$2:$C$1001))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 cm="1">
        <f t="array" ref="J162">_xlfn.IFS(I162="Rob", "Robusta",I162="Ara","Arabica",I162="Exc","Excelsa",I162="Lib", "Liberica")</f>
        <v>Excelsa</v>
      </c>
      <c r="K162" t="str">
        <f>INDEX(products!$A$1:$G$49,MATCH(orders!$D162,products!$A$1:$A$49,0),MATCH(orders!K$1,products!$A$1:$G$1,0))</f>
        <v>M</v>
      </c>
      <c r="L162" t="str" cm="1">
        <f t="array" ref="L162">_xlfn.IFS(K162="M","Medium",K162="L","Light",K162="D","Dark")</f>
        <v>Medium</v>
      </c>
      <c r="M162" s="4">
        <f>INDEX(products!$A$1:$G$49,MATCH(orders!$D162,products!$A$1:$A$49,0),MATCH(orders!M$1,products!$A$1:$G$1,0))</f>
        <v>0.5</v>
      </c>
      <c r="N162" s="5">
        <f>INDEX(products!$A$1:$G$49,MATCH(orders!$D162,products!$A$1:$A$49,0),MATCH(orders!N$1,products!$A$1:$G$1,0))</f>
        <v>8.25</v>
      </c>
      <c r="O162" s="5">
        <f t="shared" si="2"/>
        <v>33</v>
      </c>
      <c r="P162" t="str">
        <f>_xlfn.XLOOKUP(CoffeeOrders[[#This Row],[Customer ID]],customers!$A$1:$A$1001,customers!$I$1:$I$1001,,0)</f>
        <v>No</v>
      </c>
    </row>
    <row r="163" spans="1:16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_xlfn.XLOOKUP(C163,customers!$A$2:$A$1001,customers!$B$2:$B$1001)</f>
        <v>Leontine Rubrow</v>
      </c>
      <c r="G163" s="2" t="str">
        <f>IF(_xlfn.XLOOKUP(C163,customers!$A$1:$A$1001,customers!$C$1:$C$1001)=0, "",_xlfn.XLOOKUP(C163,customers!$A$2:$A$1001,customers!$C$2:$C$1001))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 cm="1">
        <f t="array" ref="J163">_xlfn.IFS(I163="Rob", "Robusta",I163="Ara","Arabica",I163="Exc","Excelsa",I163="Lib", "Liberica")</f>
        <v>Arabica</v>
      </c>
      <c r="K163" t="str">
        <f>INDEX(products!$A$1:$G$49,MATCH(orders!$D163,products!$A$1:$A$49,0),MATCH(orders!K$1,products!$A$1:$G$1,0))</f>
        <v>L</v>
      </c>
      <c r="L163" t="str" cm="1">
        <f t="array" ref="L163">_xlfn.IFS(K163="M","Medium",K163="L","Light",K163="D","Dark")</f>
        <v>Light</v>
      </c>
      <c r="M163" s="4">
        <f>INDEX(products!$A$1:$G$49,MATCH(orders!$D163,products!$A$1:$A$49,0),MATCH(orders!M$1,products!$A$1:$G$1,0))</f>
        <v>0.5</v>
      </c>
      <c r="N163" s="5">
        <f>INDEX(products!$A$1:$G$49,MATCH(orders!$D163,products!$A$1:$A$49,0),MATCH(orders!N$1,products!$A$1:$G$1,0))</f>
        <v>7.77</v>
      </c>
      <c r="O163" s="5">
        <f t="shared" si="2"/>
        <v>23.31</v>
      </c>
      <c r="P163" t="str">
        <f>_xlfn.XLOOKUP(CoffeeOrders[[#This Row],[Customer ID]],customers!$A$1:$A$1001,customers!$I$1:$I$1001,,0)</f>
        <v>No</v>
      </c>
    </row>
    <row r="164" spans="1:16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_xlfn.XLOOKUP(C164,customers!$A$2:$A$1001,customers!$B$2:$B$1001)</f>
        <v>Dottie Tift</v>
      </c>
      <c r="G164" s="2" t="str">
        <f>IF(_xlfn.XLOOKUP(C164,customers!$A$1:$A$1001,customers!$C$1:$C$1001)=0, "",_xlfn.XLOOKUP(C164,customers!$A$2:$A$1001,customers!$C$2:$C$1001))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 cm="1">
        <f t="array" ref="J164">_xlfn.IFS(I164="Rob", "Robusta",I164="Ara","Arabica",I164="Exc","Excelsa",I164="Lib", "Liberica")</f>
        <v>Excelsa</v>
      </c>
      <c r="K164" t="str">
        <f>INDEX(products!$A$1:$G$49,MATCH(orders!$D164,products!$A$1:$A$49,0),MATCH(orders!K$1,products!$A$1:$G$1,0))</f>
        <v>D</v>
      </c>
      <c r="L164" t="str" cm="1">
        <f t="array" ref="L164">_xlfn.IFS(K164="M","Medium",K164="L","Light",K164="D","Dark")</f>
        <v>Dark</v>
      </c>
      <c r="M164" s="4">
        <f>INDEX(products!$A$1:$G$49,MATCH(orders!$D164,products!$A$1:$A$49,0),MATCH(orders!M$1,products!$A$1:$G$1,0))</f>
        <v>0.5</v>
      </c>
      <c r="N164" s="5">
        <f>INDEX(products!$A$1:$G$49,MATCH(orders!$D164,products!$A$1:$A$49,0),MATCH(orders!N$1,products!$A$1:$G$1,0))</f>
        <v>7.29</v>
      </c>
      <c r="O164" s="5">
        <f t="shared" si="2"/>
        <v>21.87</v>
      </c>
      <c r="P164" t="str">
        <f>_xlfn.XLOOKUP(CoffeeOrders[[#This Row],[Customer ID]],customers!$A$1:$A$1001,customers!$I$1:$I$1001,,0)</f>
        <v>Yes</v>
      </c>
    </row>
    <row r="165" spans="1:16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_xlfn.XLOOKUP(C165,customers!$A$2:$A$1001,customers!$B$2:$B$1001)</f>
        <v>Gerardo Schonfeld</v>
      </c>
      <c r="G165" s="2" t="str">
        <f>IF(_xlfn.XLOOKUP(C165,customers!$A$1:$A$1001,customers!$C$1:$C$1001)=0, "",_xlfn.XLOOKUP(C165,customers!$A$2:$A$1001,customers!$C$2:$C$1001))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 cm="1">
        <f t="array" ref="J165">_xlfn.IFS(I165="Rob", "Robusta",I165="Ara","Arabica",I165="Exc","Excelsa",I165="Lib", "Liberica")</f>
        <v>Robusta</v>
      </c>
      <c r="K165" t="str">
        <f>INDEX(products!$A$1:$G$49,MATCH(orders!$D165,products!$A$1:$A$49,0),MATCH(orders!K$1,products!$A$1:$G$1,0))</f>
        <v>D</v>
      </c>
      <c r="L165" t="str" cm="1">
        <f t="array" ref="L165">_xlfn.IFS(K165="M","Medium",K165="L","Light",K165="D","Dark")</f>
        <v>Dark</v>
      </c>
      <c r="M165" s="4">
        <f>INDEX(products!$A$1:$G$49,MATCH(orders!$D165,products!$A$1:$A$49,0),MATCH(orders!M$1,products!$A$1:$G$1,0))</f>
        <v>0.2</v>
      </c>
      <c r="N165" s="5">
        <f>INDEX(products!$A$1:$G$49,MATCH(orders!$D165,products!$A$1:$A$49,0),MATCH(orders!N$1,products!$A$1:$G$1,0))</f>
        <v>2.6849999999999996</v>
      </c>
      <c r="O165" s="5">
        <f t="shared" si="2"/>
        <v>16.11</v>
      </c>
      <c r="P165" t="str">
        <f>_xlfn.XLOOKUP(CoffeeOrders[[#This Row],[Customer ID]],customers!$A$1:$A$1001,customers!$I$1:$I$1001,,0)</f>
        <v>No</v>
      </c>
    </row>
    <row r="166" spans="1:16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_xlfn.XLOOKUP(C166,customers!$A$2:$A$1001,customers!$B$2:$B$1001)</f>
        <v>Claiborne Feye</v>
      </c>
      <c r="G166" s="2" t="str">
        <f>IF(_xlfn.XLOOKUP(C166,customers!$A$1:$A$1001,customers!$C$1:$C$1001)=0, "",_xlfn.XLOOKUP(C166,customers!$A$2:$A$1001,customers!$C$2:$C$1001))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 cm="1">
        <f t="array" ref="J166">_xlfn.IFS(I166="Rob", "Robusta",I166="Ara","Arabica",I166="Exc","Excelsa",I166="Lib", "Liberica")</f>
        <v>Excelsa</v>
      </c>
      <c r="K166" t="str">
        <f>INDEX(products!$A$1:$G$49,MATCH(orders!$D166,products!$A$1:$A$49,0),MATCH(orders!K$1,products!$A$1:$G$1,0))</f>
        <v>D</v>
      </c>
      <c r="L166" t="str" cm="1">
        <f t="array" ref="L166">_xlfn.IFS(K166="M","Medium",K166="L","Light",K166="D","Dark")</f>
        <v>Dark</v>
      </c>
      <c r="M166" s="4">
        <f>INDEX(products!$A$1:$G$49,MATCH(orders!$D166,products!$A$1:$A$49,0),MATCH(orders!M$1,products!$A$1:$G$1,0))</f>
        <v>0.5</v>
      </c>
      <c r="N166" s="5">
        <f>INDEX(products!$A$1:$G$49,MATCH(orders!$D166,products!$A$1:$A$49,0),MATCH(orders!N$1,products!$A$1:$G$1,0))</f>
        <v>7.29</v>
      </c>
      <c r="O166" s="5">
        <f t="shared" si="2"/>
        <v>29.16</v>
      </c>
      <c r="P166" t="str">
        <f>_xlfn.XLOOKUP(CoffeeOrders[[#This Row],[Customer ID]],customers!$A$1:$A$1001,customers!$I$1:$I$1001,,0)</f>
        <v>No</v>
      </c>
    </row>
    <row r="167" spans="1:16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_xlfn.XLOOKUP(C167,customers!$A$2:$A$1001,customers!$B$2:$B$1001)</f>
        <v>Mina Elstone</v>
      </c>
      <c r="G167" s="2" t="str">
        <f>IF(_xlfn.XLOOKUP(C167,customers!$A$1:$A$1001,customers!$C$1:$C$1001)=0, "",_xlfn.XLOOKUP(C167,customers!$A$2:$A$1001,customers!$C$2:$C$1001))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 cm="1">
        <f t="array" ref="J167">_xlfn.IFS(I167="Rob", "Robusta",I167="Ara","Arabica",I167="Exc","Excelsa",I167="Lib", "Liberica")</f>
        <v>Robusta</v>
      </c>
      <c r="K167" t="str">
        <f>INDEX(products!$A$1:$G$49,MATCH(orders!$D167,products!$A$1:$A$49,0),MATCH(orders!K$1,products!$A$1:$G$1,0))</f>
        <v>D</v>
      </c>
      <c r="L167" t="str" cm="1">
        <f t="array" ref="L167">_xlfn.IFS(K167="M","Medium",K167="L","Light",K167="D","Dark")</f>
        <v>Dark</v>
      </c>
      <c r="M167" s="4">
        <f>INDEX(products!$A$1:$G$49,MATCH(orders!$D167,products!$A$1:$A$49,0),MATCH(orders!M$1,products!$A$1:$G$1,0))</f>
        <v>1</v>
      </c>
      <c r="N167" s="5">
        <f>INDEX(products!$A$1:$G$49,MATCH(orders!$D167,products!$A$1:$A$49,0),MATCH(orders!N$1,products!$A$1:$G$1,0))</f>
        <v>8.9499999999999993</v>
      </c>
      <c r="O167" s="5">
        <f t="shared" si="2"/>
        <v>53.699999999999996</v>
      </c>
      <c r="P167" t="str">
        <f>_xlfn.XLOOKUP(CoffeeOrders[[#This Row],[Customer ID]],customers!$A$1:$A$1001,customers!$I$1:$I$1001,,0)</f>
        <v>Yes</v>
      </c>
    </row>
    <row r="168" spans="1:16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_xlfn.XLOOKUP(C168,customers!$A$2:$A$1001,customers!$B$2:$B$1001)</f>
        <v>Sherman Mewrcik</v>
      </c>
      <c r="G168" s="2" t="str">
        <f>IF(_xlfn.XLOOKUP(C168,customers!$A$1:$A$1001,customers!$C$1:$C$1001)=0, "",_xlfn.XLOOKUP(C168,customers!$A$2:$A$1001,customers!$C$2:$C$1001))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 cm="1">
        <f t="array" ref="J168">_xlfn.IFS(I168="Rob", "Robusta",I168="Ara","Arabica",I168="Exc","Excelsa",I168="Lib", "Liberica")</f>
        <v>Robusta</v>
      </c>
      <c r="K168" t="str">
        <f>INDEX(products!$A$1:$G$49,MATCH(orders!$D168,products!$A$1:$A$49,0),MATCH(orders!K$1,products!$A$1:$G$1,0))</f>
        <v>D</v>
      </c>
      <c r="L168" t="str" cm="1">
        <f t="array" ref="L168">_xlfn.IFS(K168="M","Medium",K168="L","Light",K168="D","Dark")</f>
        <v>Dark</v>
      </c>
      <c r="M168" s="4">
        <f>INDEX(products!$A$1:$G$49,MATCH(orders!$D168,products!$A$1:$A$49,0),MATCH(orders!M$1,products!$A$1:$G$1,0))</f>
        <v>0.5</v>
      </c>
      <c r="N168" s="5">
        <f>INDEX(products!$A$1:$G$49,MATCH(orders!$D168,products!$A$1:$A$49,0),MATCH(orders!N$1,products!$A$1:$G$1,0))</f>
        <v>5.3699999999999992</v>
      </c>
      <c r="O168" s="5">
        <f t="shared" si="2"/>
        <v>26.849999999999994</v>
      </c>
      <c r="P168" t="str">
        <f>_xlfn.XLOOKUP(CoffeeOrders[[#This Row],[Customer ID]],customers!$A$1:$A$1001,customers!$I$1:$I$1001,,0)</f>
        <v>Yes</v>
      </c>
    </row>
    <row r="169" spans="1:16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_xlfn.XLOOKUP(C169,customers!$A$2:$A$1001,customers!$B$2:$B$1001)</f>
        <v>Tamarah Fero</v>
      </c>
      <c r="G169" s="2" t="str">
        <f>IF(_xlfn.XLOOKUP(C169,customers!$A$1:$A$1001,customers!$C$1:$C$1001)=0, "",_xlfn.XLOOKUP(C169,customers!$A$2:$A$1001,customers!$C$2:$C$1001))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 cm="1">
        <f t="array" ref="J169">_xlfn.IFS(I169="Rob", "Robusta",I169="Ara","Arabica",I169="Exc","Excelsa",I169="Lib", "Liberica")</f>
        <v>Excelsa</v>
      </c>
      <c r="K169" t="str">
        <f>INDEX(products!$A$1:$G$49,MATCH(orders!$D169,products!$A$1:$A$49,0),MATCH(orders!K$1,products!$A$1:$G$1,0))</f>
        <v>M</v>
      </c>
      <c r="L169" t="str" cm="1">
        <f t="array" ref="L169">_xlfn.IFS(K169="M","Medium",K169="L","Light",K169="D","Dark")</f>
        <v>Medium</v>
      </c>
      <c r="M169" s="4">
        <f>INDEX(products!$A$1:$G$49,MATCH(orders!$D169,products!$A$1:$A$49,0),MATCH(orders!M$1,products!$A$1:$G$1,0))</f>
        <v>0.5</v>
      </c>
      <c r="N169" s="5">
        <f>INDEX(products!$A$1:$G$49,MATCH(orders!$D169,products!$A$1:$A$49,0),MATCH(orders!N$1,products!$A$1:$G$1,0))</f>
        <v>8.25</v>
      </c>
      <c r="O169" s="5">
        <f t="shared" si="2"/>
        <v>41.25</v>
      </c>
      <c r="P169" t="str">
        <f>_xlfn.XLOOKUP(CoffeeOrders[[#This Row],[Customer ID]],customers!$A$1:$A$1001,customers!$I$1:$I$1001,,0)</f>
        <v>Yes</v>
      </c>
    </row>
    <row r="170" spans="1:16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_xlfn.XLOOKUP(C170,customers!$A$2:$A$1001,customers!$B$2:$B$1001)</f>
        <v>Stanislaus Valsler</v>
      </c>
      <c r="G170" s="2" t="str">
        <f>IF(_xlfn.XLOOKUP(C170,customers!$A$1:$A$1001,customers!$C$1:$C$1001)=0, "",_xlfn.XLOOKUP(C170,customers!$A$2:$A$1001,customers!$C$2:$C$1001))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 cm="1">
        <f t="array" ref="J170">_xlfn.IFS(I170="Rob", "Robusta",I170="Ara","Arabica",I170="Exc","Excelsa",I170="Lib", "Liberica")</f>
        <v>Arabica</v>
      </c>
      <c r="K170" t="str">
        <f>INDEX(products!$A$1:$G$49,MATCH(orders!$D170,products!$A$1:$A$49,0),MATCH(orders!K$1,products!$A$1:$G$1,0))</f>
        <v>M</v>
      </c>
      <c r="L170" t="str" cm="1">
        <f t="array" ref="L170">_xlfn.IFS(K170="M","Medium",K170="L","Light",K170="D","Dark")</f>
        <v>Medium</v>
      </c>
      <c r="M170" s="4">
        <f>INDEX(products!$A$1:$G$49,MATCH(orders!$D170,products!$A$1:$A$49,0),MATCH(orders!M$1,products!$A$1:$G$1,0))</f>
        <v>0.5</v>
      </c>
      <c r="N170" s="5">
        <f>INDEX(products!$A$1:$G$49,MATCH(orders!$D170,products!$A$1:$A$49,0),MATCH(orders!N$1,products!$A$1:$G$1,0))</f>
        <v>6.75</v>
      </c>
      <c r="O170" s="5">
        <f t="shared" si="2"/>
        <v>40.5</v>
      </c>
      <c r="P170" t="str">
        <f>_xlfn.XLOOKUP(CoffeeOrders[[#This Row],[Customer ID]],customers!$A$1:$A$1001,customers!$I$1:$I$1001,,0)</f>
        <v>No</v>
      </c>
    </row>
    <row r="171" spans="1:16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_xlfn.XLOOKUP(C171,customers!$A$2:$A$1001,customers!$B$2:$B$1001)</f>
        <v>Felita Dauney</v>
      </c>
      <c r="G171" s="2" t="str">
        <f>IF(_xlfn.XLOOKUP(C171,customers!$A$1:$A$1001,customers!$C$1:$C$1001)=0, "",_xlfn.XLOOKUP(C171,customers!$A$2:$A$1001,customers!$C$2:$C$1001))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 cm="1">
        <f t="array" ref="J171">_xlfn.IFS(I171="Rob", "Robusta",I171="Ara","Arabica",I171="Exc","Excelsa",I171="Lib", "Liberica")</f>
        <v>Robusta</v>
      </c>
      <c r="K171" t="str">
        <f>INDEX(products!$A$1:$G$49,MATCH(orders!$D171,products!$A$1:$A$49,0),MATCH(orders!K$1,products!$A$1:$G$1,0))</f>
        <v>D</v>
      </c>
      <c r="L171" t="str" cm="1">
        <f t="array" ref="L171">_xlfn.IFS(K171="M","Medium",K171="L","Light",K171="D","Dark")</f>
        <v>Dark</v>
      </c>
      <c r="M171" s="4">
        <f>INDEX(products!$A$1:$G$49,MATCH(orders!$D171,products!$A$1:$A$49,0),MATCH(orders!M$1,products!$A$1:$G$1,0))</f>
        <v>1</v>
      </c>
      <c r="N171" s="5">
        <f>INDEX(products!$A$1:$G$49,MATCH(orders!$D171,products!$A$1:$A$49,0),MATCH(orders!N$1,products!$A$1:$G$1,0))</f>
        <v>8.9499999999999993</v>
      </c>
      <c r="O171" s="5">
        <f t="shared" si="2"/>
        <v>17.899999999999999</v>
      </c>
      <c r="P171" t="str">
        <f>_xlfn.XLOOKUP(CoffeeOrders[[#This Row],[Customer ID]],customers!$A$1:$A$1001,customers!$I$1:$I$1001,,0)</f>
        <v>No</v>
      </c>
    </row>
    <row r="172" spans="1:16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_xlfn.XLOOKUP(C172,customers!$A$2:$A$1001,customers!$B$2:$B$1001)</f>
        <v>Serena Earley</v>
      </c>
      <c r="G172" s="2" t="str">
        <f>IF(_xlfn.XLOOKUP(C172,customers!$A$1:$A$1001,customers!$C$1:$C$1001)=0, "",_xlfn.XLOOKUP(C172,customers!$A$2:$A$1001,customers!$C$2:$C$1001))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 cm="1">
        <f t="array" ref="J172">_xlfn.IFS(I172="Rob", "Robusta",I172="Ara","Arabica",I172="Exc","Excelsa",I172="Lib", "Liberica")</f>
        <v>Excelsa</v>
      </c>
      <c r="K172" t="str">
        <f>INDEX(products!$A$1:$G$49,MATCH(orders!$D172,products!$A$1:$A$49,0),MATCH(orders!K$1,products!$A$1:$G$1,0))</f>
        <v>L</v>
      </c>
      <c r="L172" t="str" cm="1">
        <f t="array" ref="L172">_xlfn.IFS(K172="M","Medium",K172="L","Light",K172="D","Dark")</f>
        <v>Light</v>
      </c>
      <c r="M172" s="4">
        <f>INDEX(products!$A$1:$G$49,MATCH(orders!$D172,products!$A$1:$A$49,0),MATCH(orders!M$1,products!$A$1:$G$1,0))</f>
        <v>2.5</v>
      </c>
      <c r="N172" s="5">
        <f>INDEX(products!$A$1:$G$49,MATCH(orders!$D172,products!$A$1:$A$49,0),MATCH(orders!N$1,products!$A$1:$G$1,0))</f>
        <v>34.154999999999994</v>
      </c>
      <c r="O172" s="5">
        <f t="shared" si="2"/>
        <v>68.309999999999988</v>
      </c>
      <c r="P172" t="str">
        <f>_xlfn.XLOOKUP(CoffeeOrders[[#This Row],[Customer ID]],customers!$A$1:$A$1001,customers!$I$1:$I$1001,,0)</f>
        <v>No</v>
      </c>
    </row>
    <row r="173" spans="1:16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_xlfn.XLOOKUP(C173,customers!$A$2:$A$1001,customers!$B$2:$B$1001)</f>
        <v>Minny Chamberlayne</v>
      </c>
      <c r="G173" s="2" t="str">
        <f>IF(_xlfn.XLOOKUP(C173,customers!$A$1:$A$1001,customers!$C$1:$C$1001)=0, "",_xlfn.XLOOKUP(C173,customers!$A$2:$A$1001,customers!$C$2:$C$1001))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 cm="1">
        <f t="array" ref="J173">_xlfn.IFS(I173="Rob", "Robusta",I173="Ara","Arabica",I173="Exc","Excelsa",I173="Lib", "Liberica")</f>
        <v>Excelsa</v>
      </c>
      <c r="K173" t="str">
        <f>INDEX(products!$A$1:$G$49,MATCH(orders!$D173,products!$A$1:$A$49,0),MATCH(orders!K$1,products!$A$1:$G$1,0))</f>
        <v>M</v>
      </c>
      <c r="L173" t="str" cm="1">
        <f t="array" ref="L173">_xlfn.IFS(K173="M","Medium",K173="L","Light",K173="D","Dark")</f>
        <v>Medium</v>
      </c>
      <c r="M173" s="4">
        <f>INDEX(products!$A$1:$G$49,MATCH(orders!$D173,products!$A$1:$A$49,0),MATCH(orders!M$1,products!$A$1:$G$1,0))</f>
        <v>2.5</v>
      </c>
      <c r="N173" s="5">
        <f>INDEX(products!$A$1:$G$49,MATCH(orders!$D173,products!$A$1:$A$49,0),MATCH(orders!N$1,products!$A$1:$G$1,0))</f>
        <v>31.624999999999996</v>
      </c>
      <c r="O173" s="5">
        <f t="shared" si="2"/>
        <v>63.249999999999993</v>
      </c>
      <c r="P173" t="str">
        <f>_xlfn.XLOOKUP(CoffeeOrders[[#This Row],[Customer ID]],customers!$A$1:$A$1001,customers!$I$1:$I$1001,,0)</f>
        <v>Yes</v>
      </c>
    </row>
    <row r="174" spans="1:16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_xlfn.XLOOKUP(C174,customers!$A$2:$A$1001,customers!$B$2:$B$1001)</f>
        <v>Bartholemy Flaherty</v>
      </c>
      <c r="G174" s="2" t="str">
        <f>IF(_xlfn.XLOOKUP(C174,customers!$A$1:$A$1001,customers!$C$1:$C$1001)=0, "",_xlfn.XLOOKUP(C174,customers!$A$2:$A$1001,customers!$C$2:$C$1001))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 cm="1">
        <f t="array" ref="J174">_xlfn.IFS(I174="Rob", "Robusta",I174="Ara","Arabica",I174="Exc","Excelsa",I174="Lib", "Liberica")</f>
        <v>Excelsa</v>
      </c>
      <c r="K174" t="str">
        <f>INDEX(products!$A$1:$G$49,MATCH(orders!$D174,products!$A$1:$A$49,0),MATCH(orders!K$1,products!$A$1:$G$1,0))</f>
        <v>D</v>
      </c>
      <c r="L174" t="str" cm="1">
        <f t="array" ref="L174">_xlfn.IFS(K174="M","Medium",K174="L","Light",K174="D","Dark")</f>
        <v>Dark</v>
      </c>
      <c r="M174" s="4">
        <f>INDEX(products!$A$1:$G$49,MATCH(orders!$D174,products!$A$1:$A$49,0),MATCH(orders!M$1,products!$A$1:$G$1,0))</f>
        <v>0.5</v>
      </c>
      <c r="N174" s="5">
        <f>INDEX(products!$A$1:$G$49,MATCH(orders!$D174,products!$A$1:$A$49,0),MATCH(orders!N$1,products!$A$1:$G$1,0))</f>
        <v>7.29</v>
      </c>
      <c r="O174" s="5">
        <f t="shared" si="2"/>
        <v>21.87</v>
      </c>
      <c r="P174" t="str">
        <f>_xlfn.XLOOKUP(CoffeeOrders[[#This Row],[Customer ID]],customers!$A$1:$A$1001,customers!$I$1:$I$1001,,0)</f>
        <v>No</v>
      </c>
    </row>
    <row r="175" spans="1:16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_xlfn.XLOOKUP(C175,customers!$A$2:$A$1001,customers!$B$2:$B$1001)</f>
        <v>Oran Colbeck</v>
      </c>
      <c r="G175" s="2" t="str">
        <f>IF(_xlfn.XLOOKUP(C175,customers!$A$1:$A$1001,customers!$C$1:$C$1001)=0, "",_xlfn.XLOOKUP(C175,customers!$A$2:$A$1001,customers!$C$2:$C$1001))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 cm="1">
        <f t="array" ref="J175">_xlfn.IFS(I175="Rob", "Robusta",I175="Ara","Arabica",I175="Exc","Excelsa",I175="Lib", "Liberica")</f>
        <v>Robusta</v>
      </c>
      <c r="K175" t="str">
        <f>INDEX(products!$A$1:$G$49,MATCH(orders!$D175,products!$A$1:$A$49,0),MATCH(orders!K$1,products!$A$1:$G$1,0))</f>
        <v>M</v>
      </c>
      <c r="L175" t="str" cm="1">
        <f t="array" ref="L175">_xlfn.IFS(K175="M","Medium",K175="L","Light",K175="D","Dark")</f>
        <v>Medium</v>
      </c>
      <c r="M175" s="4">
        <f>INDEX(products!$A$1:$G$49,MATCH(orders!$D175,products!$A$1:$A$49,0),MATCH(orders!M$1,products!$A$1:$G$1,0))</f>
        <v>2.5</v>
      </c>
      <c r="N175" s="5">
        <f>INDEX(products!$A$1:$G$49,MATCH(orders!$D175,products!$A$1:$A$49,0),MATCH(orders!N$1,products!$A$1:$G$1,0))</f>
        <v>22.884999999999998</v>
      </c>
      <c r="O175" s="5">
        <f t="shared" si="2"/>
        <v>91.539999999999992</v>
      </c>
      <c r="P175" t="str">
        <f>_xlfn.XLOOKUP(CoffeeOrders[[#This Row],[Customer ID]],customers!$A$1:$A$1001,customers!$I$1:$I$1001,,0)</f>
        <v>No</v>
      </c>
    </row>
    <row r="176" spans="1:16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_xlfn.XLOOKUP(C176,customers!$A$2:$A$1001,customers!$B$2:$B$1001)</f>
        <v>Elysee Sketch</v>
      </c>
      <c r="G176" s="2" t="str">
        <f>IF(_xlfn.XLOOKUP(C176,customers!$A$1:$A$1001,customers!$C$1:$C$1001)=0, "",_xlfn.XLOOKUP(C176,customers!$A$2:$A$1001,customers!$C$2:$C$1001))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 cm="1">
        <f t="array" ref="J176">_xlfn.IFS(I176="Rob", "Robusta",I176="Ara","Arabica",I176="Exc","Excelsa",I176="Lib", "Liberica")</f>
        <v>Excelsa</v>
      </c>
      <c r="K176" t="str">
        <f>INDEX(products!$A$1:$G$49,MATCH(orders!$D176,products!$A$1:$A$49,0),MATCH(orders!K$1,products!$A$1:$G$1,0))</f>
        <v>L</v>
      </c>
      <c r="L176" t="str" cm="1">
        <f t="array" ref="L176">_xlfn.IFS(K176="M","Medium",K176="L","Light",K176="D","Dark")</f>
        <v>Light</v>
      </c>
      <c r="M176" s="4">
        <f>INDEX(products!$A$1:$G$49,MATCH(orders!$D176,products!$A$1:$A$49,0),MATCH(orders!M$1,products!$A$1:$G$1,0))</f>
        <v>2.5</v>
      </c>
      <c r="N176" s="5">
        <f>INDEX(products!$A$1:$G$49,MATCH(orders!$D176,products!$A$1:$A$49,0),MATCH(orders!N$1,products!$A$1:$G$1,0))</f>
        <v>34.154999999999994</v>
      </c>
      <c r="O176" s="5">
        <f t="shared" si="2"/>
        <v>204.92999999999995</v>
      </c>
      <c r="P176" t="str">
        <f>_xlfn.XLOOKUP(CoffeeOrders[[#This Row],[Customer ID]],customers!$A$1:$A$1001,customers!$I$1:$I$1001,,0)</f>
        <v>Yes</v>
      </c>
    </row>
    <row r="177" spans="1:16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_xlfn.XLOOKUP(C177,customers!$A$2:$A$1001,customers!$B$2:$B$1001)</f>
        <v>Ethelda Hobbing</v>
      </c>
      <c r="G177" s="2" t="str">
        <f>IF(_xlfn.XLOOKUP(C177,customers!$A$1:$A$1001,customers!$C$1:$C$1001)=0, "",_xlfn.XLOOKUP(C177,customers!$A$2:$A$1001,customers!$C$2:$C$1001))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 cm="1">
        <f t="array" ref="J177">_xlfn.IFS(I177="Rob", "Robusta",I177="Ara","Arabica",I177="Exc","Excelsa",I177="Lib", "Liberica")</f>
        <v>Excelsa</v>
      </c>
      <c r="K177" t="str">
        <f>INDEX(products!$A$1:$G$49,MATCH(orders!$D177,products!$A$1:$A$49,0),MATCH(orders!K$1,products!$A$1:$G$1,0))</f>
        <v>M</v>
      </c>
      <c r="L177" t="str" cm="1">
        <f t="array" ref="L177">_xlfn.IFS(K177="M","Medium",K177="L","Light",K177="D","Dark")</f>
        <v>Medium</v>
      </c>
      <c r="M177" s="4">
        <f>INDEX(products!$A$1:$G$49,MATCH(orders!$D177,products!$A$1:$A$49,0),MATCH(orders!M$1,products!$A$1:$G$1,0))</f>
        <v>2.5</v>
      </c>
      <c r="N177" s="5">
        <f>INDEX(products!$A$1:$G$49,MATCH(orders!$D177,products!$A$1:$A$49,0),MATCH(orders!N$1,products!$A$1:$G$1,0))</f>
        <v>31.624999999999996</v>
      </c>
      <c r="O177" s="5">
        <f t="shared" si="2"/>
        <v>63.249999999999993</v>
      </c>
      <c r="P177" t="str">
        <f>_xlfn.XLOOKUP(CoffeeOrders[[#This Row],[Customer ID]],customers!$A$1:$A$1001,customers!$I$1:$I$1001,,0)</f>
        <v>Yes</v>
      </c>
    </row>
    <row r="178" spans="1:16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_xlfn.XLOOKUP(C178,customers!$A$2:$A$1001,customers!$B$2:$B$1001)</f>
        <v>Odille Thynne</v>
      </c>
      <c r="G178" s="2" t="str">
        <f>IF(_xlfn.XLOOKUP(C178,customers!$A$1:$A$1001,customers!$C$1:$C$1001)=0, "",_xlfn.XLOOKUP(C178,customers!$A$2:$A$1001,customers!$C$2:$C$1001))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 cm="1">
        <f t="array" ref="J178">_xlfn.IFS(I178="Rob", "Robusta",I178="Ara","Arabica",I178="Exc","Excelsa",I178="Lib", "Liberica")</f>
        <v>Excelsa</v>
      </c>
      <c r="K178" t="str">
        <f>INDEX(products!$A$1:$G$49,MATCH(orders!$D178,products!$A$1:$A$49,0),MATCH(orders!K$1,products!$A$1:$G$1,0))</f>
        <v>L</v>
      </c>
      <c r="L178" t="str" cm="1">
        <f t="array" ref="L178">_xlfn.IFS(K178="M","Medium",K178="L","Light",K178="D","Dark")</f>
        <v>Light</v>
      </c>
      <c r="M178" s="4">
        <f>INDEX(products!$A$1:$G$49,MATCH(orders!$D178,products!$A$1:$A$49,0),MATCH(orders!M$1,products!$A$1:$G$1,0))</f>
        <v>2.5</v>
      </c>
      <c r="N178" s="5">
        <f>INDEX(products!$A$1:$G$49,MATCH(orders!$D178,products!$A$1:$A$49,0),MATCH(orders!N$1,products!$A$1:$G$1,0))</f>
        <v>34.154999999999994</v>
      </c>
      <c r="O178" s="5">
        <f t="shared" si="2"/>
        <v>34.154999999999994</v>
      </c>
      <c r="P178" t="str">
        <f>_xlfn.XLOOKUP(CoffeeOrders[[#This Row],[Customer ID]],customers!$A$1:$A$1001,customers!$I$1:$I$1001,,0)</f>
        <v>Yes</v>
      </c>
    </row>
    <row r="179" spans="1:16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_xlfn.XLOOKUP(C179,customers!$A$2:$A$1001,customers!$B$2:$B$1001)</f>
        <v>Emlynne Heining</v>
      </c>
      <c r="G179" s="2" t="str">
        <f>IF(_xlfn.XLOOKUP(C179,customers!$A$1:$A$1001,customers!$C$1:$C$1001)=0, "",_xlfn.XLOOKUP(C179,customers!$A$2:$A$1001,customers!$C$2:$C$1001))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 cm="1">
        <f t="array" ref="J179">_xlfn.IFS(I179="Rob", "Robusta",I179="Ara","Arabica",I179="Exc","Excelsa",I179="Lib", "Liberica")</f>
        <v>Robusta</v>
      </c>
      <c r="K179" t="str">
        <f>INDEX(products!$A$1:$G$49,MATCH(orders!$D179,products!$A$1:$A$49,0),MATCH(orders!K$1,products!$A$1:$G$1,0))</f>
        <v>L</v>
      </c>
      <c r="L179" t="str" cm="1">
        <f t="array" ref="L179">_xlfn.IFS(K179="M","Medium",K179="L","Light",K179="D","Dark")</f>
        <v>Light</v>
      </c>
      <c r="M179" s="4">
        <f>INDEX(products!$A$1:$G$49,MATCH(orders!$D179,products!$A$1:$A$49,0),MATCH(orders!M$1,products!$A$1:$G$1,0))</f>
        <v>2.5</v>
      </c>
      <c r="N179" s="5">
        <f>INDEX(products!$A$1:$G$49,MATCH(orders!$D179,products!$A$1:$A$49,0),MATCH(orders!N$1,products!$A$1:$G$1,0))</f>
        <v>27.484999999999996</v>
      </c>
      <c r="O179" s="5">
        <f t="shared" si="2"/>
        <v>109.93999999999998</v>
      </c>
      <c r="P179" t="str">
        <f>_xlfn.XLOOKUP(CoffeeOrders[[#This Row],[Customer ID]],customers!$A$1:$A$1001,customers!$I$1:$I$1001,,0)</f>
        <v>Yes</v>
      </c>
    </row>
    <row r="180" spans="1:16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_xlfn.XLOOKUP(C180,customers!$A$2:$A$1001,customers!$B$2:$B$1001)</f>
        <v>Katerina Melloi</v>
      </c>
      <c r="G180" s="2" t="str">
        <f>IF(_xlfn.XLOOKUP(C180,customers!$A$1:$A$1001,customers!$C$1:$C$1001)=0, "",_xlfn.XLOOKUP(C180,customers!$A$2:$A$1001,customers!$C$2:$C$1001))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 cm="1">
        <f t="array" ref="J180">_xlfn.IFS(I180="Rob", "Robusta",I180="Ara","Arabica",I180="Exc","Excelsa",I180="Lib", "Liberica")</f>
        <v>Arabica</v>
      </c>
      <c r="K180" t="str">
        <f>INDEX(products!$A$1:$G$49,MATCH(orders!$D180,products!$A$1:$A$49,0),MATCH(orders!K$1,products!$A$1:$G$1,0))</f>
        <v>L</v>
      </c>
      <c r="L180" t="str" cm="1">
        <f t="array" ref="L180">_xlfn.IFS(K180="M","Medium",K180="L","Light",K180="D","Dark")</f>
        <v>Light</v>
      </c>
      <c r="M180" s="4">
        <f>INDEX(products!$A$1:$G$49,MATCH(orders!$D180,products!$A$1:$A$49,0),MATCH(orders!M$1,products!$A$1:$G$1,0))</f>
        <v>1</v>
      </c>
      <c r="N180" s="5">
        <f>INDEX(products!$A$1:$G$49,MATCH(orders!$D180,products!$A$1:$A$49,0),MATCH(orders!N$1,products!$A$1:$G$1,0))</f>
        <v>12.95</v>
      </c>
      <c r="O180" s="5">
        <f t="shared" si="2"/>
        <v>25.9</v>
      </c>
      <c r="P180" t="str">
        <f>_xlfn.XLOOKUP(CoffeeOrders[[#This Row],[Customer ID]],customers!$A$1:$A$1001,customers!$I$1:$I$1001,,0)</f>
        <v>No</v>
      </c>
    </row>
    <row r="181" spans="1:16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_xlfn.XLOOKUP(C181,customers!$A$2:$A$1001,customers!$B$2:$B$1001)</f>
        <v>Tiffany Scardafield</v>
      </c>
      <c r="G181" s="2" t="str">
        <f>IF(_xlfn.XLOOKUP(C181,customers!$A$1:$A$1001,customers!$C$1:$C$1001)=0, "",_xlfn.XLOOKUP(C181,customers!$A$2:$A$1001,customers!$C$2:$C$1001))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 cm="1">
        <f t="array" ref="J181">_xlfn.IFS(I181="Rob", "Robusta",I181="Ara","Arabica",I181="Exc","Excelsa",I181="Lib", "Liberica")</f>
        <v>Arabica</v>
      </c>
      <c r="K181" t="str">
        <f>INDEX(products!$A$1:$G$49,MATCH(orders!$D181,products!$A$1:$A$49,0),MATCH(orders!K$1,products!$A$1:$G$1,0))</f>
        <v>D</v>
      </c>
      <c r="L181" t="str" cm="1">
        <f t="array" ref="L181">_xlfn.IFS(K181="M","Medium",K181="L","Light",K181="D","Dark")</f>
        <v>Dark</v>
      </c>
      <c r="M181" s="4">
        <f>INDEX(products!$A$1:$G$49,MATCH(orders!$D181,products!$A$1:$A$49,0),MATCH(orders!M$1,products!$A$1:$G$1,0))</f>
        <v>0.2</v>
      </c>
      <c r="N181" s="5">
        <f>INDEX(products!$A$1:$G$49,MATCH(orders!$D181,products!$A$1:$A$49,0),MATCH(orders!N$1,products!$A$1:$G$1,0))</f>
        <v>2.9849999999999999</v>
      </c>
      <c r="O181" s="5">
        <f t="shared" si="2"/>
        <v>2.9849999999999999</v>
      </c>
      <c r="P181" t="str">
        <f>_xlfn.XLOOKUP(CoffeeOrders[[#This Row],[Customer ID]],customers!$A$1:$A$1001,customers!$I$1:$I$1001,,0)</f>
        <v>No</v>
      </c>
    </row>
    <row r="182" spans="1:16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_xlfn.XLOOKUP(C182,customers!$A$2:$A$1001,customers!$B$2:$B$1001)</f>
        <v>Abrahan Mussen</v>
      </c>
      <c r="G182" s="2" t="str">
        <f>IF(_xlfn.XLOOKUP(C182,customers!$A$1:$A$1001,customers!$C$1:$C$1001)=0, "",_xlfn.XLOOKUP(C182,customers!$A$2:$A$1001,customers!$C$2:$C$1001))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 cm="1">
        <f t="array" ref="J182">_xlfn.IFS(I182="Rob", "Robusta",I182="Ara","Arabica",I182="Exc","Excelsa",I182="Lib", "Liberica")</f>
        <v>Excelsa</v>
      </c>
      <c r="K182" t="str">
        <f>INDEX(products!$A$1:$G$49,MATCH(orders!$D182,products!$A$1:$A$49,0),MATCH(orders!K$1,products!$A$1:$G$1,0))</f>
        <v>L</v>
      </c>
      <c r="L182" t="str" cm="1">
        <f t="array" ref="L182">_xlfn.IFS(K182="M","Medium",K182="L","Light",K182="D","Dark")</f>
        <v>Light</v>
      </c>
      <c r="M182" s="4">
        <f>INDEX(products!$A$1:$G$49,MATCH(orders!$D182,products!$A$1:$A$49,0),MATCH(orders!M$1,products!$A$1:$G$1,0))</f>
        <v>0.2</v>
      </c>
      <c r="N182" s="5">
        <f>INDEX(products!$A$1:$G$49,MATCH(orders!$D182,products!$A$1:$A$49,0),MATCH(orders!N$1,products!$A$1:$G$1,0))</f>
        <v>4.4550000000000001</v>
      </c>
      <c r="O182" s="5">
        <f t="shared" si="2"/>
        <v>22.274999999999999</v>
      </c>
      <c r="P182" t="str">
        <f>_xlfn.XLOOKUP(CoffeeOrders[[#This Row],[Customer ID]],customers!$A$1:$A$1001,customers!$I$1:$I$1001,,0)</f>
        <v>No</v>
      </c>
    </row>
    <row r="183" spans="1:16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_xlfn.XLOOKUP(C183,customers!$A$2:$A$1001,customers!$B$2:$B$1001)</f>
        <v>Abrahan Mussen</v>
      </c>
      <c r="G183" s="2" t="str">
        <f>IF(_xlfn.XLOOKUP(C183,customers!$A$1:$A$1001,customers!$C$1:$C$1001)=0, "",_xlfn.XLOOKUP(C183,customers!$A$2:$A$1001,customers!$C$2:$C$1001))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 cm="1">
        <f t="array" ref="J183">_xlfn.IFS(I183="Rob", "Robusta",I183="Ara","Arabica",I183="Exc","Excelsa",I183="Lib", "Liberica")</f>
        <v>Arabica</v>
      </c>
      <c r="K183" t="str">
        <f>INDEX(products!$A$1:$G$49,MATCH(orders!$D183,products!$A$1:$A$49,0),MATCH(orders!K$1,products!$A$1:$G$1,0))</f>
        <v>D</v>
      </c>
      <c r="L183" t="str" cm="1">
        <f t="array" ref="L183">_xlfn.IFS(K183="M","Medium",K183="L","Light",K183="D","Dark")</f>
        <v>Dark</v>
      </c>
      <c r="M183" s="4">
        <f>INDEX(products!$A$1:$G$49,MATCH(orders!$D183,products!$A$1:$A$49,0),MATCH(orders!M$1,products!$A$1:$G$1,0))</f>
        <v>0.5</v>
      </c>
      <c r="N183" s="5">
        <f>INDEX(products!$A$1:$G$49,MATCH(orders!$D183,products!$A$1:$A$49,0),MATCH(orders!N$1,products!$A$1:$G$1,0))</f>
        <v>5.97</v>
      </c>
      <c r="O183" s="5">
        <f t="shared" si="2"/>
        <v>29.849999999999998</v>
      </c>
      <c r="P183" t="str">
        <f>_xlfn.XLOOKUP(CoffeeOrders[[#This Row],[Customer ID]],customers!$A$1:$A$1001,customers!$I$1:$I$1001,,0)</f>
        <v>No</v>
      </c>
    </row>
    <row r="184" spans="1:16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_xlfn.XLOOKUP(C184,customers!$A$2:$A$1001,customers!$B$2:$B$1001)</f>
        <v>Anny Mundford</v>
      </c>
      <c r="G184" s="2" t="str">
        <f>IF(_xlfn.XLOOKUP(C184,customers!$A$1:$A$1001,customers!$C$1:$C$1001)=0, "",_xlfn.XLOOKUP(C184,customers!$A$2:$A$1001,customers!$C$2:$C$1001))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 cm="1">
        <f t="array" ref="J184">_xlfn.IFS(I184="Rob", "Robusta",I184="Ara","Arabica",I184="Exc","Excelsa",I184="Lib", "Liberica")</f>
        <v>Robusta</v>
      </c>
      <c r="K184" t="str">
        <f>INDEX(products!$A$1:$G$49,MATCH(orders!$D184,products!$A$1:$A$49,0),MATCH(orders!K$1,products!$A$1:$G$1,0))</f>
        <v>D</v>
      </c>
      <c r="L184" t="str" cm="1">
        <f t="array" ref="L184">_xlfn.IFS(K184="M","Medium",K184="L","Light",K184="D","Dark")</f>
        <v>Dark</v>
      </c>
      <c r="M184" s="4">
        <f>INDEX(products!$A$1:$G$49,MATCH(orders!$D184,products!$A$1:$A$49,0),MATCH(orders!M$1,products!$A$1:$G$1,0))</f>
        <v>0.5</v>
      </c>
      <c r="N184" s="5">
        <f>INDEX(products!$A$1:$G$49,MATCH(orders!$D184,products!$A$1:$A$49,0),MATCH(orders!N$1,products!$A$1:$G$1,0))</f>
        <v>5.3699999999999992</v>
      </c>
      <c r="O184" s="5">
        <f t="shared" si="2"/>
        <v>32.22</v>
      </c>
      <c r="P184" t="str">
        <f>_xlfn.XLOOKUP(CoffeeOrders[[#This Row],[Customer ID]],customers!$A$1:$A$1001,customers!$I$1:$I$1001,,0)</f>
        <v>No</v>
      </c>
    </row>
    <row r="185" spans="1:16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_xlfn.XLOOKUP(C185,customers!$A$2:$A$1001,customers!$B$2:$B$1001)</f>
        <v>Tory Walas</v>
      </c>
      <c r="G185" s="2" t="str">
        <f>IF(_xlfn.XLOOKUP(C185,customers!$A$1:$A$1001,customers!$C$1:$C$1001)=0, "",_xlfn.XLOOKUP(C185,customers!$A$2:$A$1001,customers!$C$2:$C$1001))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 cm="1">
        <f t="array" ref="J185">_xlfn.IFS(I185="Rob", "Robusta",I185="Ara","Arabica",I185="Exc","Excelsa",I185="Lib", "Liberica")</f>
        <v>Excelsa</v>
      </c>
      <c r="K185" t="str">
        <f>INDEX(products!$A$1:$G$49,MATCH(orders!$D185,products!$A$1:$A$49,0),MATCH(orders!K$1,products!$A$1:$G$1,0))</f>
        <v>M</v>
      </c>
      <c r="L185" t="str" cm="1">
        <f t="array" ref="L185">_xlfn.IFS(K185="M","Medium",K185="L","Light",K185="D","Dark")</f>
        <v>Medium</v>
      </c>
      <c r="M185" s="4">
        <f>INDEX(products!$A$1:$G$49,MATCH(orders!$D185,products!$A$1:$A$49,0),MATCH(orders!M$1,products!$A$1:$G$1,0))</f>
        <v>0.2</v>
      </c>
      <c r="N185" s="5">
        <f>INDEX(products!$A$1:$G$49,MATCH(orders!$D185,products!$A$1:$A$49,0),MATCH(orders!N$1,products!$A$1:$G$1,0))</f>
        <v>4.125</v>
      </c>
      <c r="O185" s="5">
        <f t="shared" si="2"/>
        <v>8.25</v>
      </c>
      <c r="P185" t="str">
        <f>_xlfn.XLOOKUP(CoffeeOrders[[#This Row],[Customer ID]],customers!$A$1:$A$1001,customers!$I$1:$I$1001,,0)</f>
        <v>No</v>
      </c>
    </row>
    <row r="186" spans="1:16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_xlfn.XLOOKUP(C186,customers!$A$2:$A$1001,customers!$B$2:$B$1001)</f>
        <v>Isa Blazewicz</v>
      </c>
      <c r="G186" s="2" t="str">
        <f>IF(_xlfn.XLOOKUP(C186,customers!$A$1:$A$1001,customers!$C$1:$C$1001)=0, "",_xlfn.XLOOKUP(C186,customers!$A$2:$A$1001,customers!$C$2:$C$1001))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 cm="1">
        <f t="array" ref="J186">_xlfn.IFS(I186="Rob", "Robusta",I186="Ara","Arabica",I186="Exc","Excelsa",I186="Lib", "Liberica")</f>
        <v>Arabica</v>
      </c>
      <c r="K186" t="str">
        <f>INDEX(products!$A$1:$G$49,MATCH(orders!$D186,products!$A$1:$A$49,0),MATCH(orders!K$1,products!$A$1:$G$1,0))</f>
        <v>L</v>
      </c>
      <c r="L186" t="str" cm="1">
        <f t="array" ref="L186">_xlfn.IFS(K186="M","Medium",K186="L","Light",K186="D","Dark")</f>
        <v>Light</v>
      </c>
      <c r="M186" s="4">
        <f>INDEX(products!$A$1:$G$49,MATCH(orders!$D186,products!$A$1:$A$49,0),MATCH(orders!M$1,products!$A$1:$G$1,0))</f>
        <v>0.5</v>
      </c>
      <c r="N186" s="5">
        <f>INDEX(products!$A$1:$G$49,MATCH(orders!$D186,products!$A$1:$A$49,0),MATCH(orders!N$1,products!$A$1:$G$1,0))</f>
        <v>7.77</v>
      </c>
      <c r="O186" s="5">
        <f t="shared" si="2"/>
        <v>31.08</v>
      </c>
      <c r="P186" t="str">
        <f>_xlfn.XLOOKUP(CoffeeOrders[[#This Row],[Customer ID]],customers!$A$1:$A$1001,customers!$I$1:$I$1001,,0)</f>
        <v>No</v>
      </c>
    </row>
    <row r="187" spans="1:16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_xlfn.XLOOKUP(C187,customers!$A$2:$A$1001,customers!$B$2:$B$1001)</f>
        <v>Angie Rizzetti</v>
      </c>
      <c r="G187" s="2" t="str">
        <f>IF(_xlfn.XLOOKUP(C187,customers!$A$1:$A$1001,customers!$C$1:$C$1001)=0, "",_xlfn.XLOOKUP(C187,customers!$A$2:$A$1001,customers!$C$2:$C$1001))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 cm="1">
        <f t="array" ref="J187">_xlfn.IFS(I187="Rob", "Robusta",I187="Ara","Arabica",I187="Exc","Excelsa",I187="Lib", "Liberica")</f>
        <v>Excelsa</v>
      </c>
      <c r="K187" t="str">
        <f>INDEX(products!$A$1:$G$49,MATCH(orders!$D187,products!$A$1:$A$49,0),MATCH(orders!K$1,products!$A$1:$G$1,0))</f>
        <v>D</v>
      </c>
      <c r="L187" t="str" cm="1">
        <f t="array" ref="L187">_xlfn.IFS(K187="M","Medium",K187="L","Light",K187="D","Dark")</f>
        <v>Dark</v>
      </c>
      <c r="M187" s="4">
        <f>INDEX(products!$A$1:$G$49,MATCH(orders!$D187,products!$A$1:$A$49,0),MATCH(orders!M$1,products!$A$1:$G$1,0))</f>
        <v>0.5</v>
      </c>
      <c r="N187" s="5">
        <f>INDEX(products!$A$1:$G$49,MATCH(orders!$D187,products!$A$1:$A$49,0),MATCH(orders!N$1,products!$A$1:$G$1,0))</f>
        <v>7.29</v>
      </c>
      <c r="O187" s="5">
        <f t="shared" si="2"/>
        <v>36.450000000000003</v>
      </c>
      <c r="P187" t="str">
        <f>_xlfn.XLOOKUP(CoffeeOrders[[#This Row],[Customer ID]],customers!$A$1:$A$1001,customers!$I$1:$I$1001,,0)</f>
        <v>Yes</v>
      </c>
    </row>
    <row r="188" spans="1:16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_xlfn.XLOOKUP(C188,customers!$A$2:$A$1001,customers!$B$2:$B$1001)</f>
        <v>Mord Meriet</v>
      </c>
      <c r="G188" s="2" t="str">
        <f>IF(_xlfn.XLOOKUP(C188,customers!$A$1:$A$1001,customers!$C$1:$C$1001)=0, "",_xlfn.XLOOKUP(C188,customers!$A$2:$A$1001,customers!$C$2:$C$1001))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 cm="1">
        <f t="array" ref="J188">_xlfn.IFS(I188="Rob", "Robusta",I188="Ara","Arabica",I188="Exc","Excelsa",I188="Lib", "Liberica")</f>
        <v>Robusta</v>
      </c>
      <c r="K188" t="str">
        <f>INDEX(products!$A$1:$G$49,MATCH(orders!$D188,products!$A$1:$A$49,0),MATCH(orders!K$1,products!$A$1:$G$1,0))</f>
        <v>M</v>
      </c>
      <c r="L188" t="str" cm="1">
        <f t="array" ref="L188">_xlfn.IFS(K188="M","Medium",K188="L","Light",K188="D","Dark")</f>
        <v>Medium</v>
      </c>
      <c r="M188" s="4">
        <f>INDEX(products!$A$1:$G$49,MATCH(orders!$D188,products!$A$1:$A$49,0),MATCH(orders!M$1,products!$A$1:$G$1,0))</f>
        <v>2.5</v>
      </c>
      <c r="N188" s="5">
        <f>INDEX(products!$A$1:$G$49,MATCH(orders!$D188,products!$A$1:$A$49,0),MATCH(orders!N$1,products!$A$1:$G$1,0))</f>
        <v>22.884999999999998</v>
      </c>
      <c r="O188" s="5">
        <f t="shared" si="2"/>
        <v>68.655000000000001</v>
      </c>
      <c r="P188" t="str">
        <f>_xlfn.XLOOKUP(CoffeeOrders[[#This Row],[Customer ID]],customers!$A$1:$A$1001,customers!$I$1:$I$1001,,0)</f>
        <v>No</v>
      </c>
    </row>
    <row r="189" spans="1:16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_xlfn.XLOOKUP(C189,customers!$A$2:$A$1001,customers!$B$2:$B$1001)</f>
        <v>Lawrence Pratt</v>
      </c>
      <c r="G189" s="2" t="str">
        <f>IF(_xlfn.XLOOKUP(C189,customers!$A$1:$A$1001,customers!$C$1:$C$1001)=0, "",_xlfn.XLOOKUP(C189,customers!$A$2:$A$1001,customers!$C$2:$C$1001))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 cm="1">
        <f t="array" ref="J189">_xlfn.IFS(I189="Rob", "Robusta",I189="Ara","Arabica",I189="Exc","Excelsa",I189="Lib", "Liberica")</f>
        <v>Liberica</v>
      </c>
      <c r="K189" t="str">
        <f>INDEX(products!$A$1:$G$49,MATCH(orders!$D189,products!$A$1:$A$49,0),MATCH(orders!K$1,products!$A$1:$G$1,0))</f>
        <v>M</v>
      </c>
      <c r="L189" t="str" cm="1">
        <f t="array" ref="L189">_xlfn.IFS(K189="M","Medium",K189="L","Light",K189="D","Dark")</f>
        <v>Medium</v>
      </c>
      <c r="M189" s="4">
        <f>INDEX(products!$A$1:$G$49,MATCH(orders!$D189,products!$A$1:$A$49,0),MATCH(orders!M$1,products!$A$1:$G$1,0))</f>
        <v>0.5</v>
      </c>
      <c r="N189" s="5">
        <f>INDEX(products!$A$1:$G$49,MATCH(orders!$D189,products!$A$1:$A$49,0),MATCH(orders!N$1,products!$A$1:$G$1,0))</f>
        <v>8.73</v>
      </c>
      <c r="O189" s="5">
        <f t="shared" si="2"/>
        <v>43.650000000000006</v>
      </c>
      <c r="P189" t="str">
        <f>_xlfn.XLOOKUP(CoffeeOrders[[#This Row],[Customer ID]],customers!$A$1:$A$1001,customers!$I$1:$I$1001,,0)</f>
        <v>Yes</v>
      </c>
    </row>
    <row r="190" spans="1:16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_xlfn.XLOOKUP(C190,customers!$A$2:$A$1001,customers!$B$2:$B$1001)</f>
        <v>Astrix Kitchingham</v>
      </c>
      <c r="G190" s="2" t="str">
        <f>IF(_xlfn.XLOOKUP(C190,customers!$A$1:$A$1001,customers!$C$1:$C$1001)=0, "",_xlfn.XLOOKUP(C190,customers!$A$2:$A$1001,customers!$C$2:$C$1001))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 cm="1">
        <f t="array" ref="J190">_xlfn.IFS(I190="Rob", "Robusta",I190="Ara","Arabica",I190="Exc","Excelsa",I190="Lib", "Liberica")</f>
        <v>Excelsa</v>
      </c>
      <c r="K190" t="str">
        <f>INDEX(products!$A$1:$G$49,MATCH(orders!$D190,products!$A$1:$A$49,0),MATCH(orders!K$1,products!$A$1:$G$1,0))</f>
        <v>L</v>
      </c>
      <c r="L190" t="str" cm="1">
        <f t="array" ref="L190">_xlfn.IFS(K190="M","Medium",K190="L","Light",K190="D","Dark")</f>
        <v>Light</v>
      </c>
      <c r="M190" s="4">
        <f>INDEX(products!$A$1:$G$49,MATCH(orders!$D190,products!$A$1:$A$49,0),MATCH(orders!M$1,products!$A$1:$G$1,0))</f>
        <v>0.2</v>
      </c>
      <c r="N190" s="5">
        <f>INDEX(products!$A$1:$G$49,MATCH(orders!$D190,products!$A$1:$A$49,0),MATCH(orders!N$1,products!$A$1:$G$1,0))</f>
        <v>4.4550000000000001</v>
      </c>
      <c r="O190" s="5">
        <f t="shared" si="2"/>
        <v>4.4550000000000001</v>
      </c>
      <c r="P190" t="str">
        <f>_xlfn.XLOOKUP(CoffeeOrders[[#This Row],[Customer ID]],customers!$A$1:$A$1001,customers!$I$1:$I$1001,,0)</f>
        <v>Yes</v>
      </c>
    </row>
    <row r="191" spans="1:16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_xlfn.XLOOKUP(C191,customers!$A$2:$A$1001,customers!$B$2:$B$1001)</f>
        <v>Burnard Bartholin</v>
      </c>
      <c r="G191" s="2" t="str">
        <f>IF(_xlfn.XLOOKUP(C191,customers!$A$1:$A$1001,customers!$C$1:$C$1001)=0, "",_xlfn.XLOOKUP(C191,customers!$A$2:$A$1001,customers!$C$2:$C$1001))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 cm="1">
        <f t="array" ref="J191">_xlfn.IFS(I191="Rob", "Robusta",I191="Ara","Arabica",I191="Exc","Excelsa",I191="Lib", "Liberica")</f>
        <v>Liberica</v>
      </c>
      <c r="K191" t="str">
        <f>INDEX(products!$A$1:$G$49,MATCH(orders!$D191,products!$A$1:$A$49,0),MATCH(orders!K$1,products!$A$1:$G$1,0))</f>
        <v>M</v>
      </c>
      <c r="L191" t="str" cm="1">
        <f t="array" ref="L191">_xlfn.IFS(K191="M","Medium",K191="L","Light",K191="D","Dark")</f>
        <v>Medium</v>
      </c>
      <c r="M191" s="4">
        <f>INDEX(products!$A$1:$G$49,MATCH(orders!$D191,products!$A$1:$A$49,0),MATCH(orders!M$1,products!$A$1:$G$1,0))</f>
        <v>1</v>
      </c>
      <c r="N191" s="5">
        <f>INDEX(products!$A$1:$G$49,MATCH(orders!$D191,products!$A$1:$A$49,0),MATCH(orders!N$1,products!$A$1:$G$1,0))</f>
        <v>14.55</v>
      </c>
      <c r="O191" s="5">
        <f t="shared" si="2"/>
        <v>43.650000000000006</v>
      </c>
      <c r="P191" t="str">
        <f>_xlfn.XLOOKUP(CoffeeOrders[[#This Row],[Customer ID]],customers!$A$1:$A$1001,customers!$I$1:$I$1001,,0)</f>
        <v>Yes</v>
      </c>
    </row>
    <row r="192" spans="1:16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_xlfn.XLOOKUP(C192,customers!$A$2:$A$1001,customers!$B$2:$B$1001)</f>
        <v>Madelene Prinn</v>
      </c>
      <c r="G192" s="2" t="str">
        <f>IF(_xlfn.XLOOKUP(C192,customers!$A$1:$A$1001,customers!$C$1:$C$1001)=0, "",_xlfn.XLOOKUP(C192,customers!$A$2:$A$1001,customers!$C$2:$C$1001))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 cm="1">
        <f t="array" ref="J192">_xlfn.IFS(I192="Rob", "Robusta",I192="Ara","Arabica",I192="Exc","Excelsa",I192="Lib", "Liberica")</f>
        <v>Liberica</v>
      </c>
      <c r="K192" t="str">
        <f>INDEX(products!$A$1:$G$49,MATCH(orders!$D192,products!$A$1:$A$49,0),MATCH(orders!K$1,products!$A$1:$G$1,0))</f>
        <v>M</v>
      </c>
      <c r="L192" t="str" cm="1">
        <f t="array" ref="L192">_xlfn.IFS(K192="M","Medium",K192="L","Light",K192="D","Dark")</f>
        <v>Medium</v>
      </c>
      <c r="M192" s="4">
        <f>INDEX(products!$A$1:$G$49,MATCH(orders!$D192,products!$A$1:$A$49,0),MATCH(orders!M$1,products!$A$1:$G$1,0))</f>
        <v>2.5</v>
      </c>
      <c r="N192" s="5">
        <f>INDEX(products!$A$1:$G$49,MATCH(orders!$D192,products!$A$1:$A$49,0),MATCH(orders!N$1,products!$A$1:$G$1,0))</f>
        <v>33.464999999999996</v>
      </c>
      <c r="O192" s="5">
        <f t="shared" si="2"/>
        <v>33.464999999999996</v>
      </c>
      <c r="P192" t="str">
        <f>_xlfn.XLOOKUP(CoffeeOrders[[#This Row],[Customer ID]],customers!$A$1:$A$1001,customers!$I$1:$I$1001,,0)</f>
        <v>Yes</v>
      </c>
    </row>
    <row r="193" spans="1:16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_xlfn.XLOOKUP(C193,customers!$A$2:$A$1001,customers!$B$2:$B$1001)</f>
        <v>Alisun Baudino</v>
      </c>
      <c r="G193" s="2" t="str">
        <f>IF(_xlfn.XLOOKUP(C193,customers!$A$1:$A$1001,customers!$C$1:$C$1001)=0, "",_xlfn.XLOOKUP(C193,customers!$A$2:$A$1001,customers!$C$2:$C$1001))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 cm="1">
        <f t="array" ref="J193">_xlfn.IFS(I193="Rob", "Robusta",I193="Ara","Arabica",I193="Exc","Excelsa",I193="Lib", "Liberica")</f>
        <v>Liberica</v>
      </c>
      <c r="K193" t="str">
        <f>INDEX(products!$A$1:$G$49,MATCH(orders!$D193,products!$A$1:$A$49,0),MATCH(orders!K$1,products!$A$1:$G$1,0))</f>
        <v>D</v>
      </c>
      <c r="L193" t="str" cm="1">
        <f t="array" ref="L193">_xlfn.IFS(K193="M","Medium",K193="L","Light",K193="D","Dark")</f>
        <v>Dark</v>
      </c>
      <c r="M193" s="4">
        <f>INDEX(products!$A$1:$G$49,MATCH(orders!$D193,products!$A$1:$A$49,0),MATCH(orders!M$1,products!$A$1:$G$1,0))</f>
        <v>0.2</v>
      </c>
      <c r="N193" s="5">
        <f>INDEX(products!$A$1:$G$49,MATCH(orders!$D193,products!$A$1:$A$49,0),MATCH(orders!N$1,products!$A$1:$G$1,0))</f>
        <v>3.8849999999999998</v>
      </c>
      <c r="O193" s="5">
        <f t="shared" si="2"/>
        <v>19.424999999999997</v>
      </c>
      <c r="P193" t="str">
        <f>_xlfn.XLOOKUP(CoffeeOrders[[#This Row],[Customer ID]],customers!$A$1:$A$1001,customers!$I$1:$I$1001,,0)</f>
        <v>Yes</v>
      </c>
    </row>
    <row r="194" spans="1:16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_xlfn.XLOOKUP(C194,customers!$A$2:$A$1001,customers!$B$2:$B$1001)</f>
        <v>Philipa Petrushanko</v>
      </c>
      <c r="G194" s="2" t="str">
        <f>IF(_xlfn.XLOOKUP(C194,customers!$A$1:$A$1001,customers!$C$1:$C$1001)=0, "",_xlfn.XLOOKUP(C194,customers!$A$2:$A$1001,customers!$C$2:$C$1001))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 cm="1">
        <f t="array" ref="J194">_xlfn.IFS(I194="Rob", "Robusta",I194="Ara","Arabica",I194="Exc","Excelsa",I194="Lib", "Liberica")</f>
        <v>Excelsa</v>
      </c>
      <c r="K194" t="str">
        <f>INDEX(products!$A$1:$G$49,MATCH(orders!$D194,products!$A$1:$A$49,0),MATCH(orders!K$1,products!$A$1:$G$1,0))</f>
        <v>D</v>
      </c>
      <c r="L194" t="str" cm="1">
        <f t="array" ref="L194">_xlfn.IFS(K194="M","Medium",K194="L","Light",K194="D","Dark")</f>
        <v>Dark</v>
      </c>
      <c r="M194" s="4">
        <f>INDEX(products!$A$1:$G$49,MATCH(orders!$D194,products!$A$1:$A$49,0),MATCH(orders!M$1,products!$A$1:$G$1,0))</f>
        <v>1</v>
      </c>
      <c r="N194" s="5">
        <f>INDEX(products!$A$1:$G$49,MATCH(orders!$D194,products!$A$1:$A$49,0),MATCH(orders!N$1,products!$A$1:$G$1,0))</f>
        <v>12.15</v>
      </c>
      <c r="O194" s="5">
        <f t="shared" si="2"/>
        <v>72.900000000000006</v>
      </c>
      <c r="P194" t="str">
        <f>_xlfn.XLOOKUP(CoffeeOrders[[#This Row],[Customer ID]],customers!$A$1:$A$1001,customers!$I$1:$I$1001,,0)</f>
        <v>Yes</v>
      </c>
    </row>
    <row r="195" spans="1:16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_xlfn.XLOOKUP(C195,customers!$A$2:$A$1001,customers!$B$2:$B$1001)</f>
        <v>Kimberli Mustchin</v>
      </c>
      <c r="G195" s="2" t="str">
        <f>IF(_xlfn.XLOOKUP(C195,customers!$A$1:$A$1001,customers!$C$1:$C$1001)=0, "",_xlfn.XLOOKUP(C195,customers!$A$2:$A$1001,customers!$C$2:$C$1001))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 cm="1">
        <f t="array" ref="J195">_xlfn.IFS(I195="Rob", "Robusta",I195="Ara","Arabica",I195="Exc","Excelsa",I195="Lib", "Liberica")</f>
        <v>Excelsa</v>
      </c>
      <c r="K195" t="str">
        <f>INDEX(products!$A$1:$G$49,MATCH(orders!$D195,products!$A$1:$A$49,0),MATCH(orders!K$1,products!$A$1:$G$1,0))</f>
        <v>L</v>
      </c>
      <c r="L195" t="str" cm="1">
        <f t="array" ref="L195">_xlfn.IFS(K195="M","Medium",K195="L","Light",K195="D","Dark")</f>
        <v>Light</v>
      </c>
      <c r="M195" s="4">
        <f>INDEX(products!$A$1:$G$49,MATCH(orders!$D195,products!$A$1:$A$49,0),MATCH(orders!M$1,products!$A$1:$G$1,0))</f>
        <v>1</v>
      </c>
      <c r="N195" s="5">
        <f>INDEX(products!$A$1:$G$49,MATCH(orders!$D195,products!$A$1:$A$49,0),MATCH(orders!N$1,products!$A$1:$G$1,0))</f>
        <v>14.85</v>
      </c>
      <c r="O195" s="5">
        <f t="shared" ref="O195:O258" si="3">E195*N195</f>
        <v>44.55</v>
      </c>
      <c r="P195" t="str">
        <f>_xlfn.XLOOKUP(CoffeeOrders[[#This Row],[Customer ID]],customers!$A$1:$A$1001,customers!$I$1:$I$1001,,0)</f>
        <v>No</v>
      </c>
    </row>
    <row r="196" spans="1:16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_xlfn.XLOOKUP(C196,customers!$A$2:$A$1001,customers!$B$2:$B$1001)</f>
        <v>Emlynne Laird</v>
      </c>
      <c r="G196" s="2" t="str">
        <f>IF(_xlfn.XLOOKUP(C196,customers!$A$1:$A$1001,customers!$C$1:$C$1001)=0, "",_xlfn.XLOOKUP(C196,customers!$A$2:$A$1001,customers!$C$2:$C$1001))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 cm="1">
        <f t="array" ref="J196">_xlfn.IFS(I196="Rob", "Robusta",I196="Ara","Arabica",I196="Exc","Excelsa",I196="Lib", "Liberica")</f>
        <v>Excelsa</v>
      </c>
      <c r="K196" t="str">
        <f>INDEX(products!$A$1:$G$49,MATCH(orders!$D196,products!$A$1:$A$49,0),MATCH(orders!K$1,products!$A$1:$G$1,0))</f>
        <v>D</v>
      </c>
      <c r="L196" t="str" cm="1">
        <f t="array" ref="L196">_xlfn.IFS(K196="M","Medium",K196="L","Light",K196="D","Dark")</f>
        <v>Dark</v>
      </c>
      <c r="M196" s="4">
        <f>INDEX(products!$A$1:$G$49,MATCH(orders!$D196,products!$A$1:$A$49,0),MATCH(orders!M$1,products!$A$1:$G$1,0))</f>
        <v>0.5</v>
      </c>
      <c r="N196" s="5">
        <f>INDEX(products!$A$1:$G$49,MATCH(orders!$D196,products!$A$1:$A$49,0),MATCH(orders!N$1,products!$A$1:$G$1,0))</f>
        <v>7.29</v>
      </c>
      <c r="O196" s="5">
        <f t="shared" si="3"/>
        <v>36.450000000000003</v>
      </c>
      <c r="P196" t="str">
        <f>_xlfn.XLOOKUP(CoffeeOrders[[#This Row],[Customer ID]],customers!$A$1:$A$1001,customers!$I$1:$I$1001,,0)</f>
        <v>No</v>
      </c>
    </row>
    <row r="197" spans="1:16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_xlfn.XLOOKUP(C197,customers!$A$2:$A$1001,customers!$B$2:$B$1001)</f>
        <v>Marlena Howsden</v>
      </c>
      <c r="G197" s="2" t="str">
        <f>IF(_xlfn.XLOOKUP(C197,customers!$A$1:$A$1001,customers!$C$1:$C$1001)=0, "",_xlfn.XLOOKUP(C197,customers!$A$2:$A$1001,customers!$C$2:$C$1001))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 cm="1">
        <f t="array" ref="J197">_xlfn.IFS(I197="Rob", "Robusta",I197="Ara","Arabica",I197="Exc","Excelsa",I197="Lib", "Liberica")</f>
        <v>Arabica</v>
      </c>
      <c r="K197" t="str">
        <f>INDEX(products!$A$1:$G$49,MATCH(orders!$D197,products!$A$1:$A$49,0),MATCH(orders!K$1,products!$A$1:$G$1,0))</f>
        <v>L</v>
      </c>
      <c r="L197" t="str" cm="1">
        <f t="array" ref="L197">_xlfn.IFS(K197="M","Medium",K197="L","Light",K197="D","Dark")</f>
        <v>Light</v>
      </c>
      <c r="M197" s="4">
        <f>INDEX(products!$A$1:$G$49,MATCH(orders!$D197,products!$A$1:$A$49,0),MATCH(orders!M$1,products!$A$1:$G$1,0))</f>
        <v>1</v>
      </c>
      <c r="N197" s="5">
        <f>INDEX(products!$A$1:$G$49,MATCH(orders!$D197,products!$A$1:$A$49,0),MATCH(orders!N$1,products!$A$1:$G$1,0))</f>
        <v>12.95</v>
      </c>
      <c r="O197" s="5">
        <f t="shared" si="3"/>
        <v>38.849999999999994</v>
      </c>
      <c r="P197" t="str">
        <f>_xlfn.XLOOKUP(CoffeeOrders[[#This Row],[Customer ID]],customers!$A$1:$A$1001,customers!$I$1:$I$1001,,0)</f>
        <v>No</v>
      </c>
    </row>
    <row r="198" spans="1:16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_xlfn.XLOOKUP(C198,customers!$A$2:$A$1001,customers!$B$2:$B$1001)</f>
        <v>Nealson Cuttler</v>
      </c>
      <c r="G198" s="2" t="str">
        <f>IF(_xlfn.XLOOKUP(C198,customers!$A$1:$A$1001,customers!$C$1:$C$1001)=0, "",_xlfn.XLOOKUP(C198,customers!$A$2:$A$1001,customers!$C$2:$C$1001))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 cm="1">
        <f t="array" ref="J198">_xlfn.IFS(I198="Rob", "Robusta",I198="Ara","Arabica",I198="Exc","Excelsa",I198="Lib", "Liberica")</f>
        <v>Excelsa</v>
      </c>
      <c r="K198" t="str">
        <f>INDEX(products!$A$1:$G$49,MATCH(orders!$D198,products!$A$1:$A$49,0),MATCH(orders!K$1,products!$A$1:$G$1,0))</f>
        <v>L</v>
      </c>
      <c r="L198" t="str" cm="1">
        <f t="array" ref="L198">_xlfn.IFS(K198="M","Medium",K198="L","Light",K198="D","Dark")</f>
        <v>Light</v>
      </c>
      <c r="M198" s="4">
        <f>INDEX(products!$A$1:$G$49,MATCH(orders!$D198,products!$A$1:$A$49,0),MATCH(orders!M$1,products!$A$1:$G$1,0))</f>
        <v>0.5</v>
      </c>
      <c r="N198" s="5">
        <f>INDEX(products!$A$1:$G$49,MATCH(orders!$D198,products!$A$1:$A$49,0),MATCH(orders!N$1,products!$A$1:$G$1,0))</f>
        <v>8.91</v>
      </c>
      <c r="O198" s="5">
        <f t="shared" si="3"/>
        <v>53.46</v>
      </c>
      <c r="P198" t="str">
        <f>_xlfn.XLOOKUP(CoffeeOrders[[#This Row],[Customer ID]],customers!$A$1:$A$1001,customers!$I$1:$I$1001,,0)</f>
        <v>No</v>
      </c>
    </row>
    <row r="199" spans="1:16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_xlfn.XLOOKUP(C199,customers!$A$2:$A$1001,customers!$B$2:$B$1001)</f>
        <v>Nealson Cuttler</v>
      </c>
      <c r="G199" s="2" t="str">
        <f>IF(_xlfn.XLOOKUP(C199,customers!$A$1:$A$1001,customers!$C$1:$C$1001)=0, "",_xlfn.XLOOKUP(C199,customers!$A$2:$A$1001,customers!$C$2:$C$1001))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 cm="1">
        <f t="array" ref="J199">_xlfn.IFS(I199="Rob", "Robusta",I199="Ara","Arabica",I199="Exc","Excelsa",I199="Lib", "Liberica")</f>
        <v>Liberica</v>
      </c>
      <c r="K199" t="str">
        <f>INDEX(products!$A$1:$G$49,MATCH(orders!$D199,products!$A$1:$A$49,0),MATCH(orders!K$1,products!$A$1:$G$1,0))</f>
        <v>D</v>
      </c>
      <c r="L199" t="str" cm="1">
        <f t="array" ref="L199">_xlfn.IFS(K199="M","Medium",K199="L","Light",K199="D","Dark")</f>
        <v>Dark</v>
      </c>
      <c r="M199" s="4">
        <f>INDEX(products!$A$1:$G$49,MATCH(orders!$D199,products!$A$1:$A$49,0),MATCH(orders!M$1,products!$A$1:$G$1,0))</f>
        <v>2.5</v>
      </c>
      <c r="N199" s="5">
        <f>INDEX(products!$A$1:$G$49,MATCH(orders!$D199,products!$A$1:$A$49,0),MATCH(orders!N$1,products!$A$1:$G$1,0))</f>
        <v>29.784999999999997</v>
      </c>
      <c r="O199" s="5">
        <f t="shared" si="3"/>
        <v>59.569999999999993</v>
      </c>
      <c r="P199" t="str">
        <f>_xlfn.XLOOKUP(CoffeeOrders[[#This Row],[Customer ID]],customers!$A$1:$A$1001,customers!$I$1:$I$1001,,0)</f>
        <v>No</v>
      </c>
    </row>
    <row r="200" spans="1:16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_xlfn.XLOOKUP(C200,customers!$A$2:$A$1001,customers!$B$2:$B$1001)</f>
        <v>Nealson Cuttler</v>
      </c>
      <c r="G200" s="2" t="str">
        <f>IF(_xlfn.XLOOKUP(C200,customers!$A$1:$A$1001,customers!$C$1:$C$1001)=0, "",_xlfn.XLOOKUP(C200,customers!$A$2:$A$1001,customers!$C$2:$C$1001))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 cm="1">
        <f t="array" ref="J200">_xlfn.IFS(I200="Rob", "Robusta",I200="Ara","Arabica",I200="Exc","Excelsa",I200="Lib", "Liberica")</f>
        <v>Liberica</v>
      </c>
      <c r="K200" t="str">
        <f>INDEX(products!$A$1:$G$49,MATCH(orders!$D200,products!$A$1:$A$49,0),MATCH(orders!K$1,products!$A$1:$G$1,0))</f>
        <v>D</v>
      </c>
      <c r="L200" t="str" cm="1">
        <f t="array" ref="L200">_xlfn.IFS(K200="M","Medium",K200="L","Light",K200="D","Dark")</f>
        <v>Dark</v>
      </c>
      <c r="M200" s="4">
        <f>INDEX(products!$A$1:$G$49,MATCH(orders!$D200,products!$A$1:$A$49,0),MATCH(orders!M$1,products!$A$1:$G$1,0))</f>
        <v>2.5</v>
      </c>
      <c r="N200" s="5">
        <f>INDEX(products!$A$1:$G$49,MATCH(orders!$D200,products!$A$1:$A$49,0),MATCH(orders!N$1,products!$A$1:$G$1,0))</f>
        <v>29.784999999999997</v>
      </c>
      <c r="O200" s="5">
        <f t="shared" si="3"/>
        <v>89.35499999999999</v>
      </c>
      <c r="P200" t="str">
        <f>_xlfn.XLOOKUP(CoffeeOrders[[#This Row],[Customer ID]],customers!$A$1:$A$1001,customers!$I$1:$I$1001,,0)</f>
        <v>No</v>
      </c>
    </row>
    <row r="201" spans="1:16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_xlfn.XLOOKUP(C201,customers!$A$2:$A$1001,customers!$B$2:$B$1001)</f>
        <v>Nealson Cuttler</v>
      </c>
      <c r="G201" s="2" t="str">
        <f>IF(_xlfn.XLOOKUP(C201,customers!$A$1:$A$1001,customers!$C$1:$C$1001)=0, "",_xlfn.XLOOKUP(C201,customers!$A$2:$A$1001,customers!$C$2:$C$1001))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 cm="1">
        <f t="array" ref="J201">_xlfn.IFS(I201="Rob", "Robusta",I201="Ara","Arabica",I201="Exc","Excelsa",I201="Lib", "Liberica")</f>
        <v>Liberica</v>
      </c>
      <c r="K201" t="str">
        <f>INDEX(products!$A$1:$G$49,MATCH(orders!$D201,products!$A$1:$A$49,0),MATCH(orders!K$1,products!$A$1:$G$1,0))</f>
        <v>L</v>
      </c>
      <c r="L201" t="str" cm="1">
        <f t="array" ref="L201">_xlfn.IFS(K201="M","Medium",K201="L","Light",K201="D","Dark")</f>
        <v>Light</v>
      </c>
      <c r="M201" s="4">
        <f>INDEX(products!$A$1:$G$49,MATCH(orders!$D201,products!$A$1:$A$49,0),MATCH(orders!M$1,products!$A$1:$G$1,0))</f>
        <v>0.5</v>
      </c>
      <c r="N201" s="5">
        <f>INDEX(products!$A$1:$G$49,MATCH(orders!$D201,products!$A$1:$A$49,0),MATCH(orders!N$1,products!$A$1:$G$1,0))</f>
        <v>9.51</v>
      </c>
      <c r="O201" s="5">
        <f t="shared" si="3"/>
        <v>38.04</v>
      </c>
      <c r="P201" t="str">
        <f>_xlfn.XLOOKUP(CoffeeOrders[[#This Row],[Customer ID]],customers!$A$1:$A$1001,customers!$I$1:$I$1001,,0)</f>
        <v>No</v>
      </c>
    </row>
    <row r="202" spans="1:16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_xlfn.XLOOKUP(C202,customers!$A$2:$A$1001,customers!$B$2:$B$1001)</f>
        <v>Nealson Cuttler</v>
      </c>
      <c r="G202" s="2" t="str">
        <f>IF(_xlfn.XLOOKUP(C202,customers!$A$1:$A$1001,customers!$C$1:$C$1001)=0, "",_xlfn.XLOOKUP(C202,customers!$A$2:$A$1001,customers!$C$2:$C$1001))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 cm="1">
        <f t="array" ref="J202">_xlfn.IFS(I202="Rob", "Robusta",I202="Ara","Arabica",I202="Exc","Excelsa",I202="Lib", "Liberica")</f>
        <v>Excelsa</v>
      </c>
      <c r="K202" t="str">
        <f>INDEX(products!$A$1:$G$49,MATCH(orders!$D202,products!$A$1:$A$49,0),MATCH(orders!K$1,products!$A$1:$G$1,0))</f>
        <v>M</v>
      </c>
      <c r="L202" t="str" cm="1">
        <f t="array" ref="L202">_xlfn.IFS(K202="M","Medium",K202="L","Light",K202="D","Dark")</f>
        <v>Medium</v>
      </c>
      <c r="M202" s="4">
        <f>INDEX(products!$A$1:$G$49,MATCH(orders!$D202,products!$A$1:$A$49,0),MATCH(orders!M$1,products!$A$1:$G$1,0))</f>
        <v>1</v>
      </c>
      <c r="N202" s="5">
        <f>INDEX(products!$A$1:$G$49,MATCH(orders!$D202,products!$A$1:$A$49,0),MATCH(orders!N$1,products!$A$1:$G$1,0))</f>
        <v>13.75</v>
      </c>
      <c r="O202" s="5">
        <f t="shared" si="3"/>
        <v>41.25</v>
      </c>
      <c r="P202" t="str">
        <f>_xlfn.XLOOKUP(CoffeeOrders[[#This Row],[Customer ID]],customers!$A$1:$A$1001,customers!$I$1:$I$1001,,0)</f>
        <v>No</v>
      </c>
    </row>
    <row r="203" spans="1:16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_xlfn.XLOOKUP(C203,customers!$A$2:$A$1001,customers!$B$2:$B$1001)</f>
        <v>Adriana Lazarus</v>
      </c>
      <c r="G203" s="2" t="str">
        <f>IF(_xlfn.XLOOKUP(C203,customers!$A$1:$A$1001,customers!$C$1:$C$1001)=0, "",_xlfn.XLOOKUP(C203,customers!$A$2:$A$1001,customers!$C$2:$C$1001))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 cm="1">
        <f t="array" ref="J203">_xlfn.IFS(I203="Rob", "Robusta",I203="Ara","Arabica",I203="Exc","Excelsa",I203="Lib", "Liberica")</f>
        <v>Liberica</v>
      </c>
      <c r="K203" t="str">
        <f>INDEX(products!$A$1:$G$49,MATCH(orders!$D203,products!$A$1:$A$49,0),MATCH(orders!K$1,products!$A$1:$G$1,0))</f>
        <v>L</v>
      </c>
      <c r="L203" t="str" cm="1">
        <f t="array" ref="L203">_xlfn.IFS(K203="M","Medium",K203="L","Light",K203="D","Dark")</f>
        <v>Light</v>
      </c>
      <c r="M203" s="4">
        <f>INDEX(products!$A$1:$G$49,MATCH(orders!$D203,products!$A$1:$A$49,0),MATCH(orders!M$1,products!$A$1:$G$1,0))</f>
        <v>0.5</v>
      </c>
      <c r="N203" s="5">
        <f>INDEX(products!$A$1:$G$49,MATCH(orders!$D203,products!$A$1:$A$49,0),MATCH(orders!N$1,products!$A$1:$G$1,0))</f>
        <v>9.51</v>
      </c>
      <c r="O203" s="5">
        <f t="shared" si="3"/>
        <v>57.06</v>
      </c>
      <c r="P203" t="str">
        <f>_xlfn.XLOOKUP(CoffeeOrders[[#This Row],[Customer ID]],customers!$A$1:$A$1001,customers!$I$1:$I$1001,,0)</f>
        <v>No</v>
      </c>
    </row>
    <row r="204" spans="1:16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_xlfn.XLOOKUP(C204,customers!$A$2:$A$1001,customers!$B$2:$B$1001)</f>
        <v>Tallie felip</v>
      </c>
      <c r="G204" s="2" t="str">
        <f>IF(_xlfn.XLOOKUP(C204,customers!$A$1:$A$1001,customers!$C$1:$C$1001)=0, "",_xlfn.XLOOKUP(C204,customers!$A$2:$A$1001,customers!$C$2:$C$1001))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 cm="1">
        <f t="array" ref="J204">_xlfn.IFS(I204="Rob", "Robusta",I204="Ara","Arabica",I204="Exc","Excelsa",I204="Lib", "Liberica")</f>
        <v>Liberica</v>
      </c>
      <c r="K204" t="str">
        <f>INDEX(products!$A$1:$G$49,MATCH(orders!$D204,products!$A$1:$A$49,0),MATCH(orders!K$1,products!$A$1:$G$1,0))</f>
        <v>D</v>
      </c>
      <c r="L204" t="str" cm="1">
        <f t="array" ref="L204">_xlfn.IFS(K204="M","Medium",K204="L","Light",K204="D","Dark")</f>
        <v>Dark</v>
      </c>
      <c r="M204" s="4">
        <f>INDEX(products!$A$1:$G$49,MATCH(orders!$D204,products!$A$1:$A$49,0),MATCH(orders!M$1,products!$A$1:$G$1,0))</f>
        <v>2.5</v>
      </c>
      <c r="N204" s="5">
        <f>INDEX(products!$A$1:$G$49,MATCH(orders!$D204,products!$A$1:$A$49,0),MATCH(orders!N$1,products!$A$1:$G$1,0))</f>
        <v>29.784999999999997</v>
      </c>
      <c r="O204" s="5">
        <f t="shared" si="3"/>
        <v>178.70999999999998</v>
      </c>
      <c r="P204" t="str">
        <f>_xlfn.XLOOKUP(CoffeeOrders[[#This Row],[Customer ID]],customers!$A$1:$A$1001,customers!$I$1:$I$1001,,0)</f>
        <v>Yes</v>
      </c>
    </row>
    <row r="205" spans="1:16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_xlfn.XLOOKUP(C205,customers!$A$2:$A$1001,customers!$B$2:$B$1001)</f>
        <v>Vanna Le - Count</v>
      </c>
      <c r="G205" s="2" t="str">
        <f>IF(_xlfn.XLOOKUP(C205,customers!$A$1:$A$1001,customers!$C$1:$C$1001)=0, "",_xlfn.XLOOKUP(C205,customers!$A$2:$A$1001,customers!$C$2:$C$1001))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 cm="1">
        <f t="array" ref="J205">_xlfn.IFS(I205="Rob", "Robusta",I205="Ara","Arabica",I205="Exc","Excelsa",I205="Lib", "Liberica")</f>
        <v>Liberica</v>
      </c>
      <c r="K205" t="str">
        <f>INDEX(products!$A$1:$G$49,MATCH(orders!$D205,products!$A$1:$A$49,0),MATCH(orders!K$1,products!$A$1:$G$1,0))</f>
        <v>L</v>
      </c>
      <c r="L205" t="str" cm="1">
        <f t="array" ref="L205">_xlfn.IFS(K205="M","Medium",K205="L","Light",K205="D","Dark")</f>
        <v>Light</v>
      </c>
      <c r="M205" s="4">
        <f>INDEX(products!$A$1:$G$49,MATCH(orders!$D205,products!$A$1:$A$49,0),MATCH(orders!M$1,products!$A$1:$G$1,0))</f>
        <v>0.2</v>
      </c>
      <c r="N205" s="5">
        <f>INDEX(products!$A$1:$G$49,MATCH(orders!$D205,products!$A$1:$A$49,0),MATCH(orders!N$1,products!$A$1:$G$1,0))</f>
        <v>4.7549999999999999</v>
      </c>
      <c r="O205" s="5">
        <f t="shared" si="3"/>
        <v>4.7549999999999999</v>
      </c>
      <c r="P205" t="str">
        <f>_xlfn.XLOOKUP(CoffeeOrders[[#This Row],[Customer ID]],customers!$A$1:$A$1001,customers!$I$1:$I$1001,,0)</f>
        <v>No</v>
      </c>
    </row>
    <row r="206" spans="1:16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_xlfn.XLOOKUP(C206,customers!$A$2:$A$1001,customers!$B$2:$B$1001)</f>
        <v>Sarette Ducarel</v>
      </c>
      <c r="G206" s="2" t="str">
        <f>IF(_xlfn.XLOOKUP(C206,customers!$A$1:$A$1001,customers!$C$1:$C$1001)=0, "",_xlfn.XLOOKUP(C206,customers!$A$2:$A$1001,customers!$C$2:$C$1001))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 cm="1">
        <f t="array" ref="J206">_xlfn.IFS(I206="Rob", "Robusta",I206="Ara","Arabica",I206="Exc","Excelsa",I206="Lib", "Liberica")</f>
        <v>Excelsa</v>
      </c>
      <c r="K206" t="str">
        <f>INDEX(products!$A$1:$G$49,MATCH(orders!$D206,products!$A$1:$A$49,0),MATCH(orders!K$1,products!$A$1:$G$1,0))</f>
        <v>M</v>
      </c>
      <c r="L206" t="str" cm="1">
        <f t="array" ref="L206">_xlfn.IFS(K206="M","Medium",K206="L","Light",K206="D","Dark")</f>
        <v>Medium</v>
      </c>
      <c r="M206" s="4">
        <f>INDEX(products!$A$1:$G$49,MATCH(orders!$D206,products!$A$1:$A$49,0),MATCH(orders!M$1,products!$A$1:$G$1,0))</f>
        <v>1</v>
      </c>
      <c r="N206" s="5">
        <f>INDEX(products!$A$1:$G$49,MATCH(orders!$D206,products!$A$1:$A$49,0),MATCH(orders!N$1,products!$A$1:$G$1,0))</f>
        <v>13.75</v>
      </c>
      <c r="O206" s="5">
        <f t="shared" si="3"/>
        <v>82.5</v>
      </c>
      <c r="P206" t="str">
        <f>_xlfn.XLOOKUP(CoffeeOrders[[#This Row],[Customer ID]],customers!$A$1:$A$1001,customers!$I$1:$I$1001,,0)</f>
        <v>No</v>
      </c>
    </row>
    <row r="207" spans="1:16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_xlfn.XLOOKUP(C207,customers!$A$2:$A$1001,customers!$B$2:$B$1001)</f>
        <v>Kendra Glison</v>
      </c>
      <c r="G207" s="2" t="str">
        <f>IF(_xlfn.XLOOKUP(C207,customers!$A$1:$A$1001,customers!$C$1:$C$1001)=0, "",_xlfn.XLOOKUP(C207,customers!$A$2:$A$1001,customers!$C$2:$C$1001))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 cm="1">
        <f t="array" ref="J207">_xlfn.IFS(I207="Rob", "Robusta",I207="Ara","Arabica",I207="Exc","Excelsa",I207="Lib", "Liberica")</f>
        <v>Robusta</v>
      </c>
      <c r="K207" t="str">
        <f>INDEX(products!$A$1:$G$49,MATCH(orders!$D207,products!$A$1:$A$49,0),MATCH(orders!K$1,products!$A$1:$G$1,0))</f>
        <v>D</v>
      </c>
      <c r="L207" t="str" cm="1">
        <f t="array" ref="L207">_xlfn.IFS(K207="M","Medium",K207="L","Light",K207="D","Dark")</f>
        <v>Dark</v>
      </c>
      <c r="M207" s="4">
        <f>INDEX(products!$A$1:$G$49,MATCH(orders!$D207,products!$A$1:$A$49,0),MATCH(orders!M$1,products!$A$1:$G$1,0))</f>
        <v>0.2</v>
      </c>
      <c r="N207" s="5">
        <f>INDEX(products!$A$1:$G$49,MATCH(orders!$D207,products!$A$1:$A$49,0),MATCH(orders!N$1,products!$A$1:$G$1,0))</f>
        <v>2.6849999999999996</v>
      </c>
      <c r="O207" s="5">
        <f t="shared" si="3"/>
        <v>8.0549999999999997</v>
      </c>
      <c r="P207" t="str">
        <f>_xlfn.XLOOKUP(CoffeeOrders[[#This Row],[Customer ID]],customers!$A$1:$A$1001,customers!$I$1:$I$1001,,0)</f>
        <v>Yes</v>
      </c>
    </row>
    <row r="208" spans="1:16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_xlfn.XLOOKUP(C208,customers!$A$2:$A$1001,customers!$B$2:$B$1001)</f>
        <v>Nertie Poolman</v>
      </c>
      <c r="G208" s="2" t="str">
        <f>IF(_xlfn.XLOOKUP(C208,customers!$A$1:$A$1001,customers!$C$1:$C$1001)=0, "",_xlfn.XLOOKUP(C208,customers!$A$2:$A$1001,customers!$C$2:$C$1001))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 cm="1">
        <f t="array" ref="J208">_xlfn.IFS(I208="Rob", "Robusta",I208="Ara","Arabica",I208="Exc","Excelsa",I208="Lib", "Liberica")</f>
        <v>Arabica</v>
      </c>
      <c r="K208" t="str">
        <f>INDEX(products!$A$1:$G$49,MATCH(orders!$D208,products!$A$1:$A$49,0),MATCH(orders!K$1,products!$A$1:$G$1,0))</f>
        <v>M</v>
      </c>
      <c r="L208" t="str" cm="1">
        <f t="array" ref="L208">_xlfn.IFS(K208="M","Medium",K208="L","Light",K208="D","Dark")</f>
        <v>Medium</v>
      </c>
      <c r="M208" s="4">
        <f>INDEX(products!$A$1:$G$49,MATCH(orders!$D208,products!$A$1:$A$49,0),MATCH(orders!M$1,products!$A$1:$G$1,0))</f>
        <v>1</v>
      </c>
      <c r="N208" s="5">
        <f>INDEX(products!$A$1:$G$49,MATCH(orders!$D208,products!$A$1:$A$49,0),MATCH(orders!N$1,products!$A$1:$G$1,0))</f>
        <v>11.25</v>
      </c>
      <c r="O208" s="5">
        <f t="shared" si="3"/>
        <v>22.5</v>
      </c>
      <c r="P208" t="str">
        <f>_xlfn.XLOOKUP(CoffeeOrders[[#This Row],[Customer ID]],customers!$A$1:$A$1001,customers!$I$1:$I$1001,,0)</f>
        <v>No</v>
      </c>
    </row>
    <row r="209" spans="1:16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_xlfn.XLOOKUP(C209,customers!$A$2:$A$1001,customers!$B$2:$B$1001)</f>
        <v>Orbadiah Duny</v>
      </c>
      <c r="G209" s="2" t="str">
        <f>IF(_xlfn.XLOOKUP(C209,customers!$A$1:$A$1001,customers!$C$1:$C$1001)=0, "",_xlfn.XLOOKUP(C209,customers!$A$2:$A$1001,customers!$C$2:$C$1001))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 cm="1">
        <f t="array" ref="J209">_xlfn.IFS(I209="Rob", "Robusta",I209="Ara","Arabica",I209="Exc","Excelsa",I209="Lib", "Liberica")</f>
        <v>Arabica</v>
      </c>
      <c r="K209" t="str">
        <f>INDEX(products!$A$1:$G$49,MATCH(orders!$D209,products!$A$1:$A$49,0),MATCH(orders!K$1,products!$A$1:$G$1,0))</f>
        <v>M</v>
      </c>
      <c r="L209" t="str" cm="1">
        <f t="array" ref="L209">_xlfn.IFS(K209="M","Medium",K209="L","Light",K209="D","Dark")</f>
        <v>Medium</v>
      </c>
      <c r="M209" s="4">
        <f>INDEX(products!$A$1:$G$49,MATCH(orders!$D209,products!$A$1:$A$49,0),MATCH(orders!M$1,products!$A$1:$G$1,0))</f>
        <v>0.5</v>
      </c>
      <c r="N209" s="5">
        <f>INDEX(products!$A$1:$G$49,MATCH(orders!$D209,products!$A$1:$A$49,0),MATCH(orders!N$1,products!$A$1:$G$1,0))</f>
        <v>6.75</v>
      </c>
      <c r="O209" s="5">
        <f t="shared" si="3"/>
        <v>40.5</v>
      </c>
      <c r="P209" t="str">
        <f>_xlfn.XLOOKUP(CoffeeOrders[[#This Row],[Customer ID]],customers!$A$1:$A$1001,customers!$I$1:$I$1001,,0)</f>
        <v>Yes</v>
      </c>
    </row>
    <row r="210" spans="1:16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_xlfn.XLOOKUP(C210,customers!$A$2:$A$1001,customers!$B$2:$B$1001)</f>
        <v>Constance Halfhide</v>
      </c>
      <c r="G210" s="2" t="str">
        <f>IF(_xlfn.XLOOKUP(C210,customers!$A$1:$A$1001,customers!$C$1:$C$1001)=0, "",_xlfn.XLOOKUP(C210,customers!$A$2:$A$1001,customers!$C$2:$C$1001))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 cm="1">
        <f t="array" ref="J210">_xlfn.IFS(I210="Rob", "Robusta",I210="Ara","Arabica",I210="Exc","Excelsa",I210="Lib", "Liberica")</f>
        <v>Excelsa</v>
      </c>
      <c r="K210" t="str">
        <f>INDEX(products!$A$1:$G$49,MATCH(orders!$D210,products!$A$1:$A$49,0),MATCH(orders!K$1,products!$A$1:$G$1,0))</f>
        <v>D</v>
      </c>
      <c r="L210" t="str" cm="1">
        <f t="array" ref="L210">_xlfn.IFS(K210="M","Medium",K210="L","Light",K210="D","Dark")</f>
        <v>Dark</v>
      </c>
      <c r="M210" s="4">
        <f>INDEX(products!$A$1:$G$49,MATCH(orders!$D210,products!$A$1:$A$49,0),MATCH(orders!M$1,products!$A$1:$G$1,0))</f>
        <v>0.5</v>
      </c>
      <c r="N210" s="5">
        <f>INDEX(products!$A$1:$G$49,MATCH(orders!$D210,products!$A$1:$A$49,0),MATCH(orders!N$1,products!$A$1:$G$1,0))</f>
        <v>7.29</v>
      </c>
      <c r="O210" s="5">
        <f t="shared" si="3"/>
        <v>29.16</v>
      </c>
      <c r="P210" t="str">
        <f>_xlfn.XLOOKUP(CoffeeOrders[[#This Row],[Customer ID]],customers!$A$1:$A$1001,customers!$I$1:$I$1001,,0)</f>
        <v>Yes</v>
      </c>
    </row>
    <row r="211" spans="1:16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_xlfn.XLOOKUP(C211,customers!$A$2:$A$1001,customers!$B$2:$B$1001)</f>
        <v>Fransisco Malecky</v>
      </c>
      <c r="G211" s="2" t="str">
        <f>IF(_xlfn.XLOOKUP(C211,customers!$A$1:$A$1001,customers!$C$1:$C$1001)=0, "",_xlfn.XLOOKUP(C211,customers!$A$2:$A$1001,customers!$C$2:$C$1001))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 cm="1">
        <f t="array" ref="J211">_xlfn.IFS(I211="Rob", "Robusta",I211="Ara","Arabica",I211="Exc","Excelsa",I211="Lib", "Liberica")</f>
        <v>Arabica</v>
      </c>
      <c r="K211" t="str">
        <f>INDEX(products!$A$1:$G$49,MATCH(orders!$D211,products!$A$1:$A$49,0),MATCH(orders!K$1,products!$A$1:$G$1,0))</f>
        <v>M</v>
      </c>
      <c r="L211" t="str" cm="1">
        <f t="array" ref="L211">_xlfn.IFS(K211="M","Medium",K211="L","Light",K211="D","Dark")</f>
        <v>Medium</v>
      </c>
      <c r="M211" s="4">
        <f>INDEX(products!$A$1:$G$49,MATCH(orders!$D211,products!$A$1:$A$49,0),MATCH(orders!M$1,products!$A$1:$G$1,0))</f>
        <v>0.5</v>
      </c>
      <c r="N211" s="5">
        <f>INDEX(products!$A$1:$G$49,MATCH(orders!$D211,products!$A$1:$A$49,0),MATCH(orders!N$1,products!$A$1:$G$1,0))</f>
        <v>6.75</v>
      </c>
      <c r="O211" s="5">
        <f t="shared" si="3"/>
        <v>6.75</v>
      </c>
      <c r="P211" t="str">
        <f>_xlfn.XLOOKUP(CoffeeOrders[[#This Row],[Customer ID]],customers!$A$1:$A$1001,customers!$I$1:$I$1001,,0)</f>
        <v>No</v>
      </c>
    </row>
    <row r="212" spans="1:16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_xlfn.XLOOKUP(C212,customers!$A$2:$A$1001,customers!$B$2:$B$1001)</f>
        <v>Anselma Attwater</v>
      </c>
      <c r="G212" s="2" t="str">
        <f>IF(_xlfn.XLOOKUP(C212,customers!$A$1:$A$1001,customers!$C$1:$C$1001)=0, "",_xlfn.XLOOKUP(C212,customers!$A$2:$A$1001,customers!$C$2:$C$1001))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 cm="1">
        <f t="array" ref="J212">_xlfn.IFS(I212="Rob", "Robusta",I212="Ara","Arabica",I212="Exc","Excelsa",I212="Lib", "Liberica")</f>
        <v>Liberica</v>
      </c>
      <c r="K212" t="str">
        <f>INDEX(products!$A$1:$G$49,MATCH(orders!$D212,products!$A$1:$A$49,0),MATCH(orders!K$1,products!$A$1:$G$1,0))</f>
        <v>D</v>
      </c>
      <c r="L212" t="str" cm="1">
        <f t="array" ref="L212">_xlfn.IFS(K212="M","Medium",K212="L","Light",K212="D","Dark")</f>
        <v>Dark</v>
      </c>
      <c r="M212" s="4">
        <f>INDEX(products!$A$1:$G$49,MATCH(orders!$D212,products!$A$1:$A$49,0),MATCH(orders!M$1,products!$A$1:$G$1,0))</f>
        <v>1</v>
      </c>
      <c r="N212" s="5">
        <f>INDEX(products!$A$1:$G$49,MATCH(orders!$D212,products!$A$1:$A$49,0),MATCH(orders!N$1,products!$A$1:$G$1,0))</f>
        <v>12.95</v>
      </c>
      <c r="O212" s="5">
        <f t="shared" si="3"/>
        <v>51.8</v>
      </c>
      <c r="P212" t="str">
        <f>_xlfn.XLOOKUP(CoffeeOrders[[#This Row],[Customer ID]],customers!$A$1:$A$1001,customers!$I$1:$I$1001,,0)</f>
        <v>Yes</v>
      </c>
    </row>
    <row r="213" spans="1:16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_xlfn.XLOOKUP(C213,customers!$A$2:$A$1001,customers!$B$2:$B$1001)</f>
        <v>Minette Whellans</v>
      </c>
      <c r="G213" s="2" t="str">
        <f>IF(_xlfn.XLOOKUP(C213,customers!$A$1:$A$1001,customers!$C$1:$C$1001)=0, "",_xlfn.XLOOKUP(C213,customers!$A$2:$A$1001,customers!$C$2:$C$1001))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 cm="1">
        <f t="array" ref="J213">_xlfn.IFS(I213="Rob", "Robusta",I213="Ara","Arabica",I213="Exc","Excelsa",I213="Lib", "Liberica")</f>
        <v>Excelsa</v>
      </c>
      <c r="K213" t="str">
        <f>INDEX(products!$A$1:$G$49,MATCH(orders!$D213,products!$A$1:$A$49,0),MATCH(orders!K$1,products!$A$1:$G$1,0))</f>
        <v>L</v>
      </c>
      <c r="L213" t="str" cm="1">
        <f t="array" ref="L213">_xlfn.IFS(K213="M","Medium",K213="L","Light",K213="D","Dark")</f>
        <v>Light</v>
      </c>
      <c r="M213" s="4">
        <f>INDEX(products!$A$1:$G$49,MATCH(orders!$D213,products!$A$1:$A$49,0),MATCH(orders!M$1,products!$A$1:$G$1,0))</f>
        <v>0.5</v>
      </c>
      <c r="N213" s="5">
        <f>INDEX(products!$A$1:$G$49,MATCH(orders!$D213,products!$A$1:$A$49,0),MATCH(orders!N$1,products!$A$1:$G$1,0))</f>
        <v>8.91</v>
      </c>
      <c r="O213" s="5">
        <f t="shared" si="3"/>
        <v>53.46</v>
      </c>
      <c r="P213" t="str">
        <f>_xlfn.XLOOKUP(CoffeeOrders[[#This Row],[Customer ID]],customers!$A$1:$A$1001,customers!$I$1:$I$1001,,0)</f>
        <v>No</v>
      </c>
    </row>
    <row r="214" spans="1:16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_xlfn.XLOOKUP(C214,customers!$A$2:$A$1001,customers!$B$2:$B$1001)</f>
        <v>Dael Camilletti</v>
      </c>
      <c r="G214" s="2" t="str">
        <f>IF(_xlfn.XLOOKUP(C214,customers!$A$1:$A$1001,customers!$C$1:$C$1001)=0, "",_xlfn.XLOOKUP(C214,customers!$A$2:$A$1001,customers!$C$2:$C$1001))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 cm="1">
        <f t="array" ref="J214">_xlfn.IFS(I214="Rob", "Robusta",I214="Ara","Arabica",I214="Exc","Excelsa",I214="Lib", "Liberica")</f>
        <v>Excelsa</v>
      </c>
      <c r="K214" t="str">
        <f>INDEX(products!$A$1:$G$49,MATCH(orders!$D214,products!$A$1:$A$49,0),MATCH(orders!K$1,products!$A$1:$G$1,0))</f>
        <v>D</v>
      </c>
      <c r="L214" t="str" cm="1">
        <f t="array" ref="L214">_xlfn.IFS(K214="M","Medium",K214="L","Light",K214="D","Dark")</f>
        <v>Dark</v>
      </c>
      <c r="M214" s="4">
        <f>INDEX(products!$A$1:$G$49,MATCH(orders!$D214,products!$A$1:$A$49,0),MATCH(orders!M$1,products!$A$1:$G$1,0))</f>
        <v>0.2</v>
      </c>
      <c r="N214" s="5">
        <f>INDEX(products!$A$1:$G$49,MATCH(orders!$D214,products!$A$1:$A$49,0),MATCH(orders!N$1,products!$A$1:$G$1,0))</f>
        <v>3.645</v>
      </c>
      <c r="O214" s="5">
        <f t="shared" si="3"/>
        <v>14.58</v>
      </c>
      <c r="P214" t="str">
        <f>_xlfn.XLOOKUP(CoffeeOrders[[#This Row],[Customer ID]],customers!$A$1:$A$1001,customers!$I$1:$I$1001,,0)</f>
        <v>Yes</v>
      </c>
    </row>
    <row r="215" spans="1:16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_xlfn.XLOOKUP(C215,customers!$A$2:$A$1001,customers!$B$2:$B$1001)</f>
        <v>Emiline Galgey</v>
      </c>
      <c r="G215" s="2" t="str">
        <f>IF(_xlfn.XLOOKUP(C215,customers!$A$1:$A$1001,customers!$C$1:$C$1001)=0, "",_xlfn.XLOOKUP(C215,customers!$A$2:$A$1001,customers!$C$2:$C$1001))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 cm="1">
        <f t="array" ref="J215">_xlfn.IFS(I215="Rob", "Robusta",I215="Ara","Arabica",I215="Exc","Excelsa",I215="Lib", "Liberica")</f>
        <v>Robusta</v>
      </c>
      <c r="K215" t="str">
        <f>INDEX(products!$A$1:$G$49,MATCH(orders!$D215,products!$A$1:$A$49,0),MATCH(orders!K$1,products!$A$1:$G$1,0))</f>
        <v>D</v>
      </c>
      <c r="L215" t="str" cm="1">
        <f t="array" ref="L215">_xlfn.IFS(K215="M","Medium",K215="L","Light",K215="D","Dark")</f>
        <v>Dark</v>
      </c>
      <c r="M215" s="4">
        <f>INDEX(products!$A$1:$G$49,MATCH(orders!$D215,products!$A$1:$A$49,0),MATCH(orders!M$1,products!$A$1:$G$1,0))</f>
        <v>2.5</v>
      </c>
      <c r="N215" s="5">
        <f>INDEX(products!$A$1:$G$49,MATCH(orders!$D215,products!$A$1:$A$49,0),MATCH(orders!N$1,products!$A$1:$G$1,0))</f>
        <v>20.584999999999997</v>
      </c>
      <c r="O215" s="5">
        <f t="shared" si="3"/>
        <v>20.584999999999997</v>
      </c>
      <c r="P215" t="str">
        <f>_xlfn.XLOOKUP(CoffeeOrders[[#This Row],[Customer ID]],customers!$A$1:$A$1001,customers!$I$1:$I$1001,,0)</f>
        <v>No</v>
      </c>
    </row>
    <row r="216" spans="1:16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_xlfn.XLOOKUP(C216,customers!$A$2:$A$1001,customers!$B$2:$B$1001)</f>
        <v>Murdock Hame</v>
      </c>
      <c r="G216" s="2" t="str">
        <f>IF(_xlfn.XLOOKUP(C216,customers!$A$1:$A$1001,customers!$C$1:$C$1001)=0, "",_xlfn.XLOOKUP(C216,customers!$A$2:$A$1001,customers!$C$2:$C$1001))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 cm="1">
        <f t="array" ref="J216">_xlfn.IFS(I216="Rob", "Robusta",I216="Ara","Arabica",I216="Exc","Excelsa",I216="Lib", "Liberica")</f>
        <v>Liberica</v>
      </c>
      <c r="K216" t="str">
        <f>INDEX(products!$A$1:$G$49,MATCH(orders!$D216,products!$A$1:$A$49,0),MATCH(orders!K$1,products!$A$1:$G$1,0))</f>
        <v>L</v>
      </c>
      <c r="L216" t="str" cm="1">
        <f t="array" ref="L216">_xlfn.IFS(K216="M","Medium",K216="L","Light",K216="D","Dark")</f>
        <v>Light</v>
      </c>
      <c r="M216" s="4">
        <f>INDEX(products!$A$1:$G$49,MATCH(orders!$D216,products!$A$1:$A$49,0),MATCH(orders!M$1,products!$A$1:$G$1,0))</f>
        <v>1</v>
      </c>
      <c r="N216" s="5">
        <f>INDEX(products!$A$1:$G$49,MATCH(orders!$D216,products!$A$1:$A$49,0),MATCH(orders!N$1,products!$A$1:$G$1,0))</f>
        <v>15.85</v>
      </c>
      <c r="O216" s="5">
        <f t="shared" si="3"/>
        <v>31.7</v>
      </c>
      <c r="P216" t="str">
        <f>_xlfn.XLOOKUP(CoffeeOrders[[#This Row],[Customer ID]],customers!$A$1:$A$1001,customers!$I$1:$I$1001,,0)</f>
        <v>No</v>
      </c>
    </row>
    <row r="217" spans="1:16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_xlfn.XLOOKUP(C217,customers!$A$2:$A$1001,customers!$B$2:$B$1001)</f>
        <v>Ilka Gurnee</v>
      </c>
      <c r="G217" s="2" t="str">
        <f>IF(_xlfn.XLOOKUP(C217,customers!$A$1:$A$1001,customers!$C$1:$C$1001)=0, "",_xlfn.XLOOKUP(C217,customers!$A$2:$A$1001,customers!$C$2:$C$1001))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 cm="1">
        <f t="array" ref="J217">_xlfn.IFS(I217="Rob", "Robusta",I217="Ara","Arabica",I217="Exc","Excelsa",I217="Lib", "Liberica")</f>
        <v>Liberica</v>
      </c>
      <c r="K217" t="str">
        <f>INDEX(products!$A$1:$G$49,MATCH(orders!$D217,products!$A$1:$A$49,0),MATCH(orders!K$1,products!$A$1:$G$1,0))</f>
        <v>D</v>
      </c>
      <c r="L217" t="str" cm="1">
        <f t="array" ref="L217">_xlfn.IFS(K217="M","Medium",K217="L","Light",K217="D","Dark")</f>
        <v>Dark</v>
      </c>
      <c r="M217" s="4">
        <f>INDEX(products!$A$1:$G$49,MATCH(orders!$D217,products!$A$1:$A$49,0),MATCH(orders!M$1,products!$A$1:$G$1,0))</f>
        <v>0.2</v>
      </c>
      <c r="N217" s="5">
        <f>INDEX(products!$A$1:$G$49,MATCH(orders!$D217,products!$A$1:$A$49,0),MATCH(orders!N$1,products!$A$1:$G$1,0))</f>
        <v>3.8849999999999998</v>
      </c>
      <c r="O217" s="5">
        <f t="shared" si="3"/>
        <v>23.31</v>
      </c>
      <c r="P217" t="str">
        <f>_xlfn.XLOOKUP(CoffeeOrders[[#This Row],[Customer ID]],customers!$A$1:$A$1001,customers!$I$1:$I$1001,,0)</f>
        <v>No</v>
      </c>
    </row>
    <row r="218" spans="1:16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_xlfn.XLOOKUP(C218,customers!$A$2:$A$1001,customers!$B$2:$B$1001)</f>
        <v>Alfy Snowding</v>
      </c>
      <c r="G218" s="2" t="str">
        <f>IF(_xlfn.XLOOKUP(C218,customers!$A$1:$A$1001,customers!$C$1:$C$1001)=0, "",_xlfn.XLOOKUP(C218,customers!$A$2:$A$1001,customers!$C$2:$C$1001))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 cm="1">
        <f t="array" ref="J218">_xlfn.IFS(I218="Rob", "Robusta",I218="Ara","Arabica",I218="Exc","Excelsa",I218="Lib", "Liberica")</f>
        <v>Liberica</v>
      </c>
      <c r="K218" t="str">
        <f>INDEX(products!$A$1:$G$49,MATCH(orders!$D218,products!$A$1:$A$49,0),MATCH(orders!K$1,products!$A$1:$G$1,0))</f>
        <v>M</v>
      </c>
      <c r="L218" t="str" cm="1">
        <f t="array" ref="L218">_xlfn.IFS(K218="M","Medium",K218="L","Light",K218="D","Dark")</f>
        <v>Medium</v>
      </c>
      <c r="M218" s="4">
        <f>INDEX(products!$A$1:$G$49,MATCH(orders!$D218,products!$A$1:$A$49,0),MATCH(orders!M$1,products!$A$1:$G$1,0))</f>
        <v>1</v>
      </c>
      <c r="N218" s="5">
        <f>INDEX(products!$A$1:$G$49,MATCH(orders!$D218,products!$A$1:$A$49,0),MATCH(orders!N$1,products!$A$1:$G$1,0))</f>
        <v>14.55</v>
      </c>
      <c r="O218" s="5">
        <f t="shared" si="3"/>
        <v>58.2</v>
      </c>
      <c r="P218" t="str">
        <f>_xlfn.XLOOKUP(CoffeeOrders[[#This Row],[Customer ID]],customers!$A$1:$A$1001,customers!$I$1:$I$1001,,0)</f>
        <v>Yes</v>
      </c>
    </row>
    <row r="219" spans="1:16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_xlfn.XLOOKUP(C219,customers!$A$2:$A$1001,customers!$B$2:$B$1001)</f>
        <v>Godfry Poinsett</v>
      </c>
      <c r="G219" s="2" t="str">
        <f>IF(_xlfn.XLOOKUP(C219,customers!$A$1:$A$1001,customers!$C$1:$C$1001)=0, "",_xlfn.XLOOKUP(C219,customers!$A$2:$A$1001,customers!$C$2:$C$1001))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 cm="1">
        <f t="array" ref="J219">_xlfn.IFS(I219="Rob", "Robusta",I219="Ara","Arabica",I219="Exc","Excelsa",I219="Lib", "Liberica")</f>
        <v>Excelsa</v>
      </c>
      <c r="K219" t="str">
        <f>INDEX(products!$A$1:$G$49,MATCH(orders!$D219,products!$A$1:$A$49,0),MATCH(orders!K$1,products!$A$1:$G$1,0))</f>
        <v>L</v>
      </c>
      <c r="L219" t="str" cm="1">
        <f t="array" ref="L219">_xlfn.IFS(K219="M","Medium",K219="L","Light",K219="D","Dark")</f>
        <v>Light</v>
      </c>
      <c r="M219" s="4">
        <f>INDEX(products!$A$1:$G$49,MATCH(orders!$D219,products!$A$1:$A$49,0),MATCH(orders!M$1,products!$A$1:$G$1,0))</f>
        <v>0.5</v>
      </c>
      <c r="N219" s="5">
        <f>INDEX(products!$A$1:$G$49,MATCH(orders!$D219,products!$A$1:$A$49,0),MATCH(orders!N$1,products!$A$1:$G$1,0))</f>
        <v>8.91</v>
      </c>
      <c r="O219" s="5">
        <f t="shared" si="3"/>
        <v>35.64</v>
      </c>
      <c r="P219" t="str">
        <f>_xlfn.XLOOKUP(CoffeeOrders[[#This Row],[Customer ID]],customers!$A$1:$A$1001,customers!$I$1:$I$1001,,0)</f>
        <v>No</v>
      </c>
    </row>
    <row r="220" spans="1:16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_xlfn.XLOOKUP(C220,customers!$A$2:$A$1001,customers!$B$2:$B$1001)</f>
        <v>Rem Furman</v>
      </c>
      <c r="G220" s="2" t="str">
        <f>IF(_xlfn.XLOOKUP(C220,customers!$A$1:$A$1001,customers!$C$1:$C$1001)=0, "",_xlfn.XLOOKUP(C220,customers!$A$2:$A$1001,customers!$C$2:$C$1001))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 cm="1">
        <f t="array" ref="J220">_xlfn.IFS(I220="Rob", "Robusta",I220="Ara","Arabica",I220="Exc","Excelsa",I220="Lib", "Liberica")</f>
        <v>Arabica</v>
      </c>
      <c r="K220" t="str">
        <f>INDEX(products!$A$1:$G$49,MATCH(orders!$D220,products!$A$1:$A$49,0),MATCH(orders!K$1,products!$A$1:$G$1,0))</f>
        <v>M</v>
      </c>
      <c r="L220" t="str" cm="1">
        <f t="array" ref="L220">_xlfn.IFS(K220="M","Medium",K220="L","Light",K220="D","Dark")</f>
        <v>Medium</v>
      </c>
      <c r="M220" s="4">
        <f>INDEX(products!$A$1:$G$49,MATCH(orders!$D220,products!$A$1:$A$49,0),MATCH(orders!M$1,products!$A$1:$G$1,0))</f>
        <v>1</v>
      </c>
      <c r="N220" s="5">
        <f>INDEX(products!$A$1:$G$49,MATCH(orders!$D220,products!$A$1:$A$49,0),MATCH(orders!N$1,products!$A$1:$G$1,0))</f>
        <v>11.25</v>
      </c>
      <c r="O220" s="5">
        <f t="shared" si="3"/>
        <v>56.25</v>
      </c>
      <c r="P220" t="str">
        <f>_xlfn.XLOOKUP(CoffeeOrders[[#This Row],[Customer ID]],customers!$A$1:$A$1001,customers!$I$1:$I$1001,,0)</f>
        <v>Yes</v>
      </c>
    </row>
    <row r="221" spans="1:16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_xlfn.XLOOKUP(C221,customers!$A$2:$A$1001,customers!$B$2:$B$1001)</f>
        <v>Charis Crosier</v>
      </c>
      <c r="G221" s="2" t="str">
        <f>IF(_xlfn.XLOOKUP(C221,customers!$A$1:$A$1001,customers!$C$1:$C$1001)=0, "",_xlfn.XLOOKUP(C221,customers!$A$2:$A$1001,customers!$C$2:$C$1001))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 cm="1">
        <f t="array" ref="J221">_xlfn.IFS(I221="Rob", "Robusta",I221="Ara","Arabica",I221="Exc","Excelsa",I221="Lib", "Liberica")</f>
        <v>Robusta</v>
      </c>
      <c r="K221" t="str">
        <f>INDEX(products!$A$1:$G$49,MATCH(orders!$D221,products!$A$1:$A$49,0),MATCH(orders!K$1,products!$A$1:$G$1,0))</f>
        <v>L</v>
      </c>
      <c r="L221" t="str" cm="1">
        <f t="array" ref="L221">_xlfn.IFS(K221="M","Medium",K221="L","Light",K221="D","Dark")</f>
        <v>Light</v>
      </c>
      <c r="M221" s="4">
        <f>INDEX(products!$A$1:$G$49,MATCH(orders!$D221,products!$A$1:$A$49,0),MATCH(orders!M$1,products!$A$1:$G$1,0))</f>
        <v>0.2</v>
      </c>
      <c r="N221" s="5">
        <f>INDEX(products!$A$1:$G$49,MATCH(orders!$D221,products!$A$1:$A$49,0),MATCH(orders!N$1,products!$A$1:$G$1,0))</f>
        <v>3.5849999999999995</v>
      </c>
      <c r="O221" s="5">
        <f t="shared" si="3"/>
        <v>10.754999999999999</v>
      </c>
      <c r="P221" t="str">
        <f>_xlfn.XLOOKUP(CoffeeOrders[[#This Row],[Customer ID]],customers!$A$1:$A$1001,customers!$I$1:$I$1001,,0)</f>
        <v>No</v>
      </c>
    </row>
    <row r="222" spans="1:16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_xlfn.XLOOKUP(C222,customers!$A$2:$A$1001,customers!$B$2:$B$1001)</f>
        <v>Charis Crosier</v>
      </c>
      <c r="G222" s="2" t="str">
        <f>IF(_xlfn.XLOOKUP(C222,customers!$A$1:$A$1001,customers!$C$1:$C$1001)=0, "",_xlfn.XLOOKUP(C222,customers!$A$2:$A$1001,customers!$C$2:$C$1001))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 cm="1">
        <f t="array" ref="J222">_xlfn.IFS(I222="Rob", "Robusta",I222="Ara","Arabica",I222="Exc","Excelsa",I222="Lib", "Liberica")</f>
        <v>Robusta</v>
      </c>
      <c r="K222" t="str">
        <f>INDEX(products!$A$1:$G$49,MATCH(orders!$D222,products!$A$1:$A$49,0),MATCH(orders!K$1,products!$A$1:$G$1,0))</f>
        <v>M</v>
      </c>
      <c r="L222" t="str" cm="1">
        <f t="array" ref="L222">_xlfn.IFS(K222="M","Medium",K222="L","Light",K222="D","Dark")</f>
        <v>Medium</v>
      </c>
      <c r="M222" s="4">
        <f>INDEX(products!$A$1:$G$49,MATCH(orders!$D222,products!$A$1:$A$49,0),MATCH(orders!M$1,products!$A$1:$G$1,0))</f>
        <v>0.2</v>
      </c>
      <c r="N222" s="5">
        <f>INDEX(products!$A$1:$G$49,MATCH(orders!$D222,products!$A$1:$A$49,0),MATCH(orders!N$1,products!$A$1:$G$1,0))</f>
        <v>2.9849999999999999</v>
      </c>
      <c r="O222" s="5">
        <f t="shared" si="3"/>
        <v>14.924999999999999</v>
      </c>
      <c r="P222" t="str">
        <f>_xlfn.XLOOKUP(CoffeeOrders[[#This Row],[Customer ID]],customers!$A$1:$A$1001,customers!$I$1:$I$1001,,0)</f>
        <v>No</v>
      </c>
    </row>
    <row r="223" spans="1:16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_xlfn.XLOOKUP(C223,customers!$A$2:$A$1001,customers!$B$2:$B$1001)</f>
        <v>Lenka Rushmer</v>
      </c>
      <c r="G223" s="2" t="str">
        <f>IF(_xlfn.XLOOKUP(C223,customers!$A$1:$A$1001,customers!$C$1:$C$1001)=0, "",_xlfn.XLOOKUP(C223,customers!$A$2:$A$1001,customers!$C$2:$C$1001))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 cm="1">
        <f t="array" ref="J223">_xlfn.IFS(I223="Rob", "Robusta",I223="Ara","Arabica",I223="Exc","Excelsa",I223="Lib", "Liberica")</f>
        <v>Arabica</v>
      </c>
      <c r="K223" t="str">
        <f>INDEX(products!$A$1:$G$49,MATCH(orders!$D223,products!$A$1:$A$49,0),MATCH(orders!K$1,products!$A$1:$G$1,0))</f>
        <v>L</v>
      </c>
      <c r="L223" t="str" cm="1">
        <f t="array" ref="L223">_xlfn.IFS(K223="M","Medium",K223="L","Light",K223="D","Dark")</f>
        <v>Light</v>
      </c>
      <c r="M223" s="4">
        <f>INDEX(products!$A$1:$G$49,MATCH(orders!$D223,products!$A$1:$A$49,0),MATCH(orders!M$1,products!$A$1:$G$1,0))</f>
        <v>1</v>
      </c>
      <c r="N223" s="5">
        <f>INDEX(products!$A$1:$G$49,MATCH(orders!$D223,products!$A$1:$A$49,0),MATCH(orders!N$1,products!$A$1:$G$1,0))</f>
        <v>12.95</v>
      </c>
      <c r="O223" s="5">
        <f t="shared" si="3"/>
        <v>77.699999999999989</v>
      </c>
      <c r="P223" t="str">
        <f>_xlfn.XLOOKUP(CoffeeOrders[[#This Row],[Customer ID]],customers!$A$1:$A$1001,customers!$I$1:$I$1001,,0)</f>
        <v>Yes</v>
      </c>
    </row>
    <row r="224" spans="1:16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_xlfn.XLOOKUP(C224,customers!$A$2:$A$1001,customers!$B$2:$B$1001)</f>
        <v>Waneta Edinborough</v>
      </c>
      <c r="G224" s="2" t="str">
        <f>IF(_xlfn.XLOOKUP(C224,customers!$A$1:$A$1001,customers!$C$1:$C$1001)=0, "",_xlfn.XLOOKUP(C224,customers!$A$2:$A$1001,customers!$C$2:$C$1001))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 cm="1">
        <f t="array" ref="J224">_xlfn.IFS(I224="Rob", "Robusta",I224="Ara","Arabica",I224="Exc","Excelsa",I224="Lib", "Liberica")</f>
        <v>Liberica</v>
      </c>
      <c r="K224" t="str">
        <f>INDEX(products!$A$1:$G$49,MATCH(orders!$D224,products!$A$1:$A$49,0),MATCH(orders!K$1,products!$A$1:$G$1,0))</f>
        <v>D</v>
      </c>
      <c r="L224" t="str" cm="1">
        <f t="array" ref="L224">_xlfn.IFS(K224="M","Medium",K224="L","Light",K224="D","Dark")</f>
        <v>Dark</v>
      </c>
      <c r="M224" s="4">
        <f>INDEX(products!$A$1:$G$49,MATCH(orders!$D224,products!$A$1:$A$49,0),MATCH(orders!M$1,products!$A$1:$G$1,0))</f>
        <v>0.5</v>
      </c>
      <c r="N224" s="5">
        <f>INDEX(products!$A$1:$G$49,MATCH(orders!$D224,products!$A$1:$A$49,0),MATCH(orders!N$1,products!$A$1:$G$1,0))</f>
        <v>7.77</v>
      </c>
      <c r="O224" s="5">
        <f t="shared" si="3"/>
        <v>23.31</v>
      </c>
      <c r="P224" t="str">
        <f>_xlfn.XLOOKUP(CoffeeOrders[[#This Row],[Customer ID]],customers!$A$1:$A$1001,customers!$I$1:$I$1001,,0)</f>
        <v>No</v>
      </c>
    </row>
    <row r="225" spans="1:16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_xlfn.XLOOKUP(C225,customers!$A$2:$A$1001,customers!$B$2:$B$1001)</f>
        <v>Bobbe Piggott</v>
      </c>
      <c r="G225" s="2" t="str">
        <f>IF(_xlfn.XLOOKUP(C225,customers!$A$1:$A$1001,customers!$C$1:$C$1001)=0, "",_xlfn.XLOOKUP(C225,customers!$A$2:$A$1001,customers!$C$2:$C$1001))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 cm="1">
        <f t="array" ref="J225">_xlfn.IFS(I225="Rob", "Robusta",I225="Ara","Arabica",I225="Exc","Excelsa",I225="Lib", "Liberica")</f>
        <v>Excelsa</v>
      </c>
      <c r="K225" t="str">
        <f>INDEX(products!$A$1:$G$49,MATCH(orders!$D225,products!$A$1:$A$49,0),MATCH(orders!K$1,products!$A$1:$G$1,0))</f>
        <v>L</v>
      </c>
      <c r="L225" t="str" cm="1">
        <f t="array" ref="L225">_xlfn.IFS(K225="M","Medium",K225="L","Light",K225="D","Dark")</f>
        <v>Light</v>
      </c>
      <c r="M225" s="4">
        <f>INDEX(products!$A$1:$G$49,MATCH(orders!$D225,products!$A$1:$A$49,0),MATCH(orders!M$1,products!$A$1:$G$1,0))</f>
        <v>1</v>
      </c>
      <c r="N225" s="5">
        <f>INDEX(products!$A$1:$G$49,MATCH(orders!$D225,products!$A$1:$A$49,0),MATCH(orders!N$1,products!$A$1:$G$1,0))</f>
        <v>14.85</v>
      </c>
      <c r="O225" s="5">
        <f t="shared" si="3"/>
        <v>59.4</v>
      </c>
      <c r="P225" t="str">
        <f>_xlfn.XLOOKUP(CoffeeOrders[[#This Row],[Customer ID]],customers!$A$1:$A$1001,customers!$I$1:$I$1001,,0)</f>
        <v>Yes</v>
      </c>
    </row>
    <row r="226" spans="1:16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_xlfn.XLOOKUP(C226,customers!$A$2:$A$1001,customers!$B$2:$B$1001)</f>
        <v>Ketty Bromehead</v>
      </c>
      <c r="G226" s="2" t="str">
        <f>IF(_xlfn.XLOOKUP(C226,customers!$A$1:$A$1001,customers!$C$1:$C$1001)=0, "",_xlfn.XLOOKUP(C226,customers!$A$2:$A$1001,customers!$C$2:$C$1001))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 cm="1">
        <f t="array" ref="J226">_xlfn.IFS(I226="Rob", "Robusta",I226="Ara","Arabica",I226="Exc","Excelsa",I226="Lib", "Liberica")</f>
        <v>Liberica</v>
      </c>
      <c r="K226" t="str">
        <f>INDEX(products!$A$1:$G$49,MATCH(orders!$D226,products!$A$1:$A$49,0),MATCH(orders!K$1,products!$A$1:$G$1,0))</f>
        <v>D</v>
      </c>
      <c r="L226" t="str" cm="1">
        <f t="array" ref="L226">_xlfn.IFS(K226="M","Medium",K226="L","Light",K226="D","Dark")</f>
        <v>Dark</v>
      </c>
      <c r="M226" s="4">
        <f>INDEX(products!$A$1:$G$49,MATCH(orders!$D226,products!$A$1:$A$49,0),MATCH(orders!M$1,products!$A$1:$G$1,0))</f>
        <v>2.5</v>
      </c>
      <c r="N226" s="5">
        <f>INDEX(products!$A$1:$G$49,MATCH(orders!$D226,products!$A$1:$A$49,0),MATCH(orders!N$1,products!$A$1:$G$1,0))</f>
        <v>29.784999999999997</v>
      </c>
      <c r="O226" s="5">
        <f t="shared" si="3"/>
        <v>119.13999999999999</v>
      </c>
      <c r="P226" t="str">
        <f>_xlfn.XLOOKUP(CoffeeOrders[[#This Row],[Customer ID]],customers!$A$1:$A$1001,customers!$I$1:$I$1001,,0)</f>
        <v>Yes</v>
      </c>
    </row>
    <row r="227" spans="1:16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_xlfn.XLOOKUP(C227,customers!$A$2:$A$1001,customers!$B$2:$B$1001)</f>
        <v>Elsbeth Westerman</v>
      </c>
      <c r="G227" s="2" t="str">
        <f>IF(_xlfn.XLOOKUP(C227,customers!$A$1:$A$1001,customers!$C$1:$C$1001)=0, "",_xlfn.XLOOKUP(C227,customers!$A$2:$A$1001,customers!$C$2:$C$1001))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 cm="1">
        <f t="array" ref="J227">_xlfn.IFS(I227="Rob", "Robusta",I227="Ara","Arabica",I227="Exc","Excelsa",I227="Lib", "Liberica")</f>
        <v>Robusta</v>
      </c>
      <c r="K227" t="str">
        <f>INDEX(products!$A$1:$G$49,MATCH(orders!$D227,products!$A$1:$A$49,0),MATCH(orders!K$1,products!$A$1:$G$1,0))</f>
        <v>L</v>
      </c>
      <c r="L227" t="str" cm="1">
        <f t="array" ref="L227">_xlfn.IFS(K227="M","Medium",K227="L","Light",K227="D","Dark")</f>
        <v>Light</v>
      </c>
      <c r="M227" s="4">
        <f>INDEX(products!$A$1:$G$49,MATCH(orders!$D227,products!$A$1:$A$49,0),MATCH(orders!M$1,products!$A$1:$G$1,0))</f>
        <v>0.2</v>
      </c>
      <c r="N227" s="5">
        <f>INDEX(products!$A$1:$G$49,MATCH(orders!$D227,products!$A$1:$A$49,0),MATCH(orders!N$1,products!$A$1:$G$1,0))</f>
        <v>3.5849999999999995</v>
      </c>
      <c r="O227" s="5">
        <f t="shared" si="3"/>
        <v>14.339999999999998</v>
      </c>
      <c r="P227" t="str">
        <f>_xlfn.XLOOKUP(CoffeeOrders[[#This Row],[Customer ID]],customers!$A$1:$A$1001,customers!$I$1:$I$1001,,0)</f>
        <v>No</v>
      </c>
    </row>
    <row r="228" spans="1:16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_xlfn.XLOOKUP(C228,customers!$A$2:$A$1001,customers!$B$2:$B$1001)</f>
        <v>Anabelle Hutchens</v>
      </c>
      <c r="G228" s="2" t="str">
        <f>IF(_xlfn.XLOOKUP(C228,customers!$A$1:$A$1001,customers!$C$1:$C$1001)=0, "",_xlfn.XLOOKUP(C228,customers!$A$2:$A$1001,customers!$C$2:$C$1001))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 cm="1">
        <f t="array" ref="J228">_xlfn.IFS(I228="Rob", "Robusta",I228="Ara","Arabica",I228="Exc","Excelsa",I228="Lib", "Liberica")</f>
        <v>Arabica</v>
      </c>
      <c r="K228" t="str">
        <f>INDEX(products!$A$1:$G$49,MATCH(orders!$D228,products!$A$1:$A$49,0),MATCH(orders!K$1,products!$A$1:$G$1,0))</f>
        <v>M</v>
      </c>
      <c r="L228" t="str" cm="1">
        <f t="array" ref="L228">_xlfn.IFS(K228="M","Medium",K228="L","Light",K228="D","Dark")</f>
        <v>Medium</v>
      </c>
      <c r="M228" s="4">
        <f>INDEX(products!$A$1:$G$49,MATCH(orders!$D228,products!$A$1:$A$49,0),MATCH(orders!M$1,products!$A$1:$G$1,0))</f>
        <v>2.5</v>
      </c>
      <c r="N228" s="5">
        <f>INDEX(products!$A$1:$G$49,MATCH(orders!$D228,products!$A$1:$A$49,0),MATCH(orders!N$1,products!$A$1:$G$1,0))</f>
        <v>25.874999999999996</v>
      </c>
      <c r="O228" s="5">
        <f t="shared" si="3"/>
        <v>129.37499999999997</v>
      </c>
      <c r="P228" t="str">
        <f>_xlfn.XLOOKUP(CoffeeOrders[[#This Row],[Customer ID]],customers!$A$1:$A$1001,customers!$I$1:$I$1001,,0)</f>
        <v>No</v>
      </c>
    </row>
    <row r="229" spans="1:16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_xlfn.XLOOKUP(C229,customers!$A$2:$A$1001,customers!$B$2:$B$1001)</f>
        <v>Noak Wyvill</v>
      </c>
      <c r="G229" s="2" t="str">
        <f>IF(_xlfn.XLOOKUP(C229,customers!$A$1:$A$1001,customers!$C$1:$C$1001)=0, "",_xlfn.XLOOKUP(C229,customers!$A$2:$A$1001,customers!$C$2:$C$1001))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 cm="1">
        <f t="array" ref="J229">_xlfn.IFS(I229="Rob", "Robusta",I229="Ara","Arabica",I229="Exc","Excelsa",I229="Lib", "Liberica")</f>
        <v>Robusta</v>
      </c>
      <c r="K229" t="str">
        <f>INDEX(products!$A$1:$G$49,MATCH(orders!$D229,products!$A$1:$A$49,0),MATCH(orders!K$1,products!$A$1:$G$1,0))</f>
        <v>D</v>
      </c>
      <c r="L229" t="str" cm="1">
        <f t="array" ref="L229">_xlfn.IFS(K229="M","Medium",K229="L","Light",K229="D","Dark")</f>
        <v>Dark</v>
      </c>
      <c r="M229" s="4">
        <f>INDEX(products!$A$1:$G$49,MATCH(orders!$D229,products!$A$1:$A$49,0),MATCH(orders!M$1,products!$A$1:$G$1,0))</f>
        <v>0.2</v>
      </c>
      <c r="N229" s="5">
        <f>INDEX(products!$A$1:$G$49,MATCH(orders!$D229,products!$A$1:$A$49,0),MATCH(orders!N$1,products!$A$1:$G$1,0))</f>
        <v>2.6849999999999996</v>
      </c>
      <c r="O229" s="5">
        <f t="shared" si="3"/>
        <v>16.11</v>
      </c>
      <c r="P229" t="str">
        <f>_xlfn.XLOOKUP(CoffeeOrders[[#This Row],[Customer ID]],customers!$A$1:$A$1001,customers!$I$1:$I$1001,,0)</f>
        <v>Yes</v>
      </c>
    </row>
    <row r="230" spans="1:16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_xlfn.XLOOKUP(C230,customers!$A$2:$A$1001,customers!$B$2:$B$1001)</f>
        <v>Beltran Mathon</v>
      </c>
      <c r="G230" s="2" t="str">
        <f>IF(_xlfn.XLOOKUP(C230,customers!$A$1:$A$1001,customers!$C$1:$C$1001)=0, "",_xlfn.XLOOKUP(C230,customers!$A$2:$A$1001,customers!$C$2:$C$1001))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 cm="1">
        <f t="array" ref="J230">_xlfn.IFS(I230="Rob", "Robusta",I230="Ara","Arabica",I230="Exc","Excelsa",I230="Lib", "Liberica")</f>
        <v>Robusta</v>
      </c>
      <c r="K230" t="str">
        <f>INDEX(products!$A$1:$G$49,MATCH(orders!$D230,products!$A$1:$A$49,0),MATCH(orders!K$1,products!$A$1:$G$1,0))</f>
        <v>L</v>
      </c>
      <c r="L230" t="str" cm="1">
        <f t="array" ref="L230">_xlfn.IFS(K230="M","Medium",K230="L","Light",K230="D","Dark")</f>
        <v>Light</v>
      </c>
      <c r="M230" s="4">
        <f>INDEX(products!$A$1:$G$49,MATCH(orders!$D230,products!$A$1:$A$49,0),MATCH(orders!M$1,products!$A$1:$G$1,0))</f>
        <v>0.2</v>
      </c>
      <c r="N230" s="5">
        <f>INDEX(products!$A$1:$G$49,MATCH(orders!$D230,products!$A$1:$A$49,0),MATCH(orders!N$1,products!$A$1:$G$1,0))</f>
        <v>3.5849999999999995</v>
      </c>
      <c r="O230" s="5">
        <f t="shared" si="3"/>
        <v>17.924999999999997</v>
      </c>
      <c r="P230" t="str">
        <f>_xlfn.XLOOKUP(CoffeeOrders[[#This Row],[Customer ID]],customers!$A$1:$A$1001,customers!$I$1:$I$1001,,0)</f>
        <v>No</v>
      </c>
    </row>
    <row r="231" spans="1:16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_xlfn.XLOOKUP(C231,customers!$A$2:$A$1001,customers!$B$2:$B$1001)</f>
        <v>Kristos Streight</v>
      </c>
      <c r="G231" s="2" t="str">
        <f>IF(_xlfn.XLOOKUP(C231,customers!$A$1:$A$1001,customers!$C$1:$C$1001)=0, "",_xlfn.XLOOKUP(C231,customers!$A$2:$A$1001,customers!$C$2:$C$1001))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 cm="1">
        <f t="array" ref="J231">_xlfn.IFS(I231="Rob", "Robusta",I231="Ara","Arabica",I231="Exc","Excelsa",I231="Lib", "Liberica")</f>
        <v>Liberica</v>
      </c>
      <c r="K231" t="str">
        <f>INDEX(products!$A$1:$G$49,MATCH(orders!$D231,products!$A$1:$A$49,0),MATCH(orders!K$1,products!$A$1:$G$1,0))</f>
        <v>M</v>
      </c>
      <c r="L231" t="str" cm="1">
        <f t="array" ref="L231">_xlfn.IFS(K231="M","Medium",K231="L","Light",K231="D","Dark")</f>
        <v>Medium</v>
      </c>
      <c r="M231" s="4">
        <f>INDEX(products!$A$1:$G$49,MATCH(orders!$D231,products!$A$1:$A$49,0),MATCH(orders!M$1,products!$A$1:$G$1,0))</f>
        <v>0.2</v>
      </c>
      <c r="N231" s="5">
        <f>INDEX(products!$A$1:$G$49,MATCH(orders!$D231,products!$A$1:$A$49,0),MATCH(orders!N$1,products!$A$1:$G$1,0))</f>
        <v>4.3650000000000002</v>
      </c>
      <c r="O231" s="5">
        <f t="shared" si="3"/>
        <v>8.73</v>
      </c>
      <c r="P231" t="str">
        <f>_xlfn.XLOOKUP(CoffeeOrders[[#This Row],[Customer ID]],customers!$A$1:$A$1001,customers!$I$1:$I$1001,,0)</f>
        <v>No</v>
      </c>
    </row>
    <row r="232" spans="1:16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_xlfn.XLOOKUP(C232,customers!$A$2:$A$1001,customers!$B$2:$B$1001)</f>
        <v>Portie Cutchie</v>
      </c>
      <c r="G232" s="2" t="str">
        <f>IF(_xlfn.XLOOKUP(C232,customers!$A$1:$A$1001,customers!$C$1:$C$1001)=0, "",_xlfn.XLOOKUP(C232,customers!$A$2:$A$1001,customers!$C$2:$C$1001))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 cm="1">
        <f t="array" ref="J232">_xlfn.IFS(I232="Rob", "Robusta",I232="Ara","Arabica",I232="Exc","Excelsa",I232="Lib", "Liberica")</f>
        <v>Arabica</v>
      </c>
      <c r="K232" t="str">
        <f>INDEX(products!$A$1:$G$49,MATCH(orders!$D232,products!$A$1:$A$49,0),MATCH(orders!K$1,products!$A$1:$G$1,0))</f>
        <v>M</v>
      </c>
      <c r="L232" t="str" cm="1">
        <f t="array" ref="L232">_xlfn.IFS(K232="M","Medium",K232="L","Light",K232="D","Dark")</f>
        <v>Medium</v>
      </c>
      <c r="M232" s="4">
        <f>INDEX(products!$A$1:$G$49,MATCH(orders!$D232,products!$A$1:$A$49,0),MATCH(orders!M$1,products!$A$1:$G$1,0))</f>
        <v>2.5</v>
      </c>
      <c r="N232" s="5">
        <f>INDEX(products!$A$1:$G$49,MATCH(orders!$D232,products!$A$1:$A$49,0),MATCH(orders!N$1,products!$A$1:$G$1,0))</f>
        <v>25.874999999999996</v>
      </c>
      <c r="O232" s="5">
        <f t="shared" si="3"/>
        <v>51.749999999999993</v>
      </c>
      <c r="P232" t="str">
        <f>_xlfn.XLOOKUP(CoffeeOrders[[#This Row],[Customer ID]],customers!$A$1:$A$1001,customers!$I$1:$I$1001,,0)</f>
        <v>No</v>
      </c>
    </row>
    <row r="233" spans="1:16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_xlfn.XLOOKUP(C233,customers!$A$2:$A$1001,customers!$B$2:$B$1001)</f>
        <v>Sinclare Edsell</v>
      </c>
      <c r="G233" s="2" t="str">
        <f>IF(_xlfn.XLOOKUP(C233,customers!$A$1:$A$1001,customers!$C$1:$C$1001)=0, "",_xlfn.XLOOKUP(C233,customers!$A$2:$A$1001,customers!$C$2:$C$1001))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 cm="1">
        <f t="array" ref="J233">_xlfn.IFS(I233="Rob", "Robusta",I233="Ara","Arabica",I233="Exc","Excelsa",I233="Lib", "Liberica")</f>
        <v>Liberica</v>
      </c>
      <c r="K233" t="str">
        <f>INDEX(products!$A$1:$G$49,MATCH(orders!$D233,products!$A$1:$A$49,0),MATCH(orders!K$1,products!$A$1:$G$1,0))</f>
        <v>M</v>
      </c>
      <c r="L233" t="str" cm="1">
        <f t="array" ref="L233">_xlfn.IFS(K233="M","Medium",K233="L","Light",K233="D","Dark")</f>
        <v>Medium</v>
      </c>
      <c r="M233" s="4">
        <f>INDEX(products!$A$1:$G$49,MATCH(orders!$D233,products!$A$1:$A$49,0),MATCH(orders!M$1,products!$A$1:$G$1,0))</f>
        <v>0.2</v>
      </c>
      <c r="N233" s="5">
        <f>INDEX(products!$A$1:$G$49,MATCH(orders!$D233,products!$A$1:$A$49,0),MATCH(orders!N$1,products!$A$1:$G$1,0))</f>
        <v>4.3650000000000002</v>
      </c>
      <c r="O233" s="5">
        <f t="shared" si="3"/>
        <v>8.73</v>
      </c>
      <c r="P233" t="str">
        <f>_xlfn.XLOOKUP(CoffeeOrders[[#This Row],[Customer ID]],customers!$A$1:$A$1001,customers!$I$1:$I$1001,,0)</f>
        <v>Yes</v>
      </c>
    </row>
    <row r="234" spans="1:16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_xlfn.XLOOKUP(C234,customers!$A$2:$A$1001,customers!$B$2:$B$1001)</f>
        <v>Conny Gheraldi</v>
      </c>
      <c r="G234" s="2" t="str">
        <f>IF(_xlfn.XLOOKUP(C234,customers!$A$1:$A$1001,customers!$C$1:$C$1001)=0, "",_xlfn.XLOOKUP(C234,customers!$A$2:$A$1001,customers!$C$2:$C$1001))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 cm="1">
        <f t="array" ref="J234">_xlfn.IFS(I234="Rob", "Robusta",I234="Ara","Arabica",I234="Exc","Excelsa",I234="Lib", "Liberica")</f>
        <v>Liberica</v>
      </c>
      <c r="K234" t="str">
        <f>INDEX(products!$A$1:$G$49,MATCH(orders!$D234,products!$A$1:$A$49,0),MATCH(orders!K$1,products!$A$1:$G$1,0))</f>
        <v>L</v>
      </c>
      <c r="L234" t="str" cm="1">
        <f t="array" ref="L234">_xlfn.IFS(K234="M","Medium",K234="L","Light",K234="D","Dark")</f>
        <v>Light</v>
      </c>
      <c r="M234" s="4">
        <f>INDEX(products!$A$1:$G$49,MATCH(orders!$D234,products!$A$1:$A$49,0),MATCH(orders!M$1,products!$A$1:$G$1,0))</f>
        <v>0.2</v>
      </c>
      <c r="N234" s="5">
        <f>INDEX(products!$A$1:$G$49,MATCH(orders!$D234,products!$A$1:$A$49,0),MATCH(orders!N$1,products!$A$1:$G$1,0))</f>
        <v>4.7549999999999999</v>
      </c>
      <c r="O234" s="5">
        <f t="shared" si="3"/>
        <v>23.774999999999999</v>
      </c>
      <c r="P234" t="str">
        <f>_xlfn.XLOOKUP(CoffeeOrders[[#This Row],[Customer ID]],customers!$A$1:$A$1001,customers!$I$1:$I$1001,,0)</f>
        <v>No</v>
      </c>
    </row>
    <row r="235" spans="1:16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_xlfn.XLOOKUP(C235,customers!$A$2:$A$1001,customers!$B$2:$B$1001)</f>
        <v>Beryle Kenwell</v>
      </c>
      <c r="G235" s="2" t="str">
        <f>IF(_xlfn.XLOOKUP(C235,customers!$A$1:$A$1001,customers!$C$1:$C$1001)=0, "",_xlfn.XLOOKUP(C235,customers!$A$2:$A$1001,customers!$C$2:$C$1001))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 cm="1">
        <f t="array" ref="J235">_xlfn.IFS(I235="Rob", "Robusta",I235="Ara","Arabica",I235="Exc","Excelsa",I235="Lib", "Liberica")</f>
        <v>Excelsa</v>
      </c>
      <c r="K235" t="str">
        <f>INDEX(products!$A$1:$G$49,MATCH(orders!$D235,products!$A$1:$A$49,0),MATCH(orders!K$1,products!$A$1:$G$1,0))</f>
        <v>M</v>
      </c>
      <c r="L235" t="str" cm="1">
        <f t="array" ref="L235">_xlfn.IFS(K235="M","Medium",K235="L","Light",K235="D","Dark")</f>
        <v>Medium</v>
      </c>
      <c r="M235" s="4">
        <f>INDEX(products!$A$1:$G$49,MATCH(orders!$D235,products!$A$1:$A$49,0),MATCH(orders!M$1,products!$A$1:$G$1,0))</f>
        <v>0.2</v>
      </c>
      <c r="N235" s="5">
        <f>INDEX(products!$A$1:$G$49,MATCH(orders!$D235,products!$A$1:$A$49,0),MATCH(orders!N$1,products!$A$1:$G$1,0))</f>
        <v>4.125</v>
      </c>
      <c r="O235" s="5">
        <f t="shared" si="3"/>
        <v>20.625</v>
      </c>
      <c r="P235" t="str">
        <f>_xlfn.XLOOKUP(CoffeeOrders[[#This Row],[Customer ID]],customers!$A$1:$A$1001,customers!$I$1:$I$1001,,0)</f>
        <v>No</v>
      </c>
    </row>
    <row r="236" spans="1:16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_xlfn.XLOOKUP(C236,customers!$A$2:$A$1001,customers!$B$2:$B$1001)</f>
        <v>Tomas Sutty</v>
      </c>
      <c r="G236" s="2" t="str">
        <f>IF(_xlfn.XLOOKUP(C236,customers!$A$1:$A$1001,customers!$C$1:$C$1001)=0, "",_xlfn.XLOOKUP(C236,customers!$A$2:$A$1001,customers!$C$2:$C$1001))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 cm="1">
        <f t="array" ref="J236">_xlfn.IFS(I236="Rob", "Robusta",I236="Ara","Arabica",I236="Exc","Excelsa",I236="Lib", "Liberica")</f>
        <v>Liberica</v>
      </c>
      <c r="K236" t="str">
        <f>INDEX(products!$A$1:$G$49,MATCH(orders!$D236,products!$A$1:$A$49,0),MATCH(orders!K$1,products!$A$1:$G$1,0))</f>
        <v>L</v>
      </c>
      <c r="L236" t="str" cm="1">
        <f t="array" ref="L236">_xlfn.IFS(K236="M","Medium",K236="L","Light",K236="D","Dark")</f>
        <v>Light</v>
      </c>
      <c r="M236" s="4">
        <f>INDEX(products!$A$1:$G$49,MATCH(orders!$D236,products!$A$1:$A$49,0),MATCH(orders!M$1,products!$A$1:$G$1,0))</f>
        <v>2.5</v>
      </c>
      <c r="N236" s="5">
        <f>INDEX(products!$A$1:$G$49,MATCH(orders!$D236,products!$A$1:$A$49,0),MATCH(orders!N$1,products!$A$1:$G$1,0))</f>
        <v>36.454999999999998</v>
      </c>
      <c r="O236" s="5">
        <f t="shared" si="3"/>
        <v>36.454999999999998</v>
      </c>
      <c r="P236" t="str">
        <f>_xlfn.XLOOKUP(CoffeeOrders[[#This Row],[Customer ID]],customers!$A$1:$A$1001,customers!$I$1:$I$1001,,0)</f>
        <v>No</v>
      </c>
    </row>
    <row r="237" spans="1:16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_xlfn.XLOOKUP(C237,customers!$A$2:$A$1001,customers!$B$2:$B$1001)</f>
        <v>Samuele Ales0</v>
      </c>
      <c r="G237" s="2" t="str">
        <f>IF(_xlfn.XLOOKUP(C237,customers!$A$1:$A$1001,customers!$C$1:$C$1001)=0, "",_xlfn.XLOOKUP(C237,customers!$A$2:$A$1001,customers!$C$2:$C$1001))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 cm="1">
        <f t="array" ref="J237">_xlfn.IFS(I237="Rob", "Robusta",I237="Ara","Arabica",I237="Exc","Excelsa",I237="Lib", "Liberica")</f>
        <v>Liberica</v>
      </c>
      <c r="K237" t="str">
        <f>INDEX(products!$A$1:$G$49,MATCH(orders!$D237,products!$A$1:$A$49,0),MATCH(orders!K$1,products!$A$1:$G$1,0))</f>
        <v>L</v>
      </c>
      <c r="L237" t="str" cm="1">
        <f t="array" ref="L237">_xlfn.IFS(K237="M","Medium",K237="L","Light",K237="D","Dark")</f>
        <v>Light</v>
      </c>
      <c r="M237" s="4">
        <f>INDEX(products!$A$1:$G$49,MATCH(orders!$D237,products!$A$1:$A$49,0),MATCH(orders!M$1,products!$A$1:$G$1,0))</f>
        <v>2.5</v>
      </c>
      <c r="N237" s="5">
        <f>INDEX(products!$A$1:$G$49,MATCH(orders!$D237,products!$A$1:$A$49,0),MATCH(orders!N$1,products!$A$1:$G$1,0))</f>
        <v>36.454999999999998</v>
      </c>
      <c r="O237" s="5">
        <f t="shared" si="3"/>
        <v>182.27499999999998</v>
      </c>
      <c r="P237" t="str">
        <f>_xlfn.XLOOKUP(CoffeeOrders[[#This Row],[Customer ID]],customers!$A$1:$A$1001,customers!$I$1:$I$1001,,0)</f>
        <v>No</v>
      </c>
    </row>
    <row r="238" spans="1:16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_xlfn.XLOOKUP(C238,customers!$A$2:$A$1001,customers!$B$2:$B$1001)</f>
        <v>Carlie Harce</v>
      </c>
      <c r="G238" s="2" t="str">
        <f>IF(_xlfn.XLOOKUP(C238,customers!$A$1:$A$1001,customers!$C$1:$C$1001)=0, "",_xlfn.XLOOKUP(C238,customers!$A$2:$A$1001,customers!$C$2:$C$1001))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 cm="1">
        <f t="array" ref="J238">_xlfn.IFS(I238="Rob", "Robusta",I238="Ara","Arabica",I238="Exc","Excelsa",I238="Lib", "Liberica")</f>
        <v>Liberica</v>
      </c>
      <c r="K238" t="str">
        <f>INDEX(products!$A$1:$G$49,MATCH(orders!$D238,products!$A$1:$A$49,0),MATCH(orders!K$1,products!$A$1:$G$1,0))</f>
        <v>D</v>
      </c>
      <c r="L238" t="str" cm="1">
        <f t="array" ref="L238">_xlfn.IFS(K238="M","Medium",K238="L","Light",K238="D","Dark")</f>
        <v>Dark</v>
      </c>
      <c r="M238" s="4">
        <f>INDEX(products!$A$1:$G$49,MATCH(orders!$D238,products!$A$1:$A$49,0),MATCH(orders!M$1,products!$A$1:$G$1,0))</f>
        <v>2.5</v>
      </c>
      <c r="N238" s="5">
        <f>INDEX(products!$A$1:$G$49,MATCH(orders!$D238,products!$A$1:$A$49,0),MATCH(orders!N$1,products!$A$1:$G$1,0))</f>
        <v>29.784999999999997</v>
      </c>
      <c r="O238" s="5">
        <f t="shared" si="3"/>
        <v>89.35499999999999</v>
      </c>
      <c r="P238" t="str">
        <f>_xlfn.XLOOKUP(CoffeeOrders[[#This Row],[Customer ID]],customers!$A$1:$A$1001,customers!$I$1:$I$1001,,0)</f>
        <v>No</v>
      </c>
    </row>
    <row r="239" spans="1:16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_xlfn.XLOOKUP(C239,customers!$A$2:$A$1001,customers!$B$2:$B$1001)</f>
        <v>Craggy Bril</v>
      </c>
      <c r="G239" s="2" t="str">
        <f>IF(_xlfn.XLOOKUP(C239,customers!$A$1:$A$1001,customers!$C$1:$C$1001)=0, "",_xlfn.XLOOKUP(C239,customers!$A$2:$A$1001,customers!$C$2:$C$1001))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 cm="1">
        <f t="array" ref="J239">_xlfn.IFS(I239="Rob", "Robusta",I239="Ara","Arabica",I239="Exc","Excelsa",I239="Lib", "Liberica")</f>
        <v>Robusta</v>
      </c>
      <c r="K239" t="str">
        <f>INDEX(products!$A$1:$G$49,MATCH(orders!$D239,products!$A$1:$A$49,0),MATCH(orders!K$1,products!$A$1:$G$1,0))</f>
        <v>L</v>
      </c>
      <c r="L239" t="str" cm="1">
        <f t="array" ref="L239">_xlfn.IFS(K239="M","Medium",K239="L","Light",K239="D","Dark")</f>
        <v>Light</v>
      </c>
      <c r="M239" s="4">
        <f>INDEX(products!$A$1:$G$49,MATCH(orders!$D239,products!$A$1:$A$49,0),MATCH(orders!M$1,products!$A$1:$G$1,0))</f>
        <v>0.2</v>
      </c>
      <c r="N239" s="5">
        <f>INDEX(products!$A$1:$G$49,MATCH(orders!$D239,products!$A$1:$A$49,0),MATCH(orders!N$1,products!$A$1:$G$1,0))</f>
        <v>3.5849999999999995</v>
      </c>
      <c r="O239" s="5">
        <f t="shared" si="3"/>
        <v>3.5849999999999995</v>
      </c>
      <c r="P239" t="str">
        <f>_xlfn.XLOOKUP(CoffeeOrders[[#This Row],[Customer ID]],customers!$A$1:$A$1001,customers!$I$1:$I$1001,,0)</f>
        <v>Yes</v>
      </c>
    </row>
    <row r="240" spans="1:16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_xlfn.XLOOKUP(C240,customers!$A$2:$A$1001,customers!$B$2:$B$1001)</f>
        <v>Friederike Drysdale</v>
      </c>
      <c r="G240" s="2" t="str">
        <f>IF(_xlfn.XLOOKUP(C240,customers!$A$1:$A$1001,customers!$C$1:$C$1001)=0, "",_xlfn.XLOOKUP(C240,customers!$A$2:$A$1001,customers!$C$2:$C$1001))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 cm="1">
        <f t="array" ref="J240">_xlfn.IFS(I240="Rob", "Robusta",I240="Ara","Arabica",I240="Exc","Excelsa",I240="Lib", "Liberica")</f>
        <v>Robusta</v>
      </c>
      <c r="K240" t="str">
        <f>INDEX(products!$A$1:$G$49,MATCH(orders!$D240,products!$A$1:$A$49,0),MATCH(orders!K$1,products!$A$1:$G$1,0))</f>
        <v>M</v>
      </c>
      <c r="L240" t="str" cm="1">
        <f t="array" ref="L240">_xlfn.IFS(K240="M","Medium",K240="L","Light",K240="D","Dark")</f>
        <v>Medium</v>
      </c>
      <c r="M240" s="4">
        <f>INDEX(products!$A$1:$G$49,MATCH(orders!$D240,products!$A$1:$A$49,0),MATCH(orders!M$1,products!$A$1:$G$1,0))</f>
        <v>2.5</v>
      </c>
      <c r="N240" s="5">
        <f>INDEX(products!$A$1:$G$49,MATCH(orders!$D240,products!$A$1:$A$49,0),MATCH(orders!N$1,products!$A$1:$G$1,0))</f>
        <v>22.884999999999998</v>
      </c>
      <c r="O240" s="5">
        <f t="shared" si="3"/>
        <v>45.769999999999996</v>
      </c>
      <c r="P240" t="str">
        <f>_xlfn.XLOOKUP(CoffeeOrders[[#This Row],[Customer ID]],customers!$A$1:$A$1001,customers!$I$1:$I$1001,,0)</f>
        <v>Yes</v>
      </c>
    </row>
    <row r="241" spans="1:16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_xlfn.XLOOKUP(C241,customers!$A$2:$A$1001,customers!$B$2:$B$1001)</f>
        <v>Devon Magowan</v>
      </c>
      <c r="G241" s="2" t="str">
        <f>IF(_xlfn.XLOOKUP(C241,customers!$A$1:$A$1001,customers!$C$1:$C$1001)=0, "",_xlfn.XLOOKUP(C241,customers!$A$2:$A$1001,customers!$C$2:$C$1001))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 cm="1">
        <f t="array" ref="J241">_xlfn.IFS(I241="Rob", "Robusta",I241="Ara","Arabica",I241="Exc","Excelsa",I241="Lib", "Liberica")</f>
        <v>Excelsa</v>
      </c>
      <c r="K241" t="str">
        <f>INDEX(products!$A$1:$G$49,MATCH(orders!$D241,products!$A$1:$A$49,0),MATCH(orders!K$1,products!$A$1:$G$1,0))</f>
        <v>L</v>
      </c>
      <c r="L241" t="str" cm="1">
        <f t="array" ref="L241">_xlfn.IFS(K241="M","Medium",K241="L","Light",K241="D","Dark")</f>
        <v>Light</v>
      </c>
      <c r="M241" s="4">
        <f>INDEX(products!$A$1:$G$49,MATCH(orders!$D241,products!$A$1:$A$49,0),MATCH(orders!M$1,products!$A$1:$G$1,0))</f>
        <v>1</v>
      </c>
      <c r="N241" s="5">
        <f>INDEX(products!$A$1:$G$49,MATCH(orders!$D241,products!$A$1:$A$49,0),MATCH(orders!N$1,products!$A$1:$G$1,0))</f>
        <v>14.85</v>
      </c>
      <c r="O241" s="5">
        <f t="shared" si="3"/>
        <v>59.4</v>
      </c>
      <c r="P241" t="str">
        <f>_xlfn.XLOOKUP(CoffeeOrders[[#This Row],[Customer ID]],customers!$A$1:$A$1001,customers!$I$1:$I$1001,,0)</f>
        <v>No</v>
      </c>
    </row>
    <row r="242" spans="1:16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_xlfn.XLOOKUP(C242,customers!$A$2:$A$1001,customers!$B$2:$B$1001)</f>
        <v>Codi Littrell</v>
      </c>
      <c r="G242" s="2" t="str">
        <f>IF(_xlfn.XLOOKUP(C242,customers!$A$1:$A$1001,customers!$C$1:$C$1001)=0, "",_xlfn.XLOOKUP(C242,customers!$A$2:$A$1001,customers!$C$2:$C$1001))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 cm="1">
        <f t="array" ref="J242">_xlfn.IFS(I242="Rob", "Robusta",I242="Ara","Arabica",I242="Exc","Excelsa",I242="Lib", "Liberica")</f>
        <v>Arabica</v>
      </c>
      <c r="K242" t="str">
        <f>INDEX(products!$A$1:$G$49,MATCH(orders!$D242,products!$A$1:$A$49,0),MATCH(orders!K$1,products!$A$1:$G$1,0))</f>
        <v>M</v>
      </c>
      <c r="L242" t="str" cm="1">
        <f t="array" ref="L242">_xlfn.IFS(K242="M","Medium",K242="L","Light",K242="D","Dark")</f>
        <v>Medium</v>
      </c>
      <c r="M242" s="4">
        <f>INDEX(products!$A$1:$G$49,MATCH(orders!$D242,products!$A$1:$A$49,0),MATCH(orders!M$1,products!$A$1:$G$1,0))</f>
        <v>2.5</v>
      </c>
      <c r="N242" s="5">
        <f>INDEX(products!$A$1:$G$49,MATCH(orders!$D242,products!$A$1:$A$49,0),MATCH(orders!N$1,products!$A$1:$G$1,0))</f>
        <v>25.874999999999996</v>
      </c>
      <c r="O242" s="5">
        <f t="shared" si="3"/>
        <v>155.24999999999997</v>
      </c>
      <c r="P242" t="str">
        <f>_xlfn.XLOOKUP(CoffeeOrders[[#This Row],[Customer ID]],customers!$A$1:$A$1001,customers!$I$1:$I$1001,,0)</f>
        <v>Yes</v>
      </c>
    </row>
    <row r="243" spans="1:16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_xlfn.XLOOKUP(C243,customers!$A$2:$A$1001,customers!$B$2:$B$1001)</f>
        <v>Christel Speak</v>
      </c>
      <c r="G243" s="2" t="str">
        <f>IF(_xlfn.XLOOKUP(C243,customers!$A$1:$A$1001,customers!$C$1:$C$1001)=0, "",_xlfn.XLOOKUP(C243,customers!$A$2:$A$1001,customers!$C$2:$C$1001))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 cm="1">
        <f t="array" ref="J243">_xlfn.IFS(I243="Rob", "Robusta",I243="Ara","Arabica",I243="Exc","Excelsa",I243="Lib", "Liberica")</f>
        <v>Robusta</v>
      </c>
      <c r="K243" t="str">
        <f>INDEX(products!$A$1:$G$49,MATCH(orders!$D243,products!$A$1:$A$49,0),MATCH(orders!K$1,products!$A$1:$G$1,0))</f>
        <v>M</v>
      </c>
      <c r="L243" t="str" cm="1">
        <f t="array" ref="L243">_xlfn.IFS(K243="M","Medium",K243="L","Light",K243="D","Dark")</f>
        <v>Medium</v>
      </c>
      <c r="M243" s="4">
        <f>INDEX(products!$A$1:$G$49,MATCH(orders!$D243,products!$A$1:$A$49,0),MATCH(orders!M$1,products!$A$1:$G$1,0))</f>
        <v>2.5</v>
      </c>
      <c r="N243" s="5">
        <f>INDEX(products!$A$1:$G$49,MATCH(orders!$D243,products!$A$1:$A$49,0),MATCH(orders!N$1,products!$A$1:$G$1,0))</f>
        <v>22.884999999999998</v>
      </c>
      <c r="O243" s="5">
        <f t="shared" si="3"/>
        <v>45.769999999999996</v>
      </c>
      <c r="P243" t="str">
        <f>_xlfn.XLOOKUP(CoffeeOrders[[#This Row],[Customer ID]],customers!$A$1:$A$1001,customers!$I$1:$I$1001,,0)</f>
        <v>No</v>
      </c>
    </row>
    <row r="244" spans="1:16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_xlfn.XLOOKUP(C244,customers!$A$2:$A$1001,customers!$B$2:$B$1001)</f>
        <v>Sibella Rushbrooke</v>
      </c>
      <c r="G244" s="2" t="str">
        <f>IF(_xlfn.XLOOKUP(C244,customers!$A$1:$A$1001,customers!$C$1:$C$1001)=0, "",_xlfn.XLOOKUP(C244,customers!$A$2:$A$1001,customers!$C$2:$C$1001))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 cm="1">
        <f t="array" ref="J244">_xlfn.IFS(I244="Rob", "Robusta",I244="Ara","Arabica",I244="Exc","Excelsa",I244="Lib", "Liberica")</f>
        <v>Excelsa</v>
      </c>
      <c r="K244" t="str">
        <f>INDEX(products!$A$1:$G$49,MATCH(orders!$D244,products!$A$1:$A$49,0),MATCH(orders!K$1,products!$A$1:$G$1,0))</f>
        <v>D</v>
      </c>
      <c r="L244" t="str" cm="1">
        <f t="array" ref="L244">_xlfn.IFS(K244="M","Medium",K244="L","Light",K244="D","Dark")</f>
        <v>Dark</v>
      </c>
      <c r="M244" s="4">
        <f>INDEX(products!$A$1:$G$49,MATCH(orders!$D244,products!$A$1:$A$49,0),MATCH(orders!M$1,products!$A$1:$G$1,0))</f>
        <v>1</v>
      </c>
      <c r="N244" s="5">
        <f>INDEX(products!$A$1:$G$49,MATCH(orders!$D244,products!$A$1:$A$49,0),MATCH(orders!N$1,products!$A$1:$G$1,0))</f>
        <v>12.15</v>
      </c>
      <c r="O244" s="5">
        <f t="shared" si="3"/>
        <v>36.450000000000003</v>
      </c>
      <c r="P244" t="str">
        <f>_xlfn.XLOOKUP(CoffeeOrders[[#This Row],[Customer ID]],customers!$A$1:$A$1001,customers!$I$1:$I$1001,,0)</f>
        <v>Yes</v>
      </c>
    </row>
    <row r="245" spans="1:16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_xlfn.XLOOKUP(C245,customers!$A$2:$A$1001,customers!$B$2:$B$1001)</f>
        <v>Tammie Drynan</v>
      </c>
      <c r="G245" s="2" t="str">
        <f>IF(_xlfn.XLOOKUP(C245,customers!$A$1:$A$1001,customers!$C$1:$C$1001)=0, "",_xlfn.XLOOKUP(C245,customers!$A$2:$A$1001,customers!$C$2:$C$1001))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 cm="1">
        <f t="array" ref="J245">_xlfn.IFS(I245="Rob", "Robusta",I245="Ara","Arabica",I245="Exc","Excelsa",I245="Lib", "Liberica")</f>
        <v>Excelsa</v>
      </c>
      <c r="K245" t="str">
        <f>INDEX(products!$A$1:$G$49,MATCH(orders!$D245,products!$A$1:$A$49,0),MATCH(orders!K$1,products!$A$1:$G$1,0))</f>
        <v>D</v>
      </c>
      <c r="L245" t="str" cm="1">
        <f t="array" ref="L245">_xlfn.IFS(K245="M","Medium",K245="L","Light",K245="D","Dark")</f>
        <v>Dark</v>
      </c>
      <c r="M245" s="4">
        <f>INDEX(products!$A$1:$G$49,MATCH(orders!$D245,products!$A$1:$A$49,0),MATCH(orders!M$1,products!$A$1:$G$1,0))</f>
        <v>0.5</v>
      </c>
      <c r="N245" s="5">
        <f>INDEX(products!$A$1:$G$49,MATCH(orders!$D245,products!$A$1:$A$49,0),MATCH(orders!N$1,products!$A$1:$G$1,0))</f>
        <v>7.29</v>
      </c>
      <c r="O245" s="5">
        <f t="shared" si="3"/>
        <v>29.16</v>
      </c>
      <c r="P245" t="str">
        <f>_xlfn.XLOOKUP(CoffeeOrders[[#This Row],[Customer ID]],customers!$A$1:$A$1001,customers!$I$1:$I$1001,,0)</f>
        <v>Yes</v>
      </c>
    </row>
    <row r="246" spans="1:16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_xlfn.XLOOKUP(C246,customers!$A$2:$A$1001,customers!$B$2:$B$1001)</f>
        <v>Effie Yurkov</v>
      </c>
      <c r="G246" s="2" t="str">
        <f>IF(_xlfn.XLOOKUP(C246,customers!$A$1:$A$1001,customers!$C$1:$C$1001)=0, "",_xlfn.XLOOKUP(C246,customers!$A$2:$A$1001,customers!$C$2:$C$1001))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 cm="1">
        <f t="array" ref="J246">_xlfn.IFS(I246="Rob", "Robusta",I246="Ara","Arabica",I246="Exc","Excelsa",I246="Lib", "Liberica")</f>
        <v>Liberica</v>
      </c>
      <c r="K246" t="str">
        <f>INDEX(products!$A$1:$G$49,MATCH(orders!$D246,products!$A$1:$A$49,0),MATCH(orders!K$1,products!$A$1:$G$1,0))</f>
        <v>M</v>
      </c>
      <c r="L246" t="str" cm="1">
        <f t="array" ref="L246">_xlfn.IFS(K246="M","Medium",K246="L","Light",K246="D","Dark")</f>
        <v>Medium</v>
      </c>
      <c r="M246" s="4">
        <f>INDEX(products!$A$1:$G$49,MATCH(orders!$D246,products!$A$1:$A$49,0),MATCH(orders!M$1,products!$A$1:$G$1,0))</f>
        <v>2.5</v>
      </c>
      <c r="N246" s="5">
        <f>INDEX(products!$A$1:$G$49,MATCH(orders!$D246,products!$A$1:$A$49,0),MATCH(orders!N$1,products!$A$1:$G$1,0))</f>
        <v>33.464999999999996</v>
      </c>
      <c r="O246" s="5">
        <f t="shared" si="3"/>
        <v>133.85999999999999</v>
      </c>
      <c r="P246" t="str">
        <f>_xlfn.XLOOKUP(CoffeeOrders[[#This Row],[Customer ID]],customers!$A$1:$A$1001,customers!$I$1:$I$1001,,0)</f>
        <v>No</v>
      </c>
    </row>
    <row r="247" spans="1:16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_xlfn.XLOOKUP(C247,customers!$A$2:$A$1001,customers!$B$2:$B$1001)</f>
        <v>Lexie Mallan</v>
      </c>
      <c r="G247" s="2" t="str">
        <f>IF(_xlfn.XLOOKUP(C247,customers!$A$1:$A$1001,customers!$C$1:$C$1001)=0, "",_xlfn.XLOOKUP(C247,customers!$A$2:$A$1001,customers!$C$2:$C$1001))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 cm="1">
        <f t="array" ref="J247">_xlfn.IFS(I247="Rob", "Robusta",I247="Ara","Arabica",I247="Exc","Excelsa",I247="Lib", "Liberica")</f>
        <v>Liberica</v>
      </c>
      <c r="K247" t="str">
        <f>INDEX(products!$A$1:$G$49,MATCH(orders!$D247,products!$A$1:$A$49,0),MATCH(orders!K$1,products!$A$1:$G$1,0))</f>
        <v>L</v>
      </c>
      <c r="L247" t="str" cm="1">
        <f t="array" ref="L247">_xlfn.IFS(K247="M","Medium",K247="L","Light",K247="D","Dark")</f>
        <v>Light</v>
      </c>
      <c r="M247" s="4">
        <f>INDEX(products!$A$1:$G$49,MATCH(orders!$D247,products!$A$1:$A$49,0),MATCH(orders!M$1,products!$A$1:$G$1,0))</f>
        <v>0.2</v>
      </c>
      <c r="N247" s="5">
        <f>INDEX(products!$A$1:$G$49,MATCH(orders!$D247,products!$A$1:$A$49,0),MATCH(orders!N$1,products!$A$1:$G$1,0))</f>
        <v>4.7549999999999999</v>
      </c>
      <c r="O247" s="5">
        <f t="shared" si="3"/>
        <v>23.774999999999999</v>
      </c>
      <c r="P247" t="str">
        <f>_xlfn.XLOOKUP(CoffeeOrders[[#This Row],[Customer ID]],customers!$A$1:$A$1001,customers!$I$1:$I$1001,,0)</f>
        <v>Yes</v>
      </c>
    </row>
    <row r="248" spans="1:16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_xlfn.XLOOKUP(C248,customers!$A$2:$A$1001,customers!$B$2:$B$1001)</f>
        <v>Georgena Bentjens</v>
      </c>
      <c r="G248" s="2" t="str">
        <f>IF(_xlfn.XLOOKUP(C248,customers!$A$1:$A$1001,customers!$C$1:$C$1001)=0, "",_xlfn.XLOOKUP(C248,customers!$A$2:$A$1001,customers!$C$2:$C$1001))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 cm="1">
        <f t="array" ref="J248">_xlfn.IFS(I248="Rob", "Robusta",I248="Ara","Arabica",I248="Exc","Excelsa",I248="Lib", "Liberica")</f>
        <v>Liberica</v>
      </c>
      <c r="K248" t="str">
        <f>INDEX(products!$A$1:$G$49,MATCH(orders!$D248,products!$A$1:$A$49,0),MATCH(orders!K$1,products!$A$1:$G$1,0))</f>
        <v>D</v>
      </c>
      <c r="L248" t="str" cm="1">
        <f t="array" ref="L248">_xlfn.IFS(K248="M","Medium",K248="L","Light",K248="D","Dark")</f>
        <v>Dark</v>
      </c>
      <c r="M248" s="4">
        <f>INDEX(products!$A$1:$G$49,MATCH(orders!$D248,products!$A$1:$A$49,0),MATCH(orders!M$1,products!$A$1:$G$1,0))</f>
        <v>1</v>
      </c>
      <c r="N248" s="5">
        <f>INDEX(products!$A$1:$G$49,MATCH(orders!$D248,products!$A$1:$A$49,0),MATCH(orders!N$1,products!$A$1:$G$1,0))</f>
        <v>12.95</v>
      </c>
      <c r="O248" s="5">
        <f t="shared" si="3"/>
        <v>38.849999999999994</v>
      </c>
      <c r="P248" t="str">
        <f>_xlfn.XLOOKUP(CoffeeOrders[[#This Row],[Customer ID]],customers!$A$1:$A$1001,customers!$I$1:$I$1001,,0)</f>
        <v>No</v>
      </c>
    </row>
    <row r="249" spans="1:16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_xlfn.XLOOKUP(C249,customers!$A$2:$A$1001,customers!$B$2:$B$1001)</f>
        <v>Delmar Beasant</v>
      </c>
      <c r="G249" s="2" t="str">
        <f>IF(_xlfn.XLOOKUP(C249,customers!$A$1:$A$1001,customers!$C$1:$C$1001)=0, "",_xlfn.XLOOKUP(C249,customers!$A$2:$A$1001,customers!$C$2:$C$1001))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 cm="1">
        <f t="array" ref="J249">_xlfn.IFS(I249="Rob", "Robusta",I249="Ara","Arabica",I249="Exc","Excelsa",I249="Lib", "Liberica")</f>
        <v>Robusta</v>
      </c>
      <c r="K249" t="str">
        <f>INDEX(products!$A$1:$G$49,MATCH(orders!$D249,products!$A$1:$A$49,0),MATCH(orders!K$1,products!$A$1:$G$1,0))</f>
        <v>L</v>
      </c>
      <c r="L249" t="str" cm="1">
        <f t="array" ref="L249">_xlfn.IFS(K249="M","Medium",K249="L","Light",K249="D","Dark")</f>
        <v>Light</v>
      </c>
      <c r="M249" s="4">
        <f>INDEX(products!$A$1:$G$49,MATCH(orders!$D249,products!$A$1:$A$49,0),MATCH(orders!M$1,products!$A$1:$G$1,0))</f>
        <v>0.2</v>
      </c>
      <c r="N249" s="5">
        <f>INDEX(products!$A$1:$G$49,MATCH(orders!$D249,products!$A$1:$A$49,0),MATCH(orders!N$1,products!$A$1:$G$1,0))</f>
        <v>3.5849999999999995</v>
      </c>
      <c r="O249" s="5">
        <f t="shared" si="3"/>
        <v>21.509999999999998</v>
      </c>
      <c r="P249" t="str">
        <f>_xlfn.XLOOKUP(CoffeeOrders[[#This Row],[Customer ID]],customers!$A$1:$A$1001,customers!$I$1:$I$1001,,0)</f>
        <v>Yes</v>
      </c>
    </row>
    <row r="250" spans="1:16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_xlfn.XLOOKUP(C250,customers!$A$2:$A$1001,customers!$B$2:$B$1001)</f>
        <v>Lyn Entwistle</v>
      </c>
      <c r="G250" s="2" t="str">
        <f>IF(_xlfn.XLOOKUP(C250,customers!$A$1:$A$1001,customers!$C$1:$C$1001)=0, "",_xlfn.XLOOKUP(C250,customers!$A$2:$A$1001,customers!$C$2:$C$1001))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 cm="1">
        <f t="array" ref="J250">_xlfn.IFS(I250="Rob", "Robusta",I250="Ara","Arabica",I250="Exc","Excelsa",I250="Lib", "Liberica")</f>
        <v>Arabica</v>
      </c>
      <c r="K250" t="str">
        <f>INDEX(products!$A$1:$G$49,MATCH(orders!$D250,products!$A$1:$A$49,0),MATCH(orders!K$1,products!$A$1:$G$1,0))</f>
        <v>D</v>
      </c>
      <c r="L250" t="str" cm="1">
        <f t="array" ref="L250">_xlfn.IFS(K250="M","Medium",K250="L","Light",K250="D","Dark")</f>
        <v>Dark</v>
      </c>
      <c r="M250" s="4">
        <f>INDEX(products!$A$1:$G$49,MATCH(orders!$D250,products!$A$1:$A$49,0),MATCH(orders!M$1,products!$A$1:$G$1,0))</f>
        <v>1</v>
      </c>
      <c r="N250" s="5">
        <f>INDEX(products!$A$1:$G$49,MATCH(orders!$D250,products!$A$1:$A$49,0),MATCH(orders!N$1,products!$A$1:$G$1,0))</f>
        <v>9.9499999999999993</v>
      </c>
      <c r="O250" s="5">
        <f t="shared" si="3"/>
        <v>9.9499999999999993</v>
      </c>
      <c r="P250" t="str">
        <f>_xlfn.XLOOKUP(CoffeeOrders[[#This Row],[Customer ID]],customers!$A$1:$A$1001,customers!$I$1:$I$1001,,0)</f>
        <v>Yes</v>
      </c>
    </row>
    <row r="251" spans="1:16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_xlfn.XLOOKUP(C251,customers!$A$2:$A$1001,customers!$B$2:$B$1001)</f>
        <v>Zacharias Kiffe</v>
      </c>
      <c r="G251" s="2" t="str">
        <f>IF(_xlfn.XLOOKUP(C251,customers!$A$1:$A$1001,customers!$C$1:$C$1001)=0, "",_xlfn.XLOOKUP(C251,customers!$A$2:$A$1001,customers!$C$2:$C$1001))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 cm="1">
        <f t="array" ref="J251">_xlfn.IFS(I251="Rob", "Robusta",I251="Ara","Arabica",I251="Exc","Excelsa",I251="Lib", "Liberica")</f>
        <v>Liberica</v>
      </c>
      <c r="K251" t="str">
        <f>INDEX(products!$A$1:$G$49,MATCH(orders!$D251,products!$A$1:$A$49,0),MATCH(orders!K$1,products!$A$1:$G$1,0))</f>
        <v>L</v>
      </c>
      <c r="L251" t="str" cm="1">
        <f t="array" ref="L251">_xlfn.IFS(K251="M","Medium",K251="L","Light",K251="D","Dark")</f>
        <v>Light</v>
      </c>
      <c r="M251" s="4">
        <f>INDEX(products!$A$1:$G$49,MATCH(orders!$D251,products!$A$1:$A$49,0),MATCH(orders!M$1,products!$A$1:$G$1,0))</f>
        <v>1</v>
      </c>
      <c r="N251" s="5">
        <f>INDEX(products!$A$1:$G$49,MATCH(orders!$D251,products!$A$1:$A$49,0),MATCH(orders!N$1,products!$A$1:$G$1,0))</f>
        <v>15.85</v>
      </c>
      <c r="O251" s="5">
        <f t="shared" si="3"/>
        <v>15.85</v>
      </c>
      <c r="P251" t="str">
        <f>_xlfn.XLOOKUP(CoffeeOrders[[#This Row],[Customer ID]],customers!$A$1:$A$1001,customers!$I$1:$I$1001,,0)</f>
        <v>Yes</v>
      </c>
    </row>
    <row r="252" spans="1:16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_xlfn.XLOOKUP(C252,customers!$A$2:$A$1001,customers!$B$2:$B$1001)</f>
        <v>Mercedes Acott</v>
      </c>
      <c r="G252" s="2" t="str">
        <f>IF(_xlfn.XLOOKUP(C252,customers!$A$1:$A$1001,customers!$C$1:$C$1001)=0, "",_xlfn.XLOOKUP(C252,customers!$A$2:$A$1001,customers!$C$2:$C$1001))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 cm="1">
        <f t="array" ref="J252">_xlfn.IFS(I252="Rob", "Robusta",I252="Ara","Arabica",I252="Exc","Excelsa",I252="Lib", "Liberica")</f>
        <v>Robusta</v>
      </c>
      <c r="K252" t="str">
        <f>INDEX(products!$A$1:$G$49,MATCH(orders!$D252,products!$A$1:$A$49,0),MATCH(orders!K$1,products!$A$1:$G$1,0))</f>
        <v>M</v>
      </c>
      <c r="L252" t="str" cm="1">
        <f t="array" ref="L252">_xlfn.IFS(K252="M","Medium",K252="L","Light",K252="D","Dark")</f>
        <v>Medium</v>
      </c>
      <c r="M252" s="4">
        <f>INDEX(products!$A$1:$G$49,MATCH(orders!$D252,products!$A$1:$A$49,0),MATCH(orders!M$1,products!$A$1:$G$1,0))</f>
        <v>0.2</v>
      </c>
      <c r="N252" s="5">
        <f>INDEX(products!$A$1:$G$49,MATCH(orders!$D252,products!$A$1:$A$49,0),MATCH(orders!N$1,products!$A$1:$G$1,0))</f>
        <v>2.9849999999999999</v>
      </c>
      <c r="O252" s="5">
        <f t="shared" si="3"/>
        <v>2.9849999999999999</v>
      </c>
      <c r="P252" t="str">
        <f>_xlfn.XLOOKUP(CoffeeOrders[[#This Row],[Customer ID]],customers!$A$1:$A$1001,customers!$I$1:$I$1001,,0)</f>
        <v>Yes</v>
      </c>
    </row>
    <row r="253" spans="1:16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_xlfn.XLOOKUP(C253,customers!$A$2:$A$1001,customers!$B$2:$B$1001)</f>
        <v>Connor Heaviside</v>
      </c>
      <c r="G253" s="2" t="str">
        <f>IF(_xlfn.XLOOKUP(C253,customers!$A$1:$A$1001,customers!$C$1:$C$1001)=0, "",_xlfn.XLOOKUP(C253,customers!$A$2:$A$1001,customers!$C$2:$C$1001))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 cm="1">
        <f t="array" ref="J253">_xlfn.IFS(I253="Rob", "Robusta",I253="Ara","Arabica",I253="Exc","Excelsa",I253="Lib", "Liberica")</f>
        <v>Excelsa</v>
      </c>
      <c r="K253" t="str">
        <f>INDEX(products!$A$1:$G$49,MATCH(orders!$D253,products!$A$1:$A$49,0),MATCH(orders!K$1,products!$A$1:$G$1,0))</f>
        <v>M</v>
      </c>
      <c r="L253" t="str" cm="1">
        <f t="array" ref="L253">_xlfn.IFS(K253="M","Medium",K253="L","Light",K253="D","Dark")</f>
        <v>Medium</v>
      </c>
      <c r="M253" s="4">
        <f>INDEX(products!$A$1:$G$49,MATCH(orders!$D253,products!$A$1:$A$49,0),MATCH(orders!M$1,products!$A$1:$G$1,0))</f>
        <v>1</v>
      </c>
      <c r="N253" s="5">
        <f>INDEX(products!$A$1:$G$49,MATCH(orders!$D253,products!$A$1:$A$49,0),MATCH(orders!N$1,products!$A$1:$G$1,0))</f>
        <v>13.75</v>
      </c>
      <c r="O253" s="5">
        <f t="shared" si="3"/>
        <v>68.75</v>
      </c>
      <c r="P253" t="str">
        <f>_xlfn.XLOOKUP(CoffeeOrders[[#This Row],[Customer ID]],customers!$A$1:$A$1001,customers!$I$1:$I$1001,,0)</f>
        <v>Yes</v>
      </c>
    </row>
    <row r="254" spans="1:16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_xlfn.XLOOKUP(C254,customers!$A$2:$A$1001,customers!$B$2:$B$1001)</f>
        <v>Devy Bulbrook</v>
      </c>
      <c r="G254" s="2" t="str">
        <f>IF(_xlfn.XLOOKUP(C254,customers!$A$1:$A$1001,customers!$C$1:$C$1001)=0, "",_xlfn.XLOOKUP(C254,customers!$A$2:$A$1001,customers!$C$2:$C$1001))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 cm="1">
        <f t="array" ref="J254">_xlfn.IFS(I254="Rob", "Robusta",I254="Ara","Arabica",I254="Exc","Excelsa",I254="Lib", "Liberica")</f>
        <v>Arabica</v>
      </c>
      <c r="K254" t="str">
        <f>INDEX(products!$A$1:$G$49,MATCH(orders!$D254,products!$A$1:$A$49,0),MATCH(orders!K$1,products!$A$1:$G$1,0))</f>
        <v>D</v>
      </c>
      <c r="L254" t="str" cm="1">
        <f t="array" ref="L254">_xlfn.IFS(K254="M","Medium",K254="L","Light",K254="D","Dark")</f>
        <v>Dark</v>
      </c>
      <c r="M254" s="4">
        <f>INDEX(products!$A$1:$G$49,MATCH(orders!$D254,products!$A$1:$A$49,0),MATCH(orders!M$1,products!$A$1:$G$1,0))</f>
        <v>1</v>
      </c>
      <c r="N254" s="5">
        <f>INDEX(products!$A$1:$G$49,MATCH(orders!$D254,products!$A$1:$A$49,0),MATCH(orders!N$1,products!$A$1:$G$1,0))</f>
        <v>9.9499999999999993</v>
      </c>
      <c r="O254" s="5">
        <f t="shared" si="3"/>
        <v>29.849999999999998</v>
      </c>
      <c r="P254" t="str">
        <f>_xlfn.XLOOKUP(CoffeeOrders[[#This Row],[Customer ID]],customers!$A$1:$A$1001,customers!$I$1:$I$1001,,0)</f>
        <v>No</v>
      </c>
    </row>
    <row r="255" spans="1:16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_xlfn.XLOOKUP(C255,customers!$A$2:$A$1001,customers!$B$2:$B$1001)</f>
        <v>Leia Kernan</v>
      </c>
      <c r="G255" s="2" t="str">
        <f>IF(_xlfn.XLOOKUP(C255,customers!$A$1:$A$1001,customers!$C$1:$C$1001)=0, "",_xlfn.XLOOKUP(C255,customers!$A$2:$A$1001,customers!$C$2:$C$1001))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 cm="1">
        <f t="array" ref="J255">_xlfn.IFS(I255="Rob", "Robusta",I255="Ara","Arabica",I255="Exc","Excelsa",I255="Lib", "Liberica")</f>
        <v>Liberica</v>
      </c>
      <c r="K255" t="str">
        <f>INDEX(products!$A$1:$G$49,MATCH(orders!$D255,products!$A$1:$A$49,0),MATCH(orders!K$1,products!$A$1:$G$1,0))</f>
        <v>M</v>
      </c>
      <c r="L255" t="str" cm="1">
        <f t="array" ref="L255">_xlfn.IFS(K255="M","Medium",K255="L","Light",K255="D","Dark")</f>
        <v>Medium</v>
      </c>
      <c r="M255" s="4">
        <f>INDEX(products!$A$1:$G$49,MATCH(orders!$D255,products!$A$1:$A$49,0),MATCH(orders!M$1,products!$A$1:$G$1,0))</f>
        <v>1</v>
      </c>
      <c r="N255" s="5">
        <f>INDEX(products!$A$1:$G$49,MATCH(orders!$D255,products!$A$1:$A$49,0),MATCH(orders!N$1,products!$A$1:$G$1,0))</f>
        <v>14.55</v>
      </c>
      <c r="O255" s="5">
        <f t="shared" si="3"/>
        <v>58.2</v>
      </c>
      <c r="P255" t="str">
        <f>_xlfn.XLOOKUP(CoffeeOrders[[#This Row],[Customer ID]],customers!$A$1:$A$1001,customers!$I$1:$I$1001,,0)</f>
        <v>No</v>
      </c>
    </row>
    <row r="256" spans="1:16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_xlfn.XLOOKUP(C256,customers!$A$2:$A$1001,customers!$B$2:$B$1001)</f>
        <v>Rosaline McLae</v>
      </c>
      <c r="G256" s="2" t="str">
        <f>IF(_xlfn.XLOOKUP(C256,customers!$A$1:$A$1001,customers!$C$1:$C$1001)=0, "",_xlfn.XLOOKUP(C256,customers!$A$2:$A$1001,customers!$C$2:$C$1001))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 cm="1">
        <f t="array" ref="J256">_xlfn.IFS(I256="Rob", "Robusta",I256="Ara","Arabica",I256="Exc","Excelsa",I256="Lib", "Liberica")</f>
        <v>Robusta</v>
      </c>
      <c r="K256" t="str">
        <f>INDEX(products!$A$1:$G$49,MATCH(orders!$D256,products!$A$1:$A$49,0),MATCH(orders!K$1,products!$A$1:$G$1,0))</f>
        <v>L</v>
      </c>
      <c r="L256" t="str" cm="1">
        <f t="array" ref="L256">_xlfn.IFS(K256="M","Medium",K256="L","Light",K256="D","Dark")</f>
        <v>Light</v>
      </c>
      <c r="M256" s="4">
        <f>INDEX(products!$A$1:$G$49,MATCH(orders!$D256,products!$A$1:$A$49,0),MATCH(orders!M$1,products!$A$1:$G$1,0))</f>
        <v>0.5</v>
      </c>
      <c r="N256" s="5">
        <f>INDEX(products!$A$1:$G$49,MATCH(orders!$D256,products!$A$1:$A$49,0),MATCH(orders!N$1,products!$A$1:$G$1,0))</f>
        <v>7.169999999999999</v>
      </c>
      <c r="O256" s="5">
        <f t="shared" si="3"/>
        <v>28.679999999999996</v>
      </c>
      <c r="P256" t="str">
        <f>_xlfn.XLOOKUP(CoffeeOrders[[#This Row],[Customer ID]],customers!$A$1:$A$1001,customers!$I$1:$I$1001,,0)</f>
        <v>No</v>
      </c>
    </row>
    <row r="257" spans="1:16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_xlfn.XLOOKUP(C257,customers!$A$2:$A$1001,customers!$B$2:$B$1001)</f>
        <v>Cleve Blowfelde</v>
      </c>
      <c r="G257" s="2" t="str">
        <f>IF(_xlfn.XLOOKUP(C257,customers!$A$1:$A$1001,customers!$C$1:$C$1001)=0, "",_xlfn.XLOOKUP(C257,customers!$A$2:$A$1001,customers!$C$2:$C$1001))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 cm="1">
        <f t="array" ref="J257">_xlfn.IFS(I257="Rob", "Robusta",I257="Ara","Arabica",I257="Exc","Excelsa",I257="Lib", "Liberica")</f>
        <v>Robusta</v>
      </c>
      <c r="K257" t="str">
        <f>INDEX(products!$A$1:$G$49,MATCH(orders!$D257,products!$A$1:$A$49,0),MATCH(orders!K$1,products!$A$1:$G$1,0))</f>
        <v>L</v>
      </c>
      <c r="L257" t="str" cm="1">
        <f t="array" ref="L257">_xlfn.IFS(K257="M","Medium",K257="L","Light",K257="D","Dark")</f>
        <v>Light</v>
      </c>
      <c r="M257" s="4">
        <f>INDEX(products!$A$1:$G$49,MATCH(orders!$D257,products!$A$1:$A$49,0),MATCH(orders!M$1,products!$A$1:$G$1,0))</f>
        <v>0.5</v>
      </c>
      <c r="N257" s="5">
        <f>INDEX(products!$A$1:$G$49,MATCH(orders!$D257,products!$A$1:$A$49,0),MATCH(orders!N$1,products!$A$1:$G$1,0))</f>
        <v>7.169999999999999</v>
      </c>
      <c r="O257" s="5">
        <f t="shared" si="3"/>
        <v>21.509999999999998</v>
      </c>
      <c r="P257" t="str">
        <f>_xlfn.XLOOKUP(CoffeeOrders[[#This Row],[Customer ID]],customers!$A$1:$A$1001,customers!$I$1:$I$1001,,0)</f>
        <v>No</v>
      </c>
    </row>
    <row r="258" spans="1:16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_xlfn.XLOOKUP(C258,customers!$A$2:$A$1001,customers!$B$2:$B$1001)</f>
        <v>Zacharias Kiffe</v>
      </c>
      <c r="G258" s="2" t="str">
        <f>IF(_xlfn.XLOOKUP(C258,customers!$A$1:$A$1001,customers!$C$1:$C$1001)=0, "",_xlfn.XLOOKUP(C258,customers!$A$2:$A$1001,customers!$C$2:$C$1001))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 cm="1">
        <f t="array" ref="J258">_xlfn.IFS(I258="Rob", "Robusta",I258="Ara","Arabica",I258="Exc","Excelsa",I258="Lib", "Liberica")</f>
        <v>Liberica</v>
      </c>
      <c r="K258" t="str">
        <f>INDEX(products!$A$1:$G$49,MATCH(orders!$D258,products!$A$1:$A$49,0),MATCH(orders!K$1,products!$A$1:$G$1,0))</f>
        <v>M</v>
      </c>
      <c r="L258" t="str" cm="1">
        <f t="array" ref="L258">_xlfn.IFS(K258="M","Medium",K258="L","Light",K258="D","Dark")</f>
        <v>Medium</v>
      </c>
      <c r="M258" s="4">
        <f>INDEX(products!$A$1:$G$49,MATCH(orders!$D258,products!$A$1:$A$49,0),MATCH(orders!M$1,products!$A$1:$G$1,0))</f>
        <v>0.5</v>
      </c>
      <c r="N258" s="5">
        <f>INDEX(products!$A$1:$G$49,MATCH(orders!$D258,products!$A$1:$A$49,0),MATCH(orders!N$1,products!$A$1:$G$1,0))</f>
        <v>8.73</v>
      </c>
      <c r="O258" s="5">
        <f t="shared" si="3"/>
        <v>17.46</v>
      </c>
      <c r="P258" t="str">
        <f>_xlfn.XLOOKUP(CoffeeOrders[[#This Row],[Customer ID]],customers!$A$1:$A$1001,customers!$I$1:$I$1001,,0)</f>
        <v>Yes</v>
      </c>
    </row>
    <row r="259" spans="1:16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_xlfn.XLOOKUP(C259,customers!$A$2:$A$1001,customers!$B$2:$B$1001)</f>
        <v>Denyse O'Calleran</v>
      </c>
      <c r="G259" s="2" t="str">
        <f>IF(_xlfn.XLOOKUP(C259,customers!$A$1:$A$1001,customers!$C$1:$C$1001)=0, "",_xlfn.XLOOKUP(C259,customers!$A$2:$A$1001,customers!$C$2:$C$1001))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 cm="1">
        <f t="array" ref="J259">_xlfn.IFS(I259="Rob", "Robusta",I259="Ara","Arabica",I259="Exc","Excelsa",I259="Lib", "Liberica")</f>
        <v>Excelsa</v>
      </c>
      <c r="K259" t="str">
        <f>INDEX(products!$A$1:$G$49,MATCH(orders!$D259,products!$A$1:$A$49,0),MATCH(orders!K$1,products!$A$1:$G$1,0))</f>
        <v>D</v>
      </c>
      <c r="L259" t="str" cm="1">
        <f t="array" ref="L259">_xlfn.IFS(K259="M","Medium",K259="L","Light",K259="D","Dark")</f>
        <v>Dark</v>
      </c>
      <c r="M259" s="4">
        <f>INDEX(products!$A$1:$G$49,MATCH(orders!$D259,products!$A$1:$A$49,0),MATCH(orders!M$1,products!$A$1:$G$1,0))</f>
        <v>2.5</v>
      </c>
      <c r="N259" s="5">
        <f>INDEX(products!$A$1:$G$49,MATCH(orders!$D259,products!$A$1:$A$49,0),MATCH(orders!N$1,products!$A$1:$G$1,0))</f>
        <v>27.945</v>
      </c>
      <c r="O259" s="5">
        <f t="shared" ref="O259:O322" si="4">E259*N259</f>
        <v>27.945</v>
      </c>
      <c r="P259" t="str">
        <f>_xlfn.XLOOKUP(CoffeeOrders[[#This Row],[Customer ID]],customers!$A$1:$A$1001,customers!$I$1:$I$1001,,0)</f>
        <v>Yes</v>
      </c>
    </row>
    <row r="260" spans="1:16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_xlfn.XLOOKUP(C260,customers!$A$2:$A$1001,customers!$B$2:$B$1001)</f>
        <v>Cobby Cromwell</v>
      </c>
      <c r="G260" s="2" t="str">
        <f>IF(_xlfn.XLOOKUP(C260,customers!$A$1:$A$1001,customers!$C$1:$C$1001)=0, "",_xlfn.XLOOKUP(C260,customers!$A$2:$A$1001,customers!$C$2:$C$1001))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 cm="1">
        <f t="array" ref="J260">_xlfn.IFS(I260="Rob", "Robusta",I260="Ara","Arabica",I260="Exc","Excelsa",I260="Lib", "Liberica")</f>
        <v>Excelsa</v>
      </c>
      <c r="K260" t="str">
        <f>INDEX(products!$A$1:$G$49,MATCH(orders!$D260,products!$A$1:$A$49,0),MATCH(orders!K$1,products!$A$1:$G$1,0))</f>
        <v>D</v>
      </c>
      <c r="L260" t="str" cm="1">
        <f t="array" ref="L260">_xlfn.IFS(K260="M","Medium",K260="L","Light",K260="D","Dark")</f>
        <v>Dark</v>
      </c>
      <c r="M260" s="4">
        <f>INDEX(products!$A$1:$G$49,MATCH(orders!$D260,products!$A$1:$A$49,0),MATCH(orders!M$1,products!$A$1:$G$1,0))</f>
        <v>2.5</v>
      </c>
      <c r="N260" s="5">
        <f>INDEX(products!$A$1:$G$49,MATCH(orders!$D260,products!$A$1:$A$49,0),MATCH(orders!N$1,products!$A$1:$G$1,0))</f>
        <v>27.945</v>
      </c>
      <c r="O260" s="5">
        <f t="shared" si="4"/>
        <v>139.72499999999999</v>
      </c>
      <c r="P260" t="str">
        <f>_xlfn.XLOOKUP(CoffeeOrders[[#This Row],[Customer ID]],customers!$A$1:$A$1001,customers!$I$1:$I$1001,,0)</f>
        <v>No</v>
      </c>
    </row>
    <row r="261" spans="1:16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_xlfn.XLOOKUP(C261,customers!$A$2:$A$1001,customers!$B$2:$B$1001)</f>
        <v>Irv Hay</v>
      </c>
      <c r="G261" s="2" t="str">
        <f>IF(_xlfn.XLOOKUP(C261,customers!$A$1:$A$1001,customers!$C$1:$C$1001)=0, "",_xlfn.XLOOKUP(C261,customers!$A$2:$A$1001,customers!$C$2:$C$1001))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 cm="1">
        <f t="array" ref="J261">_xlfn.IFS(I261="Rob", "Robusta",I261="Ara","Arabica",I261="Exc","Excelsa",I261="Lib", "Liberica")</f>
        <v>Robusta</v>
      </c>
      <c r="K261" t="str">
        <f>INDEX(products!$A$1:$G$49,MATCH(orders!$D261,products!$A$1:$A$49,0),MATCH(orders!K$1,products!$A$1:$G$1,0))</f>
        <v>M</v>
      </c>
      <c r="L261" t="str" cm="1">
        <f t="array" ref="L261">_xlfn.IFS(K261="M","Medium",K261="L","Light",K261="D","Dark")</f>
        <v>Medium</v>
      </c>
      <c r="M261" s="4">
        <f>INDEX(products!$A$1:$G$49,MATCH(orders!$D261,products!$A$1:$A$49,0),MATCH(orders!M$1,products!$A$1:$G$1,0))</f>
        <v>0.2</v>
      </c>
      <c r="N261" s="5">
        <f>INDEX(products!$A$1:$G$49,MATCH(orders!$D261,products!$A$1:$A$49,0),MATCH(orders!N$1,products!$A$1:$G$1,0))</f>
        <v>2.9849999999999999</v>
      </c>
      <c r="O261" s="5">
        <f t="shared" si="4"/>
        <v>5.97</v>
      </c>
      <c r="P261" t="str">
        <f>_xlfn.XLOOKUP(CoffeeOrders[[#This Row],[Customer ID]],customers!$A$1:$A$1001,customers!$I$1:$I$1001,,0)</f>
        <v>No</v>
      </c>
    </row>
    <row r="262" spans="1:16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_xlfn.XLOOKUP(C262,customers!$A$2:$A$1001,customers!$B$2:$B$1001)</f>
        <v>Tani Taffarello</v>
      </c>
      <c r="G262" s="2" t="str">
        <f>IF(_xlfn.XLOOKUP(C262,customers!$A$1:$A$1001,customers!$C$1:$C$1001)=0, "",_xlfn.XLOOKUP(C262,customers!$A$2:$A$1001,customers!$C$2:$C$1001))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 cm="1">
        <f t="array" ref="J262">_xlfn.IFS(I262="Rob", "Robusta",I262="Ara","Arabica",I262="Exc","Excelsa",I262="Lib", "Liberica")</f>
        <v>Robusta</v>
      </c>
      <c r="K262" t="str">
        <f>INDEX(products!$A$1:$G$49,MATCH(orders!$D262,products!$A$1:$A$49,0),MATCH(orders!K$1,products!$A$1:$G$1,0))</f>
        <v>L</v>
      </c>
      <c r="L262" t="str" cm="1">
        <f t="array" ref="L262">_xlfn.IFS(K262="M","Medium",K262="L","Light",K262="D","Dark")</f>
        <v>Light</v>
      </c>
      <c r="M262" s="4">
        <f>INDEX(products!$A$1:$G$49,MATCH(orders!$D262,products!$A$1:$A$49,0),MATCH(orders!M$1,products!$A$1:$G$1,0))</f>
        <v>2.5</v>
      </c>
      <c r="N262" s="5">
        <f>INDEX(products!$A$1:$G$49,MATCH(orders!$D262,products!$A$1:$A$49,0),MATCH(orders!N$1,products!$A$1:$G$1,0))</f>
        <v>27.484999999999996</v>
      </c>
      <c r="O262" s="5">
        <f t="shared" si="4"/>
        <v>27.484999999999996</v>
      </c>
      <c r="P262" t="str">
        <f>_xlfn.XLOOKUP(CoffeeOrders[[#This Row],[Customer ID]],customers!$A$1:$A$1001,customers!$I$1:$I$1001,,0)</f>
        <v>Yes</v>
      </c>
    </row>
    <row r="263" spans="1:16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_xlfn.XLOOKUP(C263,customers!$A$2:$A$1001,customers!$B$2:$B$1001)</f>
        <v>Monique Canty</v>
      </c>
      <c r="G263" s="2" t="str">
        <f>IF(_xlfn.XLOOKUP(C263,customers!$A$1:$A$1001,customers!$C$1:$C$1001)=0, "",_xlfn.XLOOKUP(C263,customers!$A$2:$A$1001,customers!$C$2:$C$1001))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 cm="1">
        <f t="array" ref="J263">_xlfn.IFS(I263="Rob", "Robusta",I263="Ara","Arabica",I263="Exc","Excelsa",I263="Lib", "Liberica")</f>
        <v>Robusta</v>
      </c>
      <c r="K263" t="str">
        <f>INDEX(products!$A$1:$G$49,MATCH(orders!$D263,products!$A$1:$A$49,0),MATCH(orders!K$1,products!$A$1:$G$1,0))</f>
        <v>L</v>
      </c>
      <c r="L263" t="str" cm="1">
        <f t="array" ref="L263">_xlfn.IFS(K263="M","Medium",K263="L","Light",K263="D","Dark")</f>
        <v>Light</v>
      </c>
      <c r="M263" s="4">
        <f>INDEX(products!$A$1:$G$49,MATCH(orders!$D263,products!$A$1:$A$49,0),MATCH(orders!M$1,products!$A$1:$G$1,0))</f>
        <v>1</v>
      </c>
      <c r="N263" s="5">
        <f>INDEX(products!$A$1:$G$49,MATCH(orders!$D263,products!$A$1:$A$49,0),MATCH(orders!N$1,products!$A$1:$G$1,0))</f>
        <v>11.95</v>
      </c>
      <c r="O263" s="5">
        <f t="shared" si="4"/>
        <v>59.75</v>
      </c>
      <c r="P263" t="str">
        <f>_xlfn.XLOOKUP(CoffeeOrders[[#This Row],[Customer ID]],customers!$A$1:$A$1001,customers!$I$1:$I$1001,,0)</f>
        <v>Yes</v>
      </c>
    </row>
    <row r="264" spans="1:16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_xlfn.XLOOKUP(C264,customers!$A$2:$A$1001,customers!$B$2:$B$1001)</f>
        <v>Javier Kopke</v>
      </c>
      <c r="G264" s="2" t="str">
        <f>IF(_xlfn.XLOOKUP(C264,customers!$A$1:$A$1001,customers!$C$1:$C$1001)=0, "",_xlfn.XLOOKUP(C264,customers!$A$2:$A$1001,customers!$C$2:$C$1001))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 cm="1">
        <f t="array" ref="J264">_xlfn.IFS(I264="Rob", "Robusta",I264="Ara","Arabica",I264="Exc","Excelsa",I264="Lib", "Liberica")</f>
        <v>Excelsa</v>
      </c>
      <c r="K264" t="str">
        <f>INDEX(products!$A$1:$G$49,MATCH(orders!$D264,products!$A$1:$A$49,0),MATCH(orders!K$1,products!$A$1:$G$1,0))</f>
        <v>M</v>
      </c>
      <c r="L264" t="str" cm="1">
        <f t="array" ref="L264">_xlfn.IFS(K264="M","Medium",K264="L","Light",K264="D","Dark")</f>
        <v>Medium</v>
      </c>
      <c r="M264" s="4">
        <f>INDEX(products!$A$1:$G$49,MATCH(orders!$D264,products!$A$1:$A$49,0),MATCH(orders!M$1,products!$A$1:$G$1,0))</f>
        <v>1</v>
      </c>
      <c r="N264" s="5">
        <f>INDEX(products!$A$1:$G$49,MATCH(orders!$D264,products!$A$1:$A$49,0),MATCH(orders!N$1,products!$A$1:$G$1,0))</f>
        <v>13.75</v>
      </c>
      <c r="O264" s="5">
        <f t="shared" si="4"/>
        <v>41.25</v>
      </c>
      <c r="P264" t="str">
        <f>_xlfn.XLOOKUP(CoffeeOrders[[#This Row],[Customer ID]],customers!$A$1:$A$1001,customers!$I$1:$I$1001,,0)</f>
        <v>No</v>
      </c>
    </row>
    <row r="265" spans="1:16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_xlfn.XLOOKUP(C265,customers!$A$2:$A$1001,customers!$B$2:$B$1001)</f>
        <v>Mar McIver</v>
      </c>
      <c r="G265" s="2" t="str">
        <f>IF(_xlfn.XLOOKUP(C265,customers!$A$1:$A$1001,customers!$C$1:$C$1001)=0, "",_xlfn.XLOOKUP(C265,customers!$A$2:$A$1001,customers!$C$2:$C$1001))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 cm="1">
        <f t="array" ref="J265">_xlfn.IFS(I265="Rob", "Robusta",I265="Ara","Arabica",I265="Exc","Excelsa",I265="Lib", "Liberica")</f>
        <v>Liberica</v>
      </c>
      <c r="K265" t="str">
        <f>INDEX(products!$A$1:$G$49,MATCH(orders!$D265,products!$A$1:$A$49,0),MATCH(orders!K$1,products!$A$1:$G$1,0))</f>
        <v>M</v>
      </c>
      <c r="L265" t="str" cm="1">
        <f t="array" ref="L265">_xlfn.IFS(K265="M","Medium",K265="L","Light",K265="D","Dark")</f>
        <v>Medium</v>
      </c>
      <c r="M265" s="4">
        <f>INDEX(products!$A$1:$G$49,MATCH(orders!$D265,products!$A$1:$A$49,0),MATCH(orders!M$1,products!$A$1:$G$1,0))</f>
        <v>2.5</v>
      </c>
      <c r="N265" s="5">
        <f>INDEX(products!$A$1:$G$49,MATCH(orders!$D265,products!$A$1:$A$49,0),MATCH(orders!N$1,products!$A$1:$G$1,0))</f>
        <v>33.464999999999996</v>
      </c>
      <c r="O265" s="5">
        <f t="shared" si="4"/>
        <v>133.85999999999999</v>
      </c>
      <c r="P265" t="str">
        <f>_xlfn.XLOOKUP(CoffeeOrders[[#This Row],[Customer ID]],customers!$A$1:$A$1001,customers!$I$1:$I$1001,,0)</f>
        <v>No</v>
      </c>
    </row>
    <row r="266" spans="1:16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_xlfn.XLOOKUP(C266,customers!$A$2:$A$1001,customers!$B$2:$B$1001)</f>
        <v>Arabella Fransewich</v>
      </c>
      <c r="G266" s="2" t="str">
        <f>IF(_xlfn.XLOOKUP(C266,customers!$A$1:$A$1001,customers!$C$1:$C$1001)=0, "",_xlfn.XLOOKUP(C266,customers!$A$2:$A$1001,customers!$C$2:$C$1001))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 cm="1">
        <f t="array" ref="J266">_xlfn.IFS(I266="Rob", "Robusta",I266="Ara","Arabica",I266="Exc","Excelsa",I266="Lib", "Liberica")</f>
        <v>Robusta</v>
      </c>
      <c r="K266" t="str">
        <f>INDEX(products!$A$1:$G$49,MATCH(orders!$D266,products!$A$1:$A$49,0),MATCH(orders!K$1,products!$A$1:$G$1,0))</f>
        <v>L</v>
      </c>
      <c r="L266" t="str" cm="1">
        <f t="array" ref="L266">_xlfn.IFS(K266="M","Medium",K266="L","Light",K266="D","Dark")</f>
        <v>Light</v>
      </c>
      <c r="M266" s="4">
        <f>INDEX(products!$A$1:$G$49,MATCH(orders!$D266,products!$A$1:$A$49,0),MATCH(orders!M$1,products!$A$1:$G$1,0))</f>
        <v>1</v>
      </c>
      <c r="N266" s="5">
        <f>INDEX(products!$A$1:$G$49,MATCH(orders!$D266,products!$A$1:$A$49,0),MATCH(orders!N$1,products!$A$1:$G$1,0))</f>
        <v>11.95</v>
      </c>
      <c r="O266" s="5">
        <f t="shared" si="4"/>
        <v>59.75</v>
      </c>
      <c r="P266" t="str">
        <f>_xlfn.XLOOKUP(CoffeeOrders[[#This Row],[Customer ID]],customers!$A$1:$A$1001,customers!$I$1:$I$1001,,0)</f>
        <v>Yes</v>
      </c>
    </row>
    <row r="267" spans="1:16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_xlfn.XLOOKUP(C267,customers!$A$2:$A$1001,customers!$B$2:$B$1001)</f>
        <v>Violette Hellmore</v>
      </c>
      <c r="G267" s="2" t="str">
        <f>IF(_xlfn.XLOOKUP(C267,customers!$A$1:$A$1001,customers!$C$1:$C$1001)=0, "",_xlfn.XLOOKUP(C267,customers!$A$2:$A$1001,customers!$C$2:$C$1001))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 cm="1">
        <f t="array" ref="J267">_xlfn.IFS(I267="Rob", "Robusta",I267="Ara","Arabica",I267="Exc","Excelsa",I267="Lib", "Liberica")</f>
        <v>Arabica</v>
      </c>
      <c r="K267" t="str">
        <f>INDEX(products!$A$1:$G$49,MATCH(orders!$D267,products!$A$1:$A$49,0),MATCH(orders!K$1,products!$A$1:$G$1,0))</f>
        <v>D</v>
      </c>
      <c r="L267" t="str" cm="1">
        <f t="array" ref="L267">_xlfn.IFS(K267="M","Medium",K267="L","Light",K267="D","Dark")</f>
        <v>Dark</v>
      </c>
      <c r="M267" s="4">
        <f>INDEX(products!$A$1:$G$49,MATCH(orders!$D267,products!$A$1:$A$49,0),MATCH(orders!M$1,products!$A$1:$G$1,0))</f>
        <v>0.5</v>
      </c>
      <c r="N267" s="5">
        <f>INDEX(products!$A$1:$G$49,MATCH(orders!$D267,products!$A$1:$A$49,0),MATCH(orders!N$1,products!$A$1:$G$1,0))</f>
        <v>5.97</v>
      </c>
      <c r="O267" s="5">
        <f t="shared" si="4"/>
        <v>5.97</v>
      </c>
      <c r="P267" t="str">
        <f>_xlfn.XLOOKUP(CoffeeOrders[[#This Row],[Customer ID]],customers!$A$1:$A$1001,customers!$I$1:$I$1001,,0)</f>
        <v>Yes</v>
      </c>
    </row>
    <row r="268" spans="1:16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_xlfn.XLOOKUP(C268,customers!$A$2:$A$1001,customers!$B$2:$B$1001)</f>
        <v>Myles Seawright</v>
      </c>
      <c r="G268" s="2" t="str">
        <f>IF(_xlfn.XLOOKUP(C268,customers!$A$1:$A$1001,customers!$C$1:$C$1001)=0, "",_xlfn.XLOOKUP(C268,customers!$A$2:$A$1001,customers!$C$2:$C$1001))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 cm="1">
        <f t="array" ref="J268">_xlfn.IFS(I268="Rob", "Robusta",I268="Ara","Arabica",I268="Exc","Excelsa",I268="Lib", "Liberica")</f>
        <v>Excelsa</v>
      </c>
      <c r="K268" t="str">
        <f>INDEX(products!$A$1:$G$49,MATCH(orders!$D268,products!$A$1:$A$49,0),MATCH(orders!K$1,products!$A$1:$G$1,0))</f>
        <v>D</v>
      </c>
      <c r="L268" t="str" cm="1">
        <f t="array" ref="L268">_xlfn.IFS(K268="M","Medium",K268="L","Light",K268="D","Dark")</f>
        <v>Dark</v>
      </c>
      <c r="M268" s="4">
        <f>INDEX(products!$A$1:$G$49,MATCH(orders!$D268,products!$A$1:$A$49,0),MATCH(orders!M$1,products!$A$1:$G$1,0))</f>
        <v>1</v>
      </c>
      <c r="N268" s="5">
        <f>INDEX(products!$A$1:$G$49,MATCH(orders!$D268,products!$A$1:$A$49,0),MATCH(orders!N$1,products!$A$1:$G$1,0))</f>
        <v>12.15</v>
      </c>
      <c r="O268" s="5">
        <f t="shared" si="4"/>
        <v>24.3</v>
      </c>
      <c r="P268" t="str">
        <f>_xlfn.XLOOKUP(CoffeeOrders[[#This Row],[Customer ID]],customers!$A$1:$A$1001,customers!$I$1:$I$1001,,0)</f>
        <v>No</v>
      </c>
    </row>
    <row r="269" spans="1:16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_xlfn.XLOOKUP(C269,customers!$A$2:$A$1001,customers!$B$2:$B$1001)</f>
        <v>Silvana Northeast</v>
      </c>
      <c r="G269" s="2" t="str">
        <f>IF(_xlfn.XLOOKUP(C269,customers!$A$1:$A$1001,customers!$C$1:$C$1001)=0, "",_xlfn.XLOOKUP(C269,customers!$A$2:$A$1001,customers!$C$2:$C$1001))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 cm="1">
        <f t="array" ref="J269">_xlfn.IFS(I269="Rob", "Robusta",I269="Ara","Arabica",I269="Exc","Excelsa",I269="Lib", "Liberica")</f>
        <v>Excelsa</v>
      </c>
      <c r="K269" t="str">
        <f>INDEX(products!$A$1:$G$49,MATCH(orders!$D269,products!$A$1:$A$49,0),MATCH(orders!K$1,products!$A$1:$G$1,0))</f>
        <v>D</v>
      </c>
      <c r="L269" t="str" cm="1">
        <f t="array" ref="L269">_xlfn.IFS(K269="M","Medium",K269="L","Light",K269="D","Dark")</f>
        <v>Dark</v>
      </c>
      <c r="M269" s="4">
        <f>INDEX(products!$A$1:$G$49,MATCH(orders!$D269,products!$A$1:$A$49,0),MATCH(orders!M$1,products!$A$1:$G$1,0))</f>
        <v>0.2</v>
      </c>
      <c r="N269" s="5">
        <f>INDEX(products!$A$1:$G$49,MATCH(orders!$D269,products!$A$1:$A$49,0),MATCH(orders!N$1,products!$A$1:$G$1,0))</f>
        <v>3.645</v>
      </c>
      <c r="O269" s="5">
        <f t="shared" si="4"/>
        <v>21.87</v>
      </c>
      <c r="P269" t="str">
        <f>_xlfn.XLOOKUP(CoffeeOrders[[#This Row],[Customer ID]],customers!$A$1:$A$1001,customers!$I$1:$I$1001,,0)</f>
        <v>Yes</v>
      </c>
    </row>
    <row r="270" spans="1:16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_xlfn.XLOOKUP(C270,customers!$A$2:$A$1001,customers!$B$2:$B$1001)</f>
        <v>Anselma Attwater</v>
      </c>
      <c r="G270" s="2" t="str">
        <f>IF(_xlfn.XLOOKUP(C270,customers!$A$1:$A$1001,customers!$C$1:$C$1001)=0, "",_xlfn.XLOOKUP(C270,customers!$A$2:$A$1001,customers!$C$2:$C$1001))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 cm="1">
        <f t="array" ref="J270">_xlfn.IFS(I270="Rob", "Robusta",I270="Ara","Arabica",I270="Exc","Excelsa",I270="Lib", "Liberica")</f>
        <v>Arabica</v>
      </c>
      <c r="K270" t="str">
        <f>INDEX(products!$A$1:$G$49,MATCH(orders!$D270,products!$A$1:$A$49,0),MATCH(orders!K$1,products!$A$1:$G$1,0))</f>
        <v>D</v>
      </c>
      <c r="L270" t="str" cm="1">
        <f t="array" ref="L270">_xlfn.IFS(K270="M","Medium",K270="L","Light",K270="D","Dark")</f>
        <v>Dark</v>
      </c>
      <c r="M270" s="4">
        <f>INDEX(products!$A$1:$G$49,MATCH(orders!$D270,products!$A$1:$A$49,0),MATCH(orders!M$1,products!$A$1:$G$1,0))</f>
        <v>1</v>
      </c>
      <c r="N270" s="5">
        <f>INDEX(products!$A$1:$G$49,MATCH(orders!$D270,products!$A$1:$A$49,0),MATCH(orders!N$1,products!$A$1:$G$1,0))</f>
        <v>9.9499999999999993</v>
      </c>
      <c r="O270" s="5">
        <f t="shared" si="4"/>
        <v>19.899999999999999</v>
      </c>
      <c r="P270" t="str">
        <f>_xlfn.XLOOKUP(CoffeeOrders[[#This Row],[Customer ID]],customers!$A$1:$A$1001,customers!$I$1:$I$1001,,0)</f>
        <v>Yes</v>
      </c>
    </row>
    <row r="271" spans="1:16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_xlfn.XLOOKUP(C271,customers!$A$2:$A$1001,customers!$B$2:$B$1001)</f>
        <v>Monica Fearon</v>
      </c>
      <c r="G271" s="2" t="str">
        <f>IF(_xlfn.XLOOKUP(C271,customers!$A$1:$A$1001,customers!$C$1:$C$1001)=0, "",_xlfn.XLOOKUP(C271,customers!$A$2:$A$1001,customers!$C$2:$C$1001))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 cm="1">
        <f t="array" ref="J271">_xlfn.IFS(I271="Rob", "Robusta",I271="Ara","Arabica",I271="Exc","Excelsa",I271="Lib", "Liberica")</f>
        <v>Arabica</v>
      </c>
      <c r="K271" t="str">
        <f>INDEX(products!$A$1:$G$49,MATCH(orders!$D271,products!$A$1:$A$49,0),MATCH(orders!K$1,products!$A$1:$G$1,0))</f>
        <v>D</v>
      </c>
      <c r="L271" t="str" cm="1">
        <f t="array" ref="L271">_xlfn.IFS(K271="M","Medium",K271="L","Light",K271="D","Dark")</f>
        <v>Dark</v>
      </c>
      <c r="M271" s="4">
        <f>INDEX(products!$A$1:$G$49,MATCH(orders!$D271,products!$A$1:$A$49,0),MATCH(orders!M$1,products!$A$1:$G$1,0))</f>
        <v>0.2</v>
      </c>
      <c r="N271" s="5">
        <f>INDEX(products!$A$1:$G$49,MATCH(orders!$D271,products!$A$1:$A$49,0),MATCH(orders!N$1,products!$A$1:$G$1,0))</f>
        <v>2.9849999999999999</v>
      </c>
      <c r="O271" s="5">
        <f t="shared" si="4"/>
        <v>5.97</v>
      </c>
      <c r="P271" t="str">
        <f>_xlfn.XLOOKUP(CoffeeOrders[[#This Row],[Customer ID]],customers!$A$1:$A$1001,customers!$I$1:$I$1001,,0)</f>
        <v>No</v>
      </c>
    </row>
    <row r="272" spans="1:16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_xlfn.XLOOKUP(C272,customers!$A$2:$A$1001,customers!$B$2:$B$1001)</f>
        <v>Barney Chisnell</v>
      </c>
      <c r="G272" s="2" t="str">
        <f>IF(_xlfn.XLOOKUP(C272,customers!$A$1:$A$1001,customers!$C$1:$C$1001)=0, "",_xlfn.XLOOKUP(C272,customers!$A$2:$A$1001,customers!$C$2:$C$1001))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 cm="1">
        <f t="array" ref="J272">_xlfn.IFS(I272="Rob", "Robusta",I272="Ara","Arabica",I272="Exc","Excelsa",I272="Lib", "Liberica")</f>
        <v>Excelsa</v>
      </c>
      <c r="K272" t="str">
        <f>INDEX(products!$A$1:$G$49,MATCH(orders!$D272,products!$A$1:$A$49,0),MATCH(orders!K$1,products!$A$1:$G$1,0))</f>
        <v>D</v>
      </c>
      <c r="L272" t="str" cm="1">
        <f t="array" ref="L272">_xlfn.IFS(K272="M","Medium",K272="L","Light",K272="D","Dark")</f>
        <v>Dark</v>
      </c>
      <c r="M272" s="4">
        <f>INDEX(products!$A$1:$G$49,MATCH(orders!$D272,products!$A$1:$A$49,0),MATCH(orders!M$1,products!$A$1:$G$1,0))</f>
        <v>0.5</v>
      </c>
      <c r="N272" s="5">
        <f>INDEX(products!$A$1:$G$49,MATCH(orders!$D272,products!$A$1:$A$49,0),MATCH(orders!N$1,products!$A$1:$G$1,0))</f>
        <v>7.29</v>
      </c>
      <c r="O272" s="5">
        <f t="shared" si="4"/>
        <v>7.29</v>
      </c>
      <c r="P272" t="str">
        <f>_xlfn.XLOOKUP(CoffeeOrders[[#This Row],[Customer ID]],customers!$A$1:$A$1001,customers!$I$1:$I$1001,,0)</f>
        <v>Yes</v>
      </c>
    </row>
    <row r="273" spans="1:16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_xlfn.XLOOKUP(C273,customers!$A$2:$A$1001,customers!$B$2:$B$1001)</f>
        <v>Jasper Sisneros</v>
      </c>
      <c r="G273" s="2" t="str">
        <f>IF(_xlfn.XLOOKUP(C273,customers!$A$1:$A$1001,customers!$C$1:$C$1001)=0, "",_xlfn.XLOOKUP(C273,customers!$A$2:$A$1001,customers!$C$2:$C$1001))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 cm="1">
        <f t="array" ref="J273">_xlfn.IFS(I273="Rob", "Robusta",I273="Ara","Arabica",I273="Exc","Excelsa",I273="Lib", "Liberica")</f>
        <v>Arabica</v>
      </c>
      <c r="K273" t="str">
        <f>INDEX(products!$A$1:$G$49,MATCH(orders!$D273,products!$A$1:$A$49,0),MATCH(orders!K$1,products!$A$1:$G$1,0))</f>
        <v>D</v>
      </c>
      <c r="L273" t="str" cm="1">
        <f t="array" ref="L273">_xlfn.IFS(K273="M","Medium",K273="L","Light",K273="D","Dark")</f>
        <v>Dark</v>
      </c>
      <c r="M273" s="4">
        <f>INDEX(products!$A$1:$G$49,MATCH(orders!$D273,products!$A$1:$A$49,0),MATCH(orders!M$1,products!$A$1:$G$1,0))</f>
        <v>0.2</v>
      </c>
      <c r="N273" s="5">
        <f>INDEX(products!$A$1:$G$49,MATCH(orders!$D273,products!$A$1:$A$49,0),MATCH(orders!N$1,products!$A$1:$G$1,0))</f>
        <v>2.9849999999999999</v>
      </c>
      <c r="O273" s="5">
        <f t="shared" si="4"/>
        <v>11.94</v>
      </c>
      <c r="P273" t="str">
        <f>_xlfn.XLOOKUP(CoffeeOrders[[#This Row],[Customer ID]],customers!$A$1:$A$1001,customers!$I$1:$I$1001,,0)</f>
        <v>Yes</v>
      </c>
    </row>
    <row r="274" spans="1:16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_xlfn.XLOOKUP(C274,customers!$A$2:$A$1001,customers!$B$2:$B$1001)</f>
        <v>Zachariah Carlson</v>
      </c>
      <c r="G274" s="2" t="str">
        <f>IF(_xlfn.XLOOKUP(C274,customers!$A$1:$A$1001,customers!$C$1:$C$1001)=0, "",_xlfn.XLOOKUP(C274,customers!$A$2:$A$1001,customers!$C$2:$C$1001))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 cm="1">
        <f t="array" ref="J274">_xlfn.IFS(I274="Rob", "Robusta",I274="Ara","Arabica",I274="Exc","Excelsa",I274="Lib", "Liberica")</f>
        <v>Robusta</v>
      </c>
      <c r="K274" t="str">
        <f>INDEX(products!$A$1:$G$49,MATCH(orders!$D274,products!$A$1:$A$49,0),MATCH(orders!K$1,products!$A$1:$G$1,0))</f>
        <v>L</v>
      </c>
      <c r="L274" t="str" cm="1">
        <f t="array" ref="L274">_xlfn.IFS(K274="M","Medium",K274="L","Light",K274="D","Dark")</f>
        <v>Light</v>
      </c>
      <c r="M274" s="4">
        <f>INDEX(products!$A$1:$G$49,MATCH(orders!$D274,products!$A$1:$A$49,0),MATCH(orders!M$1,products!$A$1:$G$1,0))</f>
        <v>1</v>
      </c>
      <c r="N274" s="5">
        <f>INDEX(products!$A$1:$G$49,MATCH(orders!$D274,products!$A$1:$A$49,0),MATCH(orders!N$1,products!$A$1:$G$1,0))</f>
        <v>11.95</v>
      </c>
      <c r="O274" s="5">
        <f t="shared" si="4"/>
        <v>71.699999999999989</v>
      </c>
      <c r="P274" t="str">
        <f>_xlfn.XLOOKUP(CoffeeOrders[[#This Row],[Customer ID]],customers!$A$1:$A$1001,customers!$I$1:$I$1001,,0)</f>
        <v>Yes</v>
      </c>
    </row>
    <row r="275" spans="1:16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_xlfn.XLOOKUP(C275,customers!$A$2:$A$1001,customers!$B$2:$B$1001)</f>
        <v>Warner Maddox</v>
      </c>
      <c r="G275" s="2" t="str">
        <f>IF(_xlfn.XLOOKUP(C275,customers!$A$1:$A$1001,customers!$C$1:$C$1001)=0, "",_xlfn.XLOOKUP(C275,customers!$A$2:$A$1001,customers!$C$2:$C$1001))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 cm="1">
        <f t="array" ref="J275">_xlfn.IFS(I275="Rob", "Robusta",I275="Ara","Arabica",I275="Exc","Excelsa",I275="Lib", "Liberica")</f>
        <v>Arabica</v>
      </c>
      <c r="K275" t="str">
        <f>INDEX(products!$A$1:$G$49,MATCH(orders!$D275,products!$A$1:$A$49,0),MATCH(orders!K$1,products!$A$1:$G$1,0))</f>
        <v>L</v>
      </c>
      <c r="L275" t="str" cm="1">
        <f t="array" ref="L275">_xlfn.IFS(K275="M","Medium",K275="L","Light",K275="D","Dark")</f>
        <v>Light</v>
      </c>
      <c r="M275" s="4">
        <f>INDEX(products!$A$1:$G$49,MATCH(orders!$D275,products!$A$1:$A$49,0),MATCH(orders!M$1,products!$A$1:$G$1,0))</f>
        <v>0.2</v>
      </c>
      <c r="N275" s="5">
        <f>INDEX(products!$A$1:$G$49,MATCH(orders!$D275,products!$A$1:$A$49,0),MATCH(orders!N$1,products!$A$1:$G$1,0))</f>
        <v>3.8849999999999998</v>
      </c>
      <c r="O275" s="5">
        <f t="shared" si="4"/>
        <v>7.77</v>
      </c>
      <c r="P275" t="str">
        <f>_xlfn.XLOOKUP(CoffeeOrders[[#This Row],[Customer ID]],customers!$A$1:$A$1001,customers!$I$1:$I$1001,,0)</f>
        <v>No</v>
      </c>
    </row>
    <row r="276" spans="1:16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_xlfn.XLOOKUP(C276,customers!$A$2:$A$1001,customers!$B$2:$B$1001)</f>
        <v>Donnie Hedlestone</v>
      </c>
      <c r="G276" s="2" t="str">
        <f>IF(_xlfn.XLOOKUP(C276,customers!$A$1:$A$1001,customers!$C$1:$C$1001)=0, "",_xlfn.XLOOKUP(C276,customers!$A$2:$A$1001,customers!$C$2:$C$1001))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 cm="1">
        <f t="array" ref="J276">_xlfn.IFS(I276="Rob", "Robusta",I276="Ara","Arabica",I276="Exc","Excelsa",I276="Lib", "Liberica")</f>
        <v>Arabica</v>
      </c>
      <c r="K276" t="str">
        <f>INDEX(products!$A$1:$G$49,MATCH(orders!$D276,products!$A$1:$A$49,0),MATCH(orders!K$1,products!$A$1:$G$1,0))</f>
        <v>M</v>
      </c>
      <c r="L276" t="str" cm="1">
        <f t="array" ref="L276">_xlfn.IFS(K276="M","Medium",K276="L","Light",K276="D","Dark")</f>
        <v>Medium</v>
      </c>
      <c r="M276" s="4">
        <f>INDEX(products!$A$1:$G$49,MATCH(orders!$D276,products!$A$1:$A$49,0),MATCH(orders!M$1,products!$A$1:$G$1,0))</f>
        <v>2.5</v>
      </c>
      <c r="N276" s="5">
        <f>INDEX(products!$A$1:$G$49,MATCH(orders!$D276,products!$A$1:$A$49,0),MATCH(orders!N$1,products!$A$1:$G$1,0))</f>
        <v>25.874999999999996</v>
      </c>
      <c r="O276" s="5">
        <f t="shared" si="4"/>
        <v>25.874999999999996</v>
      </c>
      <c r="P276" t="str">
        <f>_xlfn.XLOOKUP(CoffeeOrders[[#This Row],[Customer ID]],customers!$A$1:$A$1001,customers!$I$1:$I$1001,,0)</f>
        <v>No</v>
      </c>
    </row>
    <row r="277" spans="1:16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_xlfn.XLOOKUP(C277,customers!$A$2:$A$1001,customers!$B$2:$B$1001)</f>
        <v>Teddi Crowthe</v>
      </c>
      <c r="G277" s="2" t="str">
        <f>IF(_xlfn.XLOOKUP(C277,customers!$A$1:$A$1001,customers!$C$1:$C$1001)=0, "",_xlfn.XLOOKUP(C277,customers!$A$2:$A$1001,customers!$C$2:$C$1001))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 cm="1">
        <f t="array" ref="J277">_xlfn.IFS(I277="Rob", "Robusta",I277="Ara","Arabica",I277="Exc","Excelsa",I277="Lib", "Liberica")</f>
        <v>Excelsa</v>
      </c>
      <c r="K277" t="str">
        <f>INDEX(products!$A$1:$G$49,MATCH(orders!$D277,products!$A$1:$A$49,0),MATCH(orders!K$1,products!$A$1:$G$1,0))</f>
        <v>L</v>
      </c>
      <c r="L277" t="str" cm="1">
        <f t="array" ref="L277">_xlfn.IFS(K277="M","Medium",K277="L","Light",K277="D","Dark")</f>
        <v>Light</v>
      </c>
      <c r="M277" s="4">
        <f>INDEX(products!$A$1:$G$49,MATCH(orders!$D277,products!$A$1:$A$49,0),MATCH(orders!M$1,products!$A$1:$G$1,0))</f>
        <v>2.5</v>
      </c>
      <c r="N277" s="5">
        <f>INDEX(products!$A$1:$G$49,MATCH(orders!$D277,products!$A$1:$A$49,0),MATCH(orders!N$1,products!$A$1:$G$1,0))</f>
        <v>34.154999999999994</v>
      </c>
      <c r="O277" s="5">
        <f t="shared" si="4"/>
        <v>204.92999999999995</v>
      </c>
      <c r="P277" t="str">
        <f>_xlfn.XLOOKUP(CoffeeOrders[[#This Row],[Customer ID]],customers!$A$1:$A$1001,customers!$I$1:$I$1001,,0)</f>
        <v>No</v>
      </c>
    </row>
    <row r="278" spans="1:16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_xlfn.XLOOKUP(C278,customers!$A$2:$A$1001,customers!$B$2:$B$1001)</f>
        <v>Dorelia Bury</v>
      </c>
      <c r="G278" s="2" t="str">
        <f>IF(_xlfn.XLOOKUP(C278,customers!$A$1:$A$1001,customers!$C$1:$C$1001)=0, "",_xlfn.XLOOKUP(C278,customers!$A$2:$A$1001,customers!$C$2:$C$1001))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 cm="1">
        <f t="array" ref="J278">_xlfn.IFS(I278="Rob", "Robusta",I278="Ara","Arabica",I278="Exc","Excelsa",I278="Lib", "Liberica")</f>
        <v>Robusta</v>
      </c>
      <c r="K278" t="str">
        <f>INDEX(products!$A$1:$G$49,MATCH(orders!$D278,products!$A$1:$A$49,0),MATCH(orders!K$1,products!$A$1:$G$1,0))</f>
        <v>L</v>
      </c>
      <c r="L278" t="str" cm="1">
        <f t="array" ref="L278">_xlfn.IFS(K278="M","Medium",K278="L","Light",K278="D","Dark")</f>
        <v>Light</v>
      </c>
      <c r="M278" s="4">
        <f>INDEX(products!$A$1:$G$49,MATCH(orders!$D278,products!$A$1:$A$49,0),MATCH(orders!M$1,products!$A$1:$G$1,0))</f>
        <v>2.5</v>
      </c>
      <c r="N278" s="5">
        <f>INDEX(products!$A$1:$G$49,MATCH(orders!$D278,products!$A$1:$A$49,0),MATCH(orders!N$1,products!$A$1:$G$1,0))</f>
        <v>27.484999999999996</v>
      </c>
      <c r="O278" s="5">
        <f t="shared" si="4"/>
        <v>109.93999999999998</v>
      </c>
      <c r="P278" t="str">
        <f>_xlfn.XLOOKUP(CoffeeOrders[[#This Row],[Customer ID]],customers!$A$1:$A$1001,customers!$I$1:$I$1001,,0)</f>
        <v>Yes</v>
      </c>
    </row>
    <row r="279" spans="1:16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_xlfn.XLOOKUP(C279,customers!$A$2:$A$1001,customers!$B$2:$B$1001)</f>
        <v>Gussy Broadbear</v>
      </c>
      <c r="G279" s="2" t="str">
        <f>IF(_xlfn.XLOOKUP(C279,customers!$A$1:$A$1001,customers!$C$1:$C$1001)=0, "",_xlfn.XLOOKUP(C279,customers!$A$2:$A$1001,customers!$C$2:$C$1001))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 cm="1">
        <f t="array" ref="J279">_xlfn.IFS(I279="Rob", "Robusta",I279="Ara","Arabica",I279="Exc","Excelsa",I279="Lib", "Liberica")</f>
        <v>Excelsa</v>
      </c>
      <c r="K279" t="str">
        <f>INDEX(products!$A$1:$G$49,MATCH(orders!$D279,products!$A$1:$A$49,0),MATCH(orders!K$1,products!$A$1:$G$1,0))</f>
        <v>L</v>
      </c>
      <c r="L279" t="str" cm="1">
        <f t="array" ref="L279">_xlfn.IFS(K279="M","Medium",K279="L","Light",K279="D","Dark")</f>
        <v>Light</v>
      </c>
      <c r="M279" s="4">
        <f>INDEX(products!$A$1:$G$49,MATCH(orders!$D279,products!$A$1:$A$49,0),MATCH(orders!M$1,products!$A$1:$G$1,0))</f>
        <v>1</v>
      </c>
      <c r="N279" s="5">
        <f>INDEX(products!$A$1:$G$49,MATCH(orders!$D279,products!$A$1:$A$49,0),MATCH(orders!N$1,products!$A$1:$G$1,0))</f>
        <v>14.85</v>
      </c>
      <c r="O279" s="5">
        <f t="shared" si="4"/>
        <v>89.1</v>
      </c>
      <c r="P279" t="str">
        <f>_xlfn.XLOOKUP(CoffeeOrders[[#This Row],[Customer ID]],customers!$A$1:$A$1001,customers!$I$1:$I$1001,,0)</f>
        <v>No</v>
      </c>
    </row>
    <row r="280" spans="1:16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_xlfn.XLOOKUP(C280,customers!$A$2:$A$1001,customers!$B$2:$B$1001)</f>
        <v>Emlynne Palfrey</v>
      </c>
      <c r="G280" s="2" t="str">
        <f>IF(_xlfn.XLOOKUP(C280,customers!$A$1:$A$1001,customers!$C$1:$C$1001)=0, "",_xlfn.XLOOKUP(C280,customers!$A$2:$A$1001,customers!$C$2:$C$1001))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 cm="1">
        <f t="array" ref="J280">_xlfn.IFS(I280="Rob", "Robusta",I280="Ara","Arabica",I280="Exc","Excelsa",I280="Lib", "Liberica")</f>
        <v>Arabica</v>
      </c>
      <c r="K280" t="str">
        <f>INDEX(products!$A$1:$G$49,MATCH(orders!$D280,products!$A$1:$A$49,0),MATCH(orders!K$1,products!$A$1:$G$1,0))</f>
        <v>L</v>
      </c>
      <c r="L280" t="str" cm="1">
        <f t="array" ref="L280">_xlfn.IFS(K280="M","Medium",K280="L","Light",K280="D","Dark")</f>
        <v>Light</v>
      </c>
      <c r="M280" s="4">
        <f>INDEX(products!$A$1:$G$49,MATCH(orders!$D280,products!$A$1:$A$49,0),MATCH(orders!M$1,products!$A$1:$G$1,0))</f>
        <v>0.2</v>
      </c>
      <c r="N280" s="5">
        <f>INDEX(products!$A$1:$G$49,MATCH(orders!$D280,products!$A$1:$A$49,0),MATCH(orders!N$1,products!$A$1:$G$1,0))</f>
        <v>3.8849999999999998</v>
      </c>
      <c r="O280" s="5">
        <f t="shared" si="4"/>
        <v>7.77</v>
      </c>
      <c r="P280" t="str">
        <f>_xlfn.XLOOKUP(CoffeeOrders[[#This Row],[Customer ID]],customers!$A$1:$A$1001,customers!$I$1:$I$1001,,0)</f>
        <v>Yes</v>
      </c>
    </row>
    <row r="281" spans="1:16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_xlfn.XLOOKUP(C281,customers!$A$2:$A$1001,customers!$B$2:$B$1001)</f>
        <v>Parsifal Metrick</v>
      </c>
      <c r="G281" s="2" t="str">
        <f>IF(_xlfn.XLOOKUP(C281,customers!$A$1:$A$1001,customers!$C$1:$C$1001)=0, "",_xlfn.XLOOKUP(C281,customers!$A$2:$A$1001,customers!$C$2:$C$1001))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 cm="1">
        <f t="array" ref="J281">_xlfn.IFS(I281="Rob", "Robusta",I281="Ara","Arabica",I281="Exc","Excelsa",I281="Lib", "Liberica")</f>
        <v>Liberica</v>
      </c>
      <c r="K281" t="str">
        <f>INDEX(products!$A$1:$G$49,MATCH(orders!$D281,products!$A$1:$A$49,0),MATCH(orders!K$1,products!$A$1:$G$1,0))</f>
        <v>M</v>
      </c>
      <c r="L281" t="str" cm="1">
        <f t="array" ref="L281">_xlfn.IFS(K281="M","Medium",K281="L","Light",K281="D","Dark")</f>
        <v>Medium</v>
      </c>
      <c r="M281" s="4">
        <f>INDEX(products!$A$1:$G$49,MATCH(orders!$D281,products!$A$1:$A$49,0),MATCH(orders!M$1,products!$A$1:$G$1,0))</f>
        <v>2.5</v>
      </c>
      <c r="N281" s="5">
        <f>INDEX(products!$A$1:$G$49,MATCH(orders!$D281,products!$A$1:$A$49,0),MATCH(orders!N$1,products!$A$1:$G$1,0))</f>
        <v>33.464999999999996</v>
      </c>
      <c r="O281" s="5">
        <f t="shared" si="4"/>
        <v>33.464999999999996</v>
      </c>
      <c r="P281" t="str">
        <f>_xlfn.XLOOKUP(CoffeeOrders[[#This Row],[Customer ID]],customers!$A$1:$A$1001,customers!$I$1:$I$1001,,0)</f>
        <v>Yes</v>
      </c>
    </row>
    <row r="282" spans="1:16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_xlfn.XLOOKUP(C282,customers!$A$2:$A$1001,customers!$B$2:$B$1001)</f>
        <v>Christopher Grieveson</v>
      </c>
      <c r="G282" s="2" t="str">
        <f>IF(_xlfn.XLOOKUP(C282,customers!$A$1:$A$1001,customers!$C$1:$C$1001)=0, "",_xlfn.XLOOKUP(C282,customers!$A$2:$A$1001,customers!$C$2:$C$1001))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 cm="1">
        <f t="array" ref="J282">_xlfn.IFS(I282="Rob", "Robusta",I282="Ara","Arabica",I282="Exc","Excelsa",I282="Lib", "Liberica")</f>
        <v>Excelsa</v>
      </c>
      <c r="K282" t="str">
        <f>INDEX(products!$A$1:$G$49,MATCH(orders!$D282,products!$A$1:$A$49,0),MATCH(orders!K$1,products!$A$1:$G$1,0))</f>
        <v>M</v>
      </c>
      <c r="L282" t="str" cm="1">
        <f t="array" ref="L282">_xlfn.IFS(K282="M","Medium",K282="L","Light",K282="D","Dark")</f>
        <v>Medium</v>
      </c>
      <c r="M282" s="4">
        <f>INDEX(products!$A$1:$G$49,MATCH(orders!$D282,products!$A$1:$A$49,0),MATCH(orders!M$1,products!$A$1:$G$1,0))</f>
        <v>0.5</v>
      </c>
      <c r="N282" s="5">
        <f>INDEX(products!$A$1:$G$49,MATCH(orders!$D282,products!$A$1:$A$49,0),MATCH(orders!N$1,products!$A$1:$G$1,0))</f>
        <v>8.25</v>
      </c>
      <c r="O282" s="5">
        <f t="shared" si="4"/>
        <v>41.25</v>
      </c>
      <c r="P282" t="str">
        <f>_xlfn.XLOOKUP(CoffeeOrders[[#This Row],[Customer ID]],customers!$A$1:$A$1001,customers!$I$1:$I$1001,,0)</f>
        <v>Yes</v>
      </c>
    </row>
    <row r="283" spans="1:16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_xlfn.XLOOKUP(C283,customers!$A$2:$A$1001,customers!$B$2:$B$1001)</f>
        <v>Karlan Karby</v>
      </c>
      <c r="G283" s="2" t="str">
        <f>IF(_xlfn.XLOOKUP(C283,customers!$A$1:$A$1001,customers!$C$1:$C$1001)=0, "",_xlfn.XLOOKUP(C283,customers!$A$2:$A$1001,customers!$C$2:$C$1001))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 cm="1">
        <f t="array" ref="J283">_xlfn.IFS(I283="Rob", "Robusta",I283="Ara","Arabica",I283="Exc","Excelsa",I283="Lib", "Liberica")</f>
        <v>Excelsa</v>
      </c>
      <c r="K283" t="str">
        <f>INDEX(products!$A$1:$G$49,MATCH(orders!$D283,products!$A$1:$A$49,0),MATCH(orders!K$1,products!$A$1:$G$1,0))</f>
        <v>L</v>
      </c>
      <c r="L283" t="str" cm="1">
        <f t="array" ref="L283">_xlfn.IFS(K283="M","Medium",K283="L","Light",K283="D","Dark")</f>
        <v>Light</v>
      </c>
      <c r="M283" s="4">
        <f>INDEX(products!$A$1:$G$49,MATCH(orders!$D283,products!$A$1:$A$49,0),MATCH(orders!M$1,products!$A$1:$G$1,0))</f>
        <v>1</v>
      </c>
      <c r="N283" s="5">
        <f>INDEX(products!$A$1:$G$49,MATCH(orders!$D283,products!$A$1:$A$49,0),MATCH(orders!N$1,products!$A$1:$G$1,0))</f>
        <v>14.85</v>
      </c>
      <c r="O283" s="5">
        <f t="shared" si="4"/>
        <v>59.4</v>
      </c>
      <c r="P283" t="str">
        <f>_xlfn.XLOOKUP(CoffeeOrders[[#This Row],[Customer ID]],customers!$A$1:$A$1001,customers!$I$1:$I$1001,,0)</f>
        <v>Yes</v>
      </c>
    </row>
    <row r="284" spans="1:16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_xlfn.XLOOKUP(C284,customers!$A$2:$A$1001,customers!$B$2:$B$1001)</f>
        <v>Flory Crumpe</v>
      </c>
      <c r="G284" s="2" t="str">
        <f>IF(_xlfn.XLOOKUP(C284,customers!$A$1:$A$1001,customers!$C$1:$C$1001)=0, "",_xlfn.XLOOKUP(C284,customers!$A$2:$A$1001,customers!$C$2:$C$1001))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 cm="1">
        <f t="array" ref="J284">_xlfn.IFS(I284="Rob", "Robusta",I284="Ara","Arabica",I284="Exc","Excelsa",I284="Lib", "Liberica")</f>
        <v>Arabica</v>
      </c>
      <c r="K284" t="str">
        <f>INDEX(products!$A$1:$G$49,MATCH(orders!$D284,products!$A$1:$A$49,0),MATCH(orders!K$1,products!$A$1:$G$1,0))</f>
        <v>L</v>
      </c>
      <c r="L284" t="str" cm="1">
        <f t="array" ref="L284">_xlfn.IFS(K284="M","Medium",K284="L","Light",K284="D","Dark")</f>
        <v>Light</v>
      </c>
      <c r="M284" s="4">
        <f>INDEX(products!$A$1:$G$49,MATCH(orders!$D284,products!$A$1:$A$49,0),MATCH(orders!M$1,products!$A$1:$G$1,0))</f>
        <v>0.5</v>
      </c>
      <c r="N284" s="5">
        <f>INDEX(products!$A$1:$G$49,MATCH(orders!$D284,products!$A$1:$A$49,0),MATCH(orders!N$1,products!$A$1:$G$1,0))</f>
        <v>7.77</v>
      </c>
      <c r="O284" s="5">
        <f t="shared" si="4"/>
        <v>7.77</v>
      </c>
      <c r="P284" t="str">
        <f>_xlfn.XLOOKUP(CoffeeOrders[[#This Row],[Customer ID]],customers!$A$1:$A$1001,customers!$I$1:$I$1001,,0)</f>
        <v>No</v>
      </c>
    </row>
    <row r="285" spans="1:16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_xlfn.XLOOKUP(C285,customers!$A$2:$A$1001,customers!$B$2:$B$1001)</f>
        <v>Amity Chatto</v>
      </c>
      <c r="G285" s="2" t="str">
        <f>IF(_xlfn.XLOOKUP(C285,customers!$A$1:$A$1001,customers!$C$1:$C$1001)=0, "",_xlfn.XLOOKUP(C285,customers!$A$2:$A$1001,customers!$C$2:$C$1001))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 cm="1">
        <f t="array" ref="J285">_xlfn.IFS(I285="Rob", "Robusta",I285="Ara","Arabica",I285="Exc","Excelsa",I285="Lib", "Liberica")</f>
        <v>Robusta</v>
      </c>
      <c r="K285" t="str">
        <f>INDEX(products!$A$1:$G$49,MATCH(orders!$D285,products!$A$1:$A$49,0),MATCH(orders!K$1,products!$A$1:$G$1,0))</f>
        <v>D</v>
      </c>
      <c r="L285" t="str" cm="1">
        <f t="array" ref="L285">_xlfn.IFS(K285="M","Medium",K285="L","Light",K285="D","Dark")</f>
        <v>Dark</v>
      </c>
      <c r="M285" s="4">
        <f>INDEX(products!$A$1:$G$49,MATCH(orders!$D285,products!$A$1:$A$49,0),MATCH(orders!M$1,products!$A$1:$G$1,0))</f>
        <v>0.5</v>
      </c>
      <c r="N285" s="5">
        <f>INDEX(products!$A$1:$G$49,MATCH(orders!$D285,products!$A$1:$A$49,0),MATCH(orders!N$1,products!$A$1:$G$1,0))</f>
        <v>5.3699999999999992</v>
      </c>
      <c r="O285" s="5">
        <f t="shared" si="4"/>
        <v>5.3699999999999992</v>
      </c>
      <c r="P285" t="str">
        <f>_xlfn.XLOOKUP(CoffeeOrders[[#This Row],[Customer ID]],customers!$A$1:$A$1001,customers!$I$1:$I$1001,,0)</f>
        <v>Yes</v>
      </c>
    </row>
    <row r="286" spans="1:16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_xlfn.XLOOKUP(C286,customers!$A$2:$A$1001,customers!$B$2:$B$1001)</f>
        <v>Nanine McCarthy</v>
      </c>
      <c r="G286" s="2" t="str">
        <f>IF(_xlfn.XLOOKUP(C286,customers!$A$1:$A$1001,customers!$C$1:$C$1001)=0, "",_xlfn.XLOOKUP(C286,customers!$A$2:$A$1001,customers!$C$2:$C$1001))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 cm="1">
        <f t="array" ref="J286">_xlfn.IFS(I286="Rob", "Robusta",I286="Ara","Arabica",I286="Exc","Excelsa",I286="Lib", "Liberica")</f>
        <v>Excelsa</v>
      </c>
      <c r="K286" t="str">
        <f>INDEX(products!$A$1:$G$49,MATCH(orders!$D286,products!$A$1:$A$49,0),MATCH(orders!K$1,products!$A$1:$G$1,0))</f>
        <v>M</v>
      </c>
      <c r="L286" t="str" cm="1">
        <f t="array" ref="L286">_xlfn.IFS(K286="M","Medium",K286="L","Light",K286="D","Dark")</f>
        <v>Medium</v>
      </c>
      <c r="M286" s="4">
        <f>INDEX(products!$A$1:$G$49,MATCH(orders!$D286,products!$A$1:$A$49,0),MATCH(orders!M$1,products!$A$1:$G$1,0))</f>
        <v>2.5</v>
      </c>
      <c r="N286" s="5">
        <f>INDEX(products!$A$1:$G$49,MATCH(orders!$D286,products!$A$1:$A$49,0),MATCH(orders!N$1,products!$A$1:$G$1,0))</f>
        <v>31.624999999999996</v>
      </c>
      <c r="O286" s="5">
        <f t="shared" si="4"/>
        <v>94.874999999999986</v>
      </c>
      <c r="P286" t="str">
        <f>_xlfn.XLOOKUP(CoffeeOrders[[#This Row],[Customer ID]],customers!$A$1:$A$1001,customers!$I$1:$I$1001,,0)</f>
        <v>No</v>
      </c>
    </row>
    <row r="287" spans="1:16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_xlfn.XLOOKUP(C287,customers!$A$2:$A$1001,customers!$B$2:$B$1001)</f>
        <v>Lyndsey Megany</v>
      </c>
      <c r="G287" s="2" t="str">
        <f>IF(_xlfn.XLOOKUP(C287,customers!$A$1:$A$1001,customers!$C$1:$C$1001)=0, "",_xlfn.XLOOKUP(C287,customers!$A$2:$A$1001,customers!$C$2:$C$1001))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 cm="1">
        <f t="array" ref="J287">_xlfn.IFS(I287="Rob", "Robusta",I287="Ara","Arabica",I287="Exc","Excelsa",I287="Lib", "Liberica")</f>
        <v>Liberica</v>
      </c>
      <c r="K287" t="str">
        <f>INDEX(products!$A$1:$G$49,MATCH(orders!$D287,products!$A$1:$A$49,0),MATCH(orders!K$1,products!$A$1:$G$1,0))</f>
        <v>L</v>
      </c>
      <c r="L287" t="str" cm="1">
        <f t="array" ref="L287">_xlfn.IFS(K287="M","Medium",K287="L","Light",K287="D","Dark")</f>
        <v>Light</v>
      </c>
      <c r="M287" s="4">
        <f>INDEX(products!$A$1:$G$49,MATCH(orders!$D287,products!$A$1:$A$49,0),MATCH(orders!M$1,products!$A$1:$G$1,0))</f>
        <v>2.5</v>
      </c>
      <c r="N287" s="5">
        <f>INDEX(products!$A$1:$G$49,MATCH(orders!$D287,products!$A$1:$A$49,0),MATCH(orders!N$1,products!$A$1:$G$1,0))</f>
        <v>36.454999999999998</v>
      </c>
      <c r="O287" s="5">
        <f t="shared" si="4"/>
        <v>36.454999999999998</v>
      </c>
      <c r="P287" t="str">
        <f>_xlfn.XLOOKUP(CoffeeOrders[[#This Row],[Customer ID]],customers!$A$1:$A$1001,customers!$I$1:$I$1001,,0)</f>
        <v>No</v>
      </c>
    </row>
    <row r="288" spans="1:16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_xlfn.XLOOKUP(C288,customers!$A$2:$A$1001,customers!$B$2:$B$1001)</f>
        <v>Byram Mergue</v>
      </c>
      <c r="G288" s="2" t="str">
        <f>IF(_xlfn.XLOOKUP(C288,customers!$A$1:$A$1001,customers!$C$1:$C$1001)=0, "",_xlfn.XLOOKUP(C288,customers!$A$2:$A$1001,customers!$C$2:$C$1001))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 cm="1">
        <f t="array" ref="J288">_xlfn.IFS(I288="Rob", "Robusta",I288="Ara","Arabica",I288="Exc","Excelsa",I288="Lib", "Liberica")</f>
        <v>Arabica</v>
      </c>
      <c r="K288" t="str">
        <f>INDEX(products!$A$1:$G$49,MATCH(orders!$D288,products!$A$1:$A$49,0),MATCH(orders!K$1,products!$A$1:$G$1,0))</f>
        <v>M</v>
      </c>
      <c r="L288" t="str" cm="1">
        <f t="array" ref="L288">_xlfn.IFS(K288="M","Medium",K288="L","Light",K288="D","Dark")</f>
        <v>Medium</v>
      </c>
      <c r="M288" s="4">
        <f>INDEX(products!$A$1:$G$49,MATCH(orders!$D288,products!$A$1:$A$49,0),MATCH(orders!M$1,products!$A$1:$G$1,0))</f>
        <v>0.2</v>
      </c>
      <c r="N288" s="5">
        <f>INDEX(products!$A$1:$G$49,MATCH(orders!$D288,products!$A$1:$A$49,0),MATCH(orders!N$1,products!$A$1:$G$1,0))</f>
        <v>3.375</v>
      </c>
      <c r="O288" s="5">
        <f t="shared" si="4"/>
        <v>13.5</v>
      </c>
      <c r="P288" t="str">
        <f>_xlfn.XLOOKUP(CoffeeOrders[[#This Row],[Customer ID]],customers!$A$1:$A$1001,customers!$I$1:$I$1001,,0)</f>
        <v>Yes</v>
      </c>
    </row>
    <row r="289" spans="1:16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_xlfn.XLOOKUP(C289,customers!$A$2:$A$1001,customers!$B$2:$B$1001)</f>
        <v>Kerr Patise</v>
      </c>
      <c r="G289" s="2" t="str">
        <f>IF(_xlfn.XLOOKUP(C289,customers!$A$1:$A$1001,customers!$C$1:$C$1001)=0, "",_xlfn.XLOOKUP(C289,customers!$A$2:$A$1001,customers!$C$2:$C$1001))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 cm="1">
        <f t="array" ref="J289">_xlfn.IFS(I289="Rob", "Robusta",I289="Ara","Arabica",I289="Exc","Excelsa",I289="Lib", "Liberica")</f>
        <v>Robusta</v>
      </c>
      <c r="K289" t="str">
        <f>INDEX(products!$A$1:$G$49,MATCH(orders!$D289,products!$A$1:$A$49,0),MATCH(orders!K$1,products!$A$1:$G$1,0))</f>
        <v>L</v>
      </c>
      <c r="L289" t="str" cm="1">
        <f t="array" ref="L289">_xlfn.IFS(K289="M","Medium",K289="L","Light",K289="D","Dark")</f>
        <v>Light</v>
      </c>
      <c r="M289" s="4">
        <f>INDEX(products!$A$1:$G$49,MATCH(orders!$D289,products!$A$1:$A$49,0),MATCH(orders!M$1,products!$A$1:$G$1,0))</f>
        <v>0.2</v>
      </c>
      <c r="N289" s="5">
        <f>INDEX(products!$A$1:$G$49,MATCH(orders!$D289,products!$A$1:$A$49,0),MATCH(orders!N$1,products!$A$1:$G$1,0))</f>
        <v>3.5849999999999995</v>
      </c>
      <c r="O289" s="5">
        <f t="shared" si="4"/>
        <v>14.339999999999998</v>
      </c>
      <c r="P289" t="str">
        <f>_xlfn.XLOOKUP(CoffeeOrders[[#This Row],[Customer ID]],customers!$A$1:$A$1001,customers!$I$1:$I$1001,,0)</f>
        <v>No</v>
      </c>
    </row>
    <row r="290" spans="1:16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_xlfn.XLOOKUP(C290,customers!$A$2:$A$1001,customers!$B$2:$B$1001)</f>
        <v>Mathew Goulter</v>
      </c>
      <c r="G290" s="2" t="str">
        <f>IF(_xlfn.XLOOKUP(C290,customers!$A$1:$A$1001,customers!$C$1:$C$1001)=0, "",_xlfn.XLOOKUP(C290,customers!$A$2:$A$1001,customers!$C$2:$C$1001))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 cm="1">
        <f t="array" ref="J290">_xlfn.IFS(I290="Rob", "Robusta",I290="Ara","Arabica",I290="Exc","Excelsa",I290="Lib", "Liberica")</f>
        <v>Excelsa</v>
      </c>
      <c r="K290" t="str">
        <f>INDEX(products!$A$1:$G$49,MATCH(orders!$D290,products!$A$1:$A$49,0),MATCH(orders!K$1,products!$A$1:$G$1,0))</f>
        <v>M</v>
      </c>
      <c r="L290" t="str" cm="1">
        <f t="array" ref="L290">_xlfn.IFS(K290="M","Medium",K290="L","Light",K290="D","Dark")</f>
        <v>Medium</v>
      </c>
      <c r="M290" s="4">
        <f>INDEX(products!$A$1:$G$49,MATCH(orders!$D290,products!$A$1:$A$49,0),MATCH(orders!M$1,products!$A$1:$G$1,0))</f>
        <v>0.5</v>
      </c>
      <c r="N290" s="5">
        <f>INDEX(products!$A$1:$G$49,MATCH(orders!$D290,products!$A$1:$A$49,0),MATCH(orders!N$1,products!$A$1:$G$1,0))</f>
        <v>8.25</v>
      </c>
      <c r="O290" s="5">
        <f t="shared" si="4"/>
        <v>8.25</v>
      </c>
      <c r="P290" t="str">
        <f>_xlfn.XLOOKUP(CoffeeOrders[[#This Row],[Customer ID]],customers!$A$1:$A$1001,customers!$I$1:$I$1001,,0)</f>
        <v>Yes</v>
      </c>
    </row>
    <row r="291" spans="1:16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_xlfn.XLOOKUP(C291,customers!$A$2:$A$1001,customers!$B$2:$B$1001)</f>
        <v>Marris Grcic</v>
      </c>
      <c r="G291" s="2" t="str">
        <f>IF(_xlfn.XLOOKUP(C291,customers!$A$1:$A$1001,customers!$C$1:$C$1001)=0, "",_xlfn.XLOOKUP(C291,customers!$A$2:$A$1001,customers!$C$2:$C$1001))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 cm="1">
        <f t="array" ref="J291">_xlfn.IFS(I291="Rob", "Robusta",I291="Ara","Arabica",I291="Exc","Excelsa",I291="Lib", "Liberica")</f>
        <v>Robusta</v>
      </c>
      <c r="K291" t="str">
        <f>INDEX(products!$A$1:$G$49,MATCH(orders!$D291,products!$A$1:$A$49,0),MATCH(orders!K$1,products!$A$1:$G$1,0))</f>
        <v>D</v>
      </c>
      <c r="L291" t="str" cm="1">
        <f t="array" ref="L291">_xlfn.IFS(K291="M","Medium",K291="L","Light",K291="D","Dark")</f>
        <v>Dark</v>
      </c>
      <c r="M291" s="4">
        <f>INDEX(products!$A$1:$G$49,MATCH(orders!$D291,products!$A$1:$A$49,0),MATCH(orders!M$1,products!$A$1:$G$1,0))</f>
        <v>0.2</v>
      </c>
      <c r="N291" s="5">
        <f>INDEX(products!$A$1:$G$49,MATCH(orders!$D291,products!$A$1:$A$49,0),MATCH(orders!N$1,products!$A$1:$G$1,0))</f>
        <v>2.6849999999999996</v>
      </c>
      <c r="O291" s="5">
        <f t="shared" si="4"/>
        <v>13.424999999999997</v>
      </c>
      <c r="P291" t="str">
        <f>_xlfn.XLOOKUP(CoffeeOrders[[#This Row],[Customer ID]],customers!$A$1:$A$1001,customers!$I$1:$I$1001,,0)</f>
        <v>Yes</v>
      </c>
    </row>
    <row r="292" spans="1:16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_xlfn.XLOOKUP(C292,customers!$A$2:$A$1001,customers!$B$2:$B$1001)</f>
        <v>Domeniga Duke</v>
      </c>
      <c r="G292" s="2" t="str">
        <f>IF(_xlfn.XLOOKUP(C292,customers!$A$1:$A$1001,customers!$C$1:$C$1001)=0, "",_xlfn.XLOOKUP(C292,customers!$A$2:$A$1001,customers!$C$2:$C$1001))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 cm="1">
        <f t="array" ref="J292">_xlfn.IFS(I292="Rob", "Robusta",I292="Ara","Arabica",I292="Exc","Excelsa",I292="Lib", "Liberica")</f>
        <v>Arabica</v>
      </c>
      <c r="K292" t="str">
        <f>INDEX(products!$A$1:$G$49,MATCH(orders!$D292,products!$A$1:$A$49,0),MATCH(orders!K$1,products!$A$1:$G$1,0))</f>
        <v>D</v>
      </c>
      <c r="L292" t="str" cm="1">
        <f t="array" ref="L292">_xlfn.IFS(K292="M","Medium",K292="L","Light",K292="D","Dark")</f>
        <v>Dark</v>
      </c>
      <c r="M292" s="4">
        <f>INDEX(products!$A$1:$G$49,MATCH(orders!$D292,products!$A$1:$A$49,0),MATCH(orders!M$1,products!$A$1:$G$1,0))</f>
        <v>1</v>
      </c>
      <c r="N292" s="5">
        <f>INDEX(products!$A$1:$G$49,MATCH(orders!$D292,products!$A$1:$A$49,0),MATCH(orders!N$1,products!$A$1:$G$1,0))</f>
        <v>9.9499999999999993</v>
      </c>
      <c r="O292" s="5">
        <f t="shared" si="4"/>
        <v>49.75</v>
      </c>
      <c r="P292" t="str">
        <f>_xlfn.XLOOKUP(CoffeeOrders[[#This Row],[Customer ID]],customers!$A$1:$A$1001,customers!$I$1:$I$1001,,0)</f>
        <v>No</v>
      </c>
    </row>
    <row r="293" spans="1:16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_xlfn.XLOOKUP(C293,customers!$A$2:$A$1001,customers!$B$2:$B$1001)</f>
        <v>Violante Skouling</v>
      </c>
      <c r="G293" s="2" t="str">
        <f>IF(_xlfn.XLOOKUP(C293,customers!$A$1:$A$1001,customers!$C$1:$C$1001)=0, "",_xlfn.XLOOKUP(C293,customers!$A$2:$A$1001,customers!$C$2:$C$1001))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 cm="1">
        <f t="array" ref="J293">_xlfn.IFS(I293="Rob", "Robusta",I293="Ara","Arabica",I293="Exc","Excelsa",I293="Lib", "Liberica")</f>
        <v>Excelsa</v>
      </c>
      <c r="K293" t="str">
        <f>INDEX(products!$A$1:$G$49,MATCH(orders!$D293,products!$A$1:$A$49,0),MATCH(orders!K$1,products!$A$1:$G$1,0))</f>
        <v>M</v>
      </c>
      <c r="L293" t="str" cm="1">
        <f t="array" ref="L293">_xlfn.IFS(K293="M","Medium",K293="L","Light",K293="D","Dark")</f>
        <v>Medium</v>
      </c>
      <c r="M293" s="4">
        <f>INDEX(products!$A$1:$G$49,MATCH(orders!$D293,products!$A$1:$A$49,0),MATCH(orders!M$1,products!$A$1:$G$1,0))</f>
        <v>0.5</v>
      </c>
      <c r="N293" s="5">
        <f>INDEX(products!$A$1:$G$49,MATCH(orders!$D293,products!$A$1:$A$49,0),MATCH(orders!N$1,products!$A$1:$G$1,0))</f>
        <v>8.25</v>
      </c>
      <c r="O293" s="5">
        <f t="shared" si="4"/>
        <v>16.5</v>
      </c>
      <c r="P293" t="str">
        <f>_xlfn.XLOOKUP(CoffeeOrders[[#This Row],[Customer ID]],customers!$A$1:$A$1001,customers!$I$1:$I$1001,,0)</f>
        <v>No</v>
      </c>
    </row>
    <row r="294" spans="1:16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_xlfn.XLOOKUP(C294,customers!$A$2:$A$1001,customers!$B$2:$B$1001)</f>
        <v>Isidore Hussey</v>
      </c>
      <c r="G294" s="2" t="str">
        <f>IF(_xlfn.XLOOKUP(C294,customers!$A$1:$A$1001,customers!$C$1:$C$1001)=0, "",_xlfn.XLOOKUP(C294,customers!$A$2:$A$1001,customers!$C$2:$C$1001))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 cm="1">
        <f t="array" ref="J294">_xlfn.IFS(I294="Rob", "Robusta",I294="Ara","Arabica",I294="Exc","Excelsa",I294="Lib", "Liberica")</f>
        <v>Arabica</v>
      </c>
      <c r="K294" t="str">
        <f>INDEX(products!$A$1:$G$49,MATCH(orders!$D294,products!$A$1:$A$49,0),MATCH(orders!K$1,products!$A$1:$G$1,0))</f>
        <v>D</v>
      </c>
      <c r="L294" t="str" cm="1">
        <f t="array" ref="L294">_xlfn.IFS(K294="M","Medium",K294="L","Light",K294="D","Dark")</f>
        <v>Dark</v>
      </c>
      <c r="M294" s="4">
        <f>INDEX(products!$A$1:$G$49,MATCH(orders!$D294,products!$A$1:$A$49,0),MATCH(orders!M$1,products!$A$1:$G$1,0))</f>
        <v>0.5</v>
      </c>
      <c r="N294" s="5">
        <f>INDEX(products!$A$1:$G$49,MATCH(orders!$D294,products!$A$1:$A$49,0),MATCH(orders!N$1,products!$A$1:$G$1,0))</f>
        <v>5.97</v>
      </c>
      <c r="O294" s="5">
        <f t="shared" si="4"/>
        <v>17.91</v>
      </c>
      <c r="P294" t="str">
        <f>_xlfn.XLOOKUP(CoffeeOrders[[#This Row],[Customer ID]],customers!$A$1:$A$1001,customers!$I$1:$I$1001,,0)</f>
        <v>No</v>
      </c>
    </row>
    <row r="295" spans="1:16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_xlfn.XLOOKUP(C295,customers!$A$2:$A$1001,customers!$B$2:$B$1001)</f>
        <v>Cassie Pinkerton</v>
      </c>
      <c r="G295" s="2" t="str">
        <f>IF(_xlfn.XLOOKUP(C295,customers!$A$1:$A$1001,customers!$C$1:$C$1001)=0, "",_xlfn.XLOOKUP(C295,customers!$A$2:$A$1001,customers!$C$2:$C$1001))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 cm="1">
        <f t="array" ref="J295">_xlfn.IFS(I295="Rob", "Robusta",I295="Ara","Arabica",I295="Exc","Excelsa",I295="Lib", "Liberica")</f>
        <v>Arabica</v>
      </c>
      <c r="K295" t="str">
        <f>INDEX(products!$A$1:$G$49,MATCH(orders!$D295,products!$A$1:$A$49,0),MATCH(orders!K$1,products!$A$1:$G$1,0))</f>
        <v>D</v>
      </c>
      <c r="L295" t="str" cm="1">
        <f t="array" ref="L295">_xlfn.IFS(K295="M","Medium",K295="L","Light",K295="D","Dark")</f>
        <v>Dark</v>
      </c>
      <c r="M295" s="4">
        <f>INDEX(products!$A$1:$G$49,MATCH(orders!$D295,products!$A$1:$A$49,0),MATCH(orders!M$1,products!$A$1:$G$1,0))</f>
        <v>0.5</v>
      </c>
      <c r="N295" s="5">
        <f>INDEX(products!$A$1:$G$49,MATCH(orders!$D295,products!$A$1:$A$49,0),MATCH(orders!N$1,products!$A$1:$G$1,0))</f>
        <v>5.97</v>
      </c>
      <c r="O295" s="5">
        <f t="shared" si="4"/>
        <v>29.849999999999998</v>
      </c>
      <c r="P295" t="str">
        <f>_xlfn.XLOOKUP(CoffeeOrders[[#This Row],[Customer ID]],customers!$A$1:$A$1001,customers!$I$1:$I$1001,,0)</f>
        <v>No</v>
      </c>
    </row>
    <row r="296" spans="1:16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_xlfn.XLOOKUP(C296,customers!$A$2:$A$1001,customers!$B$2:$B$1001)</f>
        <v>Micki Fero</v>
      </c>
      <c r="G296" s="2" t="str">
        <f>IF(_xlfn.XLOOKUP(C296,customers!$A$1:$A$1001,customers!$C$1:$C$1001)=0, "",_xlfn.XLOOKUP(C296,customers!$A$2:$A$1001,customers!$C$2:$C$1001))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 cm="1">
        <f t="array" ref="J296">_xlfn.IFS(I296="Rob", "Robusta",I296="Ara","Arabica",I296="Exc","Excelsa",I296="Lib", "Liberica")</f>
        <v>Excelsa</v>
      </c>
      <c r="K296" t="str">
        <f>INDEX(products!$A$1:$G$49,MATCH(orders!$D296,products!$A$1:$A$49,0),MATCH(orders!K$1,products!$A$1:$G$1,0))</f>
        <v>L</v>
      </c>
      <c r="L296" t="str" cm="1">
        <f t="array" ref="L296">_xlfn.IFS(K296="M","Medium",K296="L","Light",K296="D","Dark")</f>
        <v>Light</v>
      </c>
      <c r="M296" s="4">
        <f>INDEX(products!$A$1:$G$49,MATCH(orders!$D296,products!$A$1:$A$49,0),MATCH(orders!M$1,products!$A$1:$G$1,0))</f>
        <v>1</v>
      </c>
      <c r="N296" s="5">
        <f>INDEX(products!$A$1:$G$49,MATCH(orders!$D296,products!$A$1:$A$49,0),MATCH(orders!N$1,products!$A$1:$G$1,0))</f>
        <v>14.85</v>
      </c>
      <c r="O296" s="5">
        <f t="shared" si="4"/>
        <v>44.55</v>
      </c>
      <c r="P296" t="str">
        <f>_xlfn.XLOOKUP(CoffeeOrders[[#This Row],[Customer ID]],customers!$A$1:$A$1001,customers!$I$1:$I$1001,,0)</f>
        <v>No</v>
      </c>
    </row>
    <row r="297" spans="1:16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_xlfn.XLOOKUP(C297,customers!$A$2:$A$1001,customers!$B$2:$B$1001)</f>
        <v>Cybill Graddell</v>
      </c>
      <c r="G297" s="2" t="str">
        <f>IF(_xlfn.XLOOKUP(C297,customers!$A$1:$A$1001,customers!$C$1:$C$1001)=0, "",_xlfn.XLOOKUP(C297,customers!$A$2:$A$1001,customers!$C$2:$C$1001))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 cm="1">
        <f t="array" ref="J297">_xlfn.IFS(I297="Rob", "Robusta",I297="Ara","Arabica",I297="Exc","Excelsa",I297="Lib", "Liberica")</f>
        <v>Excelsa</v>
      </c>
      <c r="K297" t="str">
        <f>INDEX(products!$A$1:$G$49,MATCH(orders!$D297,products!$A$1:$A$49,0),MATCH(orders!K$1,products!$A$1:$G$1,0))</f>
        <v>M</v>
      </c>
      <c r="L297" t="str" cm="1">
        <f t="array" ref="L297">_xlfn.IFS(K297="M","Medium",K297="L","Light",K297="D","Dark")</f>
        <v>Medium</v>
      </c>
      <c r="M297" s="4">
        <f>INDEX(products!$A$1:$G$49,MATCH(orders!$D297,products!$A$1:$A$49,0),MATCH(orders!M$1,products!$A$1:$G$1,0))</f>
        <v>1</v>
      </c>
      <c r="N297" s="5">
        <f>INDEX(products!$A$1:$G$49,MATCH(orders!$D297,products!$A$1:$A$49,0),MATCH(orders!N$1,products!$A$1:$G$1,0))</f>
        <v>13.75</v>
      </c>
      <c r="O297" s="5">
        <f t="shared" si="4"/>
        <v>27.5</v>
      </c>
      <c r="P297" t="str">
        <f>_xlfn.XLOOKUP(CoffeeOrders[[#This Row],[Customer ID]],customers!$A$1:$A$1001,customers!$I$1:$I$1001,,0)</f>
        <v>No</v>
      </c>
    </row>
    <row r="298" spans="1:16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_xlfn.XLOOKUP(C298,customers!$A$2:$A$1001,customers!$B$2:$B$1001)</f>
        <v>Dorian Vizor</v>
      </c>
      <c r="G298" s="2" t="str">
        <f>IF(_xlfn.XLOOKUP(C298,customers!$A$1:$A$1001,customers!$C$1:$C$1001)=0, "",_xlfn.XLOOKUP(C298,customers!$A$2:$A$1001,customers!$C$2:$C$1001))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 cm="1">
        <f t="array" ref="J298">_xlfn.IFS(I298="Rob", "Robusta",I298="Ara","Arabica",I298="Exc","Excelsa",I298="Lib", "Liberica")</f>
        <v>Robusta</v>
      </c>
      <c r="K298" t="str">
        <f>INDEX(products!$A$1:$G$49,MATCH(orders!$D298,products!$A$1:$A$49,0),MATCH(orders!K$1,products!$A$1:$G$1,0))</f>
        <v>M</v>
      </c>
      <c r="L298" t="str" cm="1">
        <f t="array" ref="L298">_xlfn.IFS(K298="M","Medium",K298="L","Light",K298="D","Dark")</f>
        <v>Medium</v>
      </c>
      <c r="M298" s="4">
        <f>INDEX(products!$A$1:$G$49,MATCH(orders!$D298,products!$A$1:$A$49,0),MATCH(orders!M$1,products!$A$1:$G$1,0))</f>
        <v>0.5</v>
      </c>
      <c r="N298" s="5">
        <f>INDEX(products!$A$1:$G$49,MATCH(orders!$D298,products!$A$1:$A$49,0),MATCH(orders!N$1,products!$A$1:$G$1,0))</f>
        <v>5.97</v>
      </c>
      <c r="O298" s="5">
        <f t="shared" si="4"/>
        <v>35.82</v>
      </c>
      <c r="P298" t="str">
        <f>_xlfn.XLOOKUP(CoffeeOrders[[#This Row],[Customer ID]],customers!$A$1:$A$1001,customers!$I$1:$I$1001,,0)</f>
        <v>Yes</v>
      </c>
    </row>
    <row r="299" spans="1:16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_xlfn.XLOOKUP(C299,customers!$A$2:$A$1001,customers!$B$2:$B$1001)</f>
        <v>Eddi Sedgebeer</v>
      </c>
      <c r="G299" s="2" t="str">
        <f>IF(_xlfn.XLOOKUP(C299,customers!$A$1:$A$1001,customers!$C$1:$C$1001)=0, "",_xlfn.XLOOKUP(C299,customers!$A$2:$A$1001,customers!$C$2:$C$1001))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 cm="1">
        <f t="array" ref="J299">_xlfn.IFS(I299="Rob", "Robusta",I299="Ara","Arabica",I299="Exc","Excelsa",I299="Lib", "Liberica")</f>
        <v>Robusta</v>
      </c>
      <c r="K299" t="str">
        <f>INDEX(products!$A$1:$G$49,MATCH(orders!$D299,products!$A$1:$A$49,0),MATCH(orders!K$1,products!$A$1:$G$1,0))</f>
        <v>D</v>
      </c>
      <c r="L299" t="str" cm="1">
        <f t="array" ref="L299">_xlfn.IFS(K299="M","Medium",K299="L","Light",K299="D","Dark")</f>
        <v>Dark</v>
      </c>
      <c r="M299" s="4">
        <f>INDEX(products!$A$1:$G$49,MATCH(orders!$D299,products!$A$1:$A$49,0),MATCH(orders!M$1,products!$A$1:$G$1,0))</f>
        <v>0.5</v>
      </c>
      <c r="N299" s="5">
        <f>INDEX(products!$A$1:$G$49,MATCH(orders!$D299,products!$A$1:$A$49,0),MATCH(orders!N$1,products!$A$1:$G$1,0))</f>
        <v>5.3699999999999992</v>
      </c>
      <c r="O299" s="5">
        <f t="shared" si="4"/>
        <v>16.11</v>
      </c>
      <c r="P299" t="str">
        <f>_xlfn.XLOOKUP(CoffeeOrders[[#This Row],[Customer ID]],customers!$A$1:$A$1001,customers!$I$1:$I$1001,,0)</f>
        <v>Yes</v>
      </c>
    </row>
    <row r="300" spans="1:16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_xlfn.XLOOKUP(C300,customers!$A$2:$A$1001,customers!$B$2:$B$1001)</f>
        <v>Ken Lestrange</v>
      </c>
      <c r="G300" s="2" t="str">
        <f>IF(_xlfn.XLOOKUP(C300,customers!$A$1:$A$1001,customers!$C$1:$C$1001)=0, "",_xlfn.XLOOKUP(C300,customers!$A$2:$A$1001,customers!$C$2:$C$1001))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 cm="1">
        <f t="array" ref="J300">_xlfn.IFS(I300="Rob", "Robusta",I300="Ara","Arabica",I300="Exc","Excelsa",I300="Lib", "Liberica")</f>
        <v>Excelsa</v>
      </c>
      <c r="K300" t="str">
        <f>INDEX(products!$A$1:$G$49,MATCH(orders!$D300,products!$A$1:$A$49,0),MATCH(orders!K$1,products!$A$1:$G$1,0))</f>
        <v>L</v>
      </c>
      <c r="L300" t="str" cm="1">
        <f t="array" ref="L300">_xlfn.IFS(K300="M","Medium",K300="L","Light",K300="D","Dark")</f>
        <v>Light</v>
      </c>
      <c r="M300" s="4">
        <f>INDEX(products!$A$1:$G$49,MATCH(orders!$D300,products!$A$1:$A$49,0),MATCH(orders!M$1,products!$A$1:$G$1,0))</f>
        <v>0.2</v>
      </c>
      <c r="N300" s="5">
        <f>INDEX(products!$A$1:$G$49,MATCH(orders!$D300,products!$A$1:$A$49,0),MATCH(orders!N$1,products!$A$1:$G$1,0))</f>
        <v>4.4550000000000001</v>
      </c>
      <c r="O300" s="5">
        <f t="shared" si="4"/>
        <v>26.73</v>
      </c>
      <c r="P300" t="str">
        <f>_xlfn.XLOOKUP(CoffeeOrders[[#This Row],[Customer ID]],customers!$A$1:$A$1001,customers!$I$1:$I$1001,,0)</f>
        <v>Yes</v>
      </c>
    </row>
    <row r="301" spans="1:16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_xlfn.XLOOKUP(C301,customers!$A$2:$A$1001,customers!$B$2:$B$1001)</f>
        <v>Lacee Tanti</v>
      </c>
      <c r="G301" s="2" t="str">
        <f>IF(_xlfn.XLOOKUP(C301,customers!$A$1:$A$1001,customers!$C$1:$C$1001)=0, "",_xlfn.XLOOKUP(C301,customers!$A$2:$A$1001,customers!$C$2:$C$1001))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 cm="1">
        <f t="array" ref="J301">_xlfn.IFS(I301="Rob", "Robusta",I301="Ara","Arabica",I301="Exc","Excelsa",I301="Lib", "Liberica")</f>
        <v>Excelsa</v>
      </c>
      <c r="K301" t="str">
        <f>INDEX(products!$A$1:$G$49,MATCH(orders!$D301,products!$A$1:$A$49,0),MATCH(orders!K$1,products!$A$1:$G$1,0))</f>
        <v>L</v>
      </c>
      <c r="L301" t="str" cm="1">
        <f t="array" ref="L301">_xlfn.IFS(K301="M","Medium",K301="L","Light",K301="D","Dark")</f>
        <v>Light</v>
      </c>
      <c r="M301" s="4">
        <f>INDEX(products!$A$1:$G$49,MATCH(orders!$D301,products!$A$1:$A$49,0),MATCH(orders!M$1,products!$A$1:$G$1,0))</f>
        <v>2.5</v>
      </c>
      <c r="N301" s="5">
        <f>INDEX(products!$A$1:$G$49,MATCH(orders!$D301,products!$A$1:$A$49,0),MATCH(orders!N$1,products!$A$1:$G$1,0))</f>
        <v>34.154999999999994</v>
      </c>
      <c r="O301" s="5">
        <f t="shared" si="4"/>
        <v>204.92999999999995</v>
      </c>
      <c r="P301" t="str">
        <f>_xlfn.XLOOKUP(CoffeeOrders[[#This Row],[Customer ID]],customers!$A$1:$A$1001,customers!$I$1:$I$1001,,0)</f>
        <v>Yes</v>
      </c>
    </row>
    <row r="302" spans="1:16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_xlfn.XLOOKUP(C302,customers!$A$2:$A$1001,customers!$B$2:$B$1001)</f>
        <v>Arel De Lasci</v>
      </c>
      <c r="G302" s="2" t="str">
        <f>IF(_xlfn.XLOOKUP(C302,customers!$A$1:$A$1001,customers!$C$1:$C$1001)=0, "",_xlfn.XLOOKUP(C302,customers!$A$2:$A$1001,customers!$C$2:$C$1001))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 cm="1">
        <f t="array" ref="J302">_xlfn.IFS(I302="Rob", "Robusta",I302="Ara","Arabica",I302="Exc","Excelsa",I302="Lib", "Liberica")</f>
        <v>Arabica</v>
      </c>
      <c r="K302" t="str">
        <f>INDEX(products!$A$1:$G$49,MATCH(orders!$D302,products!$A$1:$A$49,0),MATCH(orders!K$1,products!$A$1:$G$1,0))</f>
        <v>L</v>
      </c>
      <c r="L302" t="str" cm="1">
        <f t="array" ref="L302">_xlfn.IFS(K302="M","Medium",K302="L","Light",K302="D","Dark")</f>
        <v>Light</v>
      </c>
      <c r="M302" s="4">
        <f>INDEX(products!$A$1:$G$49,MATCH(orders!$D302,products!$A$1:$A$49,0),MATCH(orders!M$1,products!$A$1:$G$1,0))</f>
        <v>1</v>
      </c>
      <c r="N302" s="5">
        <f>INDEX(products!$A$1:$G$49,MATCH(orders!$D302,products!$A$1:$A$49,0),MATCH(orders!N$1,products!$A$1:$G$1,0))</f>
        <v>12.95</v>
      </c>
      <c r="O302" s="5">
        <f t="shared" si="4"/>
        <v>38.849999999999994</v>
      </c>
      <c r="P302" t="str">
        <f>_xlfn.XLOOKUP(CoffeeOrders[[#This Row],[Customer ID]],customers!$A$1:$A$1001,customers!$I$1:$I$1001,,0)</f>
        <v>Yes</v>
      </c>
    </row>
    <row r="303" spans="1:16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_xlfn.XLOOKUP(C303,customers!$A$2:$A$1001,customers!$B$2:$B$1001)</f>
        <v>Trescha Jedrachowicz</v>
      </c>
      <c r="G303" s="2" t="str">
        <f>IF(_xlfn.XLOOKUP(C303,customers!$A$1:$A$1001,customers!$C$1:$C$1001)=0, "",_xlfn.XLOOKUP(C303,customers!$A$2:$A$1001,customers!$C$2:$C$1001))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 cm="1">
        <f t="array" ref="J303">_xlfn.IFS(I303="Rob", "Robusta",I303="Ara","Arabica",I303="Exc","Excelsa",I303="Lib", "Liberica")</f>
        <v>Liberica</v>
      </c>
      <c r="K303" t="str">
        <f>INDEX(products!$A$1:$G$49,MATCH(orders!$D303,products!$A$1:$A$49,0),MATCH(orders!K$1,products!$A$1:$G$1,0))</f>
        <v>D</v>
      </c>
      <c r="L303" t="str" cm="1">
        <f t="array" ref="L303">_xlfn.IFS(K303="M","Medium",K303="L","Light",K303="D","Dark")</f>
        <v>Dark</v>
      </c>
      <c r="M303" s="4">
        <f>INDEX(products!$A$1:$G$49,MATCH(orders!$D303,products!$A$1:$A$49,0),MATCH(orders!M$1,products!$A$1:$G$1,0))</f>
        <v>0.2</v>
      </c>
      <c r="N303" s="5">
        <f>INDEX(products!$A$1:$G$49,MATCH(orders!$D303,products!$A$1:$A$49,0),MATCH(orders!N$1,products!$A$1:$G$1,0))</f>
        <v>3.8849999999999998</v>
      </c>
      <c r="O303" s="5">
        <f t="shared" si="4"/>
        <v>15.54</v>
      </c>
      <c r="P303" t="str">
        <f>_xlfn.XLOOKUP(CoffeeOrders[[#This Row],[Customer ID]],customers!$A$1:$A$1001,customers!$I$1:$I$1001,,0)</f>
        <v>Yes</v>
      </c>
    </row>
    <row r="304" spans="1:16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_xlfn.XLOOKUP(C304,customers!$A$2:$A$1001,customers!$B$2:$B$1001)</f>
        <v>Perkin Stonner</v>
      </c>
      <c r="G304" s="2" t="str">
        <f>IF(_xlfn.XLOOKUP(C304,customers!$A$1:$A$1001,customers!$C$1:$C$1001)=0, "",_xlfn.XLOOKUP(C304,customers!$A$2:$A$1001,customers!$C$2:$C$1001))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 cm="1">
        <f t="array" ref="J304">_xlfn.IFS(I304="Rob", "Robusta",I304="Ara","Arabica",I304="Exc","Excelsa",I304="Lib", "Liberica")</f>
        <v>Arabica</v>
      </c>
      <c r="K304" t="str">
        <f>INDEX(products!$A$1:$G$49,MATCH(orders!$D304,products!$A$1:$A$49,0),MATCH(orders!K$1,products!$A$1:$G$1,0))</f>
        <v>M</v>
      </c>
      <c r="L304" t="str" cm="1">
        <f t="array" ref="L304">_xlfn.IFS(K304="M","Medium",K304="L","Light",K304="D","Dark")</f>
        <v>Medium</v>
      </c>
      <c r="M304" s="4">
        <f>INDEX(products!$A$1:$G$49,MATCH(orders!$D304,products!$A$1:$A$49,0),MATCH(orders!M$1,products!$A$1:$G$1,0))</f>
        <v>0.5</v>
      </c>
      <c r="N304" s="5">
        <f>INDEX(products!$A$1:$G$49,MATCH(orders!$D304,products!$A$1:$A$49,0),MATCH(orders!N$1,products!$A$1:$G$1,0))</f>
        <v>6.75</v>
      </c>
      <c r="O304" s="5">
        <f t="shared" si="4"/>
        <v>6.75</v>
      </c>
      <c r="P304" t="str">
        <f>_xlfn.XLOOKUP(CoffeeOrders[[#This Row],[Customer ID]],customers!$A$1:$A$1001,customers!$I$1:$I$1001,,0)</f>
        <v>No</v>
      </c>
    </row>
    <row r="305" spans="1:16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_xlfn.XLOOKUP(C305,customers!$A$2:$A$1001,customers!$B$2:$B$1001)</f>
        <v>Darrin Tingly</v>
      </c>
      <c r="G305" s="2" t="str">
        <f>IF(_xlfn.XLOOKUP(C305,customers!$A$1:$A$1001,customers!$C$1:$C$1001)=0, "",_xlfn.XLOOKUP(C305,customers!$A$2:$A$1001,customers!$C$2:$C$1001))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 cm="1">
        <f t="array" ref="J305">_xlfn.IFS(I305="Rob", "Robusta",I305="Ara","Arabica",I305="Exc","Excelsa",I305="Lib", "Liberica")</f>
        <v>Excelsa</v>
      </c>
      <c r="K305" t="str">
        <f>INDEX(products!$A$1:$G$49,MATCH(orders!$D305,products!$A$1:$A$49,0),MATCH(orders!K$1,products!$A$1:$G$1,0))</f>
        <v>D</v>
      </c>
      <c r="L305" t="str" cm="1">
        <f t="array" ref="L305">_xlfn.IFS(K305="M","Medium",K305="L","Light",K305="D","Dark")</f>
        <v>Dark</v>
      </c>
      <c r="M305" s="4">
        <f>INDEX(products!$A$1:$G$49,MATCH(orders!$D305,products!$A$1:$A$49,0),MATCH(orders!M$1,products!$A$1:$G$1,0))</f>
        <v>2.5</v>
      </c>
      <c r="N305" s="5">
        <f>INDEX(products!$A$1:$G$49,MATCH(orders!$D305,products!$A$1:$A$49,0),MATCH(orders!N$1,products!$A$1:$G$1,0))</f>
        <v>27.945</v>
      </c>
      <c r="O305" s="5">
        <f t="shared" si="4"/>
        <v>111.78</v>
      </c>
      <c r="P305" t="str">
        <f>_xlfn.XLOOKUP(CoffeeOrders[[#This Row],[Customer ID]],customers!$A$1:$A$1001,customers!$I$1:$I$1001,,0)</f>
        <v>Yes</v>
      </c>
    </row>
    <row r="306" spans="1:16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_xlfn.XLOOKUP(C306,customers!$A$2:$A$1001,customers!$B$2:$B$1001)</f>
        <v>Claudetta Rushe</v>
      </c>
      <c r="G306" s="2" t="str">
        <f>IF(_xlfn.XLOOKUP(C306,customers!$A$1:$A$1001,customers!$C$1:$C$1001)=0, "",_xlfn.XLOOKUP(C306,customers!$A$2:$A$1001,customers!$C$2:$C$1001))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 cm="1">
        <f t="array" ref="J306">_xlfn.IFS(I306="Rob", "Robusta",I306="Ara","Arabica",I306="Exc","Excelsa",I306="Lib", "Liberica")</f>
        <v>Arabica</v>
      </c>
      <c r="K306" t="str">
        <f>INDEX(products!$A$1:$G$49,MATCH(orders!$D306,products!$A$1:$A$49,0),MATCH(orders!K$1,products!$A$1:$G$1,0))</f>
        <v>L</v>
      </c>
      <c r="L306" t="str" cm="1">
        <f t="array" ref="L306">_xlfn.IFS(K306="M","Medium",K306="L","Light",K306="D","Dark")</f>
        <v>Light</v>
      </c>
      <c r="M306" s="4">
        <f>INDEX(products!$A$1:$G$49,MATCH(orders!$D306,products!$A$1:$A$49,0),MATCH(orders!M$1,products!$A$1:$G$1,0))</f>
        <v>0.2</v>
      </c>
      <c r="N306" s="5">
        <f>INDEX(products!$A$1:$G$49,MATCH(orders!$D306,products!$A$1:$A$49,0),MATCH(orders!N$1,products!$A$1:$G$1,0))</f>
        <v>3.8849999999999998</v>
      </c>
      <c r="O306" s="5">
        <f t="shared" si="4"/>
        <v>3.8849999999999998</v>
      </c>
      <c r="P306" t="str">
        <f>_xlfn.XLOOKUP(CoffeeOrders[[#This Row],[Customer ID]],customers!$A$1:$A$1001,customers!$I$1:$I$1001,,0)</f>
        <v>Yes</v>
      </c>
    </row>
    <row r="307" spans="1:16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_xlfn.XLOOKUP(C307,customers!$A$2:$A$1001,customers!$B$2:$B$1001)</f>
        <v>Benn Checci</v>
      </c>
      <c r="G307" s="2" t="str">
        <f>IF(_xlfn.XLOOKUP(C307,customers!$A$1:$A$1001,customers!$C$1:$C$1001)=0, "",_xlfn.XLOOKUP(C307,customers!$A$2:$A$1001,customers!$C$2:$C$1001))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 cm="1">
        <f t="array" ref="J307">_xlfn.IFS(I307="Rob", "Robusta",I307="Ara","Arabica",I307="Exc","Excelsa",I307="Lib", "Liberica")</f>
        <v>Liberica</v>
      </c>
      <c r="K307" t="str">
        <f>INDEX(products!$A$1:$G$49,MATCH(orders!$D307,products!$A$1:$A$49,0),MATCH(orders!K$1,products!$A$1:$G$1,0))</f>
        <v>M</v>
      </c>
      <c r="L307" t="str" cm="1">
        <f t="array" ref="L307">_xlfn.IFS(K307="M","Medium",K307="L","Light",K307="D","Dark")</f>
        <v>Medium</v>
      </c>
      <c r="M307" s="4">
        <f>INDEX(products!$A$1:$G$49,MATCH(orders!$D307,products!$A$1:$A$49,0),MATCH(orders!M$1,products!$A$1:$G$1,0))</f>
        <v>0.2</v>
      </c>
      <c r="N307" s="5">
        <f>INDEX(products!$A$1:$G$49,MATCH(orders!$D307,products!$A$1:$A$49,0),MATCH(orders!N$1,products!$A$1:$G$1,0))</f>
        <v>4.3650000000000002</v>
      </c>
      <c r="O307" s="5">
        <f t="shared" si="4"/>
        <v>21.825000000000003</v>
      </c>
      <c r="P307" t="str">
        <f>_xlfn.XLOOKUP(CoffeeOrders[[#This Row],[Customer ID]],customers!$A$1:$A$1001,customers!$I$1:$I$1001,,0)</f>
        <v>No</v>
      </c>
    </row>
    <row r="308" spans="1:16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_xlfn.XLOOKUP(C308,customers!$A$2:$A$1001,customers!$B$2:$B$1001)</f>
        <v>Janifer Bagot</v>
      </c>
      <c r="G308" s="2" t="str">
        <f>IF(_xlfn.XLOOKUP(C308,customers!$A$1:$A$1001,customers!$C$1:$C$1001)=0, "",_xlfn.XLOOKUP(C308,customers!$A$2:$A$1001,customers!$C$2:$C$1001))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 cm="1">
        <f t="array" ref="J308">_xlfn.IFS(I308="Rob", "Robusta",I308="Ara","Arabica",I308="Exc","Excelsa",I308="Lib", "Liberica")</f>
        <v>Robusta</v>
      </c>
      <c r="K308" t="str">
        <f>INDEX(products!$A$1:$G$49,MATCH(orders!$D308,products!$A$1:$A$49,0),MATCH(orders!K$1,products!$A$1:$G$1,0))</f>
        <v>M</v>
      </c>
      <c r="L308" t="str" cm="1">
        <f t="array" ref="L308">_xlfn.IFS(K308="M","Medium",K308="L","Light",K308="D","Dark")</f>
        <v>Medium</v>
      </c>
      <c r="M308" s="4">
        <f>INDEX(products!$A$1:$G$49,MATCH(orders!$D308,products!$A$1:$A$49,0),MATCH(orders!M$1,products!$A$1:$G$1,0))</f>
        <v>0.2</v>
      </c>
      <c r="N308" s="5">
        <f>INDEX(products!$A$1:$G$49,MATCH(orders!$D308,products!$A$1:$A$49,0),MATCH(orders!N$1,products!$A$1:$G$1,0))</f>
        <v>2.9849999999999999</v>
      </c>
      <c r="O308" s="5">
        <f t="shared" si="4"/>
        <v>14.924999999999999</v>
      </c>
      <c r="P308" t="str">
        <f>_xlfn.XLOOKUP(CoffeeOrders[[#This Row],[Customer ID]],customers!$A$1:$A$1001,customers!$I$1:$I$1001,,0)</f>
        <v>No</v>
      </c>
    </row>
    <row r="309" spans="1:16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_xlfn.XLOOKUP(C309,customers!$A$2:$A$1001,customers!$B$2:$B$1001)</f>
        <v>Ermin Beeble</v>
      </c>
      <c r="G309" s="2" t="str">
        <f>IF(_xlfn.XLOOKUP(C309,customers!$A$1:$A$1001,customers!$C$1:$C$1001)=0, "",_xlfn.XLOOKUP(C309,customers!$A$2:$A$1001,customers!$C$2:$C$1001))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 cm="1">
        <f t="array" ref="J309">_xlfn.IFS(I309="Rob", "Robusta",I309="Ara","Arabica",I309="Exc","Excelsa",I309="Lib", "Liberica")</f>
        <v>Arabica</v>
      </c>
      <c r="K309" t="str">
        <f>INDEX(products!$A$1:$G$49,MATCH(orders!$D309,products!$A$1:$A$49,0),MATCH(orders!K$1,products!$A$1:$G$1,0))</f>
        <v>M</v>
      </c>
      <c r="L309" t="str" cm="1">
        <f t="array" ref="L309">_xlfn.IFS(K309="M","Medium",K309="L","Light",K309="D","Dark")</f>
        <v>Medium</v>
      </c>
      <c r="M309" s="4">
        <f>INDEX(products!$A$1:$G$49,MATCH(orders!$D309,products!$A$1:$A$49,0),MATCH(orders!M$1,products!$A$1:$G$1,0))</f>
        <v>1</v>
      </c>
      <c r="N309" s="5">
        <f>INDEX(products!$A$1:$G$49,MATCH(orders!$D309,products!$A$1:$A$49,0),MATCH(orders!N$1,products!$A$1:$G$1,0))</f>
        <v>11.25</v>
      </c>
      <c r="O309" s="5">
        <f t="shared" si="4"/>
        <v>33.75</v>
      </c>
      <c r="P309" t="str">
        <f>_xlfn.XLOOKUP(CoffeeOrders[[#This Row],[Customer ID]],customers!$A$1:$A$1001,customers!$I$1:$I$1001,,0)</f>
        <v>Yes</v>
      </c>
    </row>
    <row r="310" spans="1:16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_xlfn.XLOOKUP(C310,customers!$A$2:$A$1001,customers!$B$2:$B$1001)</f>
        <v>Cos Fluin</v>
      </c>
      <c r="G310" s="2" t="str">
        <f>IF(_xlfn.XLOOKUP(C310,customers!$A$1:$A$1001,customers!$C$1:$C$1001)=0, "",_xlfn.XLOOKUP(C310,customers!$A$2:$A$1001,customers!$C$2:$C$1001))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 cm="1">
        <f t="array" ref="J310">_xlfn.IFS(I310="Rob", "Robusta",I310="Ara","Arabica",I310="Exc","Excelsa",I310="Lib", "Liberica")</f>
        <v>Arabica</v>
      </c>
      <c r="K310" t="str">
        <f>INDEX(products!$A$1:$G$49,MATCH(orders!$D310,products!$A$1:$A$49,0),MATCH(orders!K$1,products!$A$1:$G$1,0))</f>
        <v>M</v>
      </c>
      <c r="L310" t="str" cm="1">
        <f t="array" ref="L310">_xlfn.IFS(K310="M","Medium",K310="L","Light",K310="D","Dark")</f>
        <v>Medium</v>
      </c>
      <c r="M310" s="4">
        <f>INDEX(products!$A$1:$G$49,MATCH(orders!$D310,products!$A$1:$A$49,0),MATCH(orders!M$1,products!$A$1:$G$1,0))</f>
        <v>1</v>
      </c>
      <c r="N310" s="5">
        <f>INDEX(products!$A$1:$G$49,MATCH(orders!$D310,products!$A$1:$A$49,0),MATCH(orders!N$1,products!$A$1:$G$1,0))</f>
        <v>11.25</v>
      </c>
      <c r="O310" s="5">
        <f t="shared" si="4"/>
        <v>33.75</v>
      </c>
      <c r="P310" t="str">
        <f>_xlfn.XLOOKUP(CoffeeOrders[[#This Row],[Customer ID]],customers!$A$1:$A$1001,customers!$I$1:$I$1001,,0)</f>
        <v>No</v>
      </c>
    </row>
    <row r="311" spans="1:16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_xlfn.XLOOKUP(C311,customers!$A$2:$A$1001,customers!$B$2:$B$1001)</f>
        <v>Eveleen Bletsor</v>
      </c>
      <c r="G311" s="2" t="str">
        <f>IF(_xlfn.XLOOKUP(C311,customers!$A$1:$A$1001,customers!$C$1:$C$1001)=0, "",_xlfn.XLOOKUP(C311,customers!$A$2:$A$1001,customers!$C$2:$C$1001))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 cm="1">
        <f t="array" ref="J311">_xlfn.IFS(I311="Rob", "Robusta",I311="Ara","Arabica",I311="Exc","Excelsa",I311="Lib", "Liberica")</f>
        <v>Liberica</v>
      </c>
      <c r="K311" t="str">
        <f>INDEX(products!$A$1:$G$49,MATCH(orders!$D311,products!$A$1:$A$49,0),MATCH(orders!K$1,products!$A$1:$G$1,0))</f>
        <v>M</v>
      </c>
      <c r="L311" t="str" cm="1">
        <f t="array" ref="L311">_xlfn.IFS(K311="M","Medium",K311="L","Light",K311="D","Dark")</f>
        <v>Medium</v>
      </c>
      <c r="M311" s="4">
        <f>INDEX(products!$A$1:$G$49,MATCH(orders!$D311,products!$A$1:$A$49,0),MATCH(orders!M$1,products!$A$1:$G$1,0))</f>
        <v>0.2</v>
      </c>
      <c r="N311" s="5">
        <f>INDEX(products!$A$1:$G$49,MATCH(orders!$D311,products!$A$1:$A$49,0),MATCH(orders!N$1,products!$A$1:$G$1,0))</f>
        <v>4.3650000000000002</v>
      </c>
      <c r="O311" s="5">
        <f t="shared" si="4"/>
        <v>26.19</v>
      </c>
      <c r="P311" t="str">
        <f>_xlfn.XLOOKUP(CoffeeOrders[[#This Row],[Customer ID]],customers!$A$1:$A$1001,customers!$I$1:$I$1001,,0)</f>
        <v>Yes</v>
      </c>
    </row>
    <row r="312" spans="1:16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_xlfn.XLOOKUP(C312,customers!$A$2:$A$1001,customers!$B$2:$B$1001)</f>
        <v>Paola Brydell</v>
      </c>
      <c r="G312" s="2" t="str">
        <f>IF(_xlfn.XLOOKUP(C312,customers!$A$1:$A$1001,customers!$C$1:$C$1001)=0, "",_xlfn.XLOOKUP(C312,customers!$A$2:$A$1001,customers!$C$2:$C$1001))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 cm="1">
        <f t="array" ref="J312">_xlfn.IFS(I312="Rob", "Robusta",I312="Ara","Arabica",I312="Exc","Excelsa",I312="Lib", "Liberica")</f>
        <v>Excelsa</v>
      </c>
      <c r="K312" t="str">
        <f>INDEX(products!$A$1:$G$49,MATCH(orders!$D312,products!$A$1:$A$49,0),MATCH(orders!K$1,products!$A$1:$G$1,0))</f>
        <v>L</v>
      </c>
      <c r="L312" t="str" cm="1">
        <f t="array" ref="L312">_xlfn.IFS(K312="M","Medium",K312="L","Light",K312="D","Dark")</f>
        <v>Light</v>
      </c>
      <c r="M312" s="4">
        <f>INDEX(products!$A$1:$G$49,MATCH(orders!$D312,products!$A$1:$A$49,0),MATCH(orders!M$1,products!$A$1:$G$1,0))</f>
        <v>1</v>
      </c>
      <c r="N312" s="5">
        <f>INDEX(products!$A$1:$G$49,MATCH(orders!$D312,products!$A$1:$A$49,0),MATCH(orders!N$1,products!$A$1:$G$1,0))</f>
        <v>14.85</v>
      </c>
      <c r="O312" s="5">
        <f t="shared" si="4"/>
        <v>14.85</v>
      </c>
      <c r="P312" t="str">
        <f>_xlfn.XLOOKUP(CoffeeOrders[[#This Row],[Customer ID]],customers!$A$1:$A$1001,customers!$I$1:$I$1001,,0)</f>
        <v>No</v>
      </c>
    </row>
    <row r="313" spans="1:16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_xlfn.XLOOKUP(C313,customers!$A$2:$A$1001,customers!$B$2:$B$1001)</f>
        <v>Claudetta Rushe</v>
      </c>
      <c r="G313" s="2" t="str">
        <f>IF(_xlfn.XLOOKUP(C313,customers!$A$1:$A$1001,customers!$C$1:$C$1001)=0, "",_xlfn.XLOOKUP(C313,customers!$A$2:$A$1001,customers!$C$2:$C$1001))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 cm="1">
        <f t="array" ref="J313">_xlfn.IFS(I313="Rob", "Robusta",I313="Ara","Arabica",I313="Exc","Excelsa",I313="Lib", "Liberica")</f>
        <v>Excelsa</v>
      </c>
      <c r="K313" t="str">
        <f>INDEX(products!$A$1:$G$49,MATCH(orders!$D313,products!$A$1:$A$49,0),MATCH(orders!K$1,products!$A$1:$G$1,0))</f>
        <v>M</v>
      </c>
      <c r="L313" t="str" cm="1">
        <f t="array" ref="L313">_xlfn.IFS(K313="M","Medium",K313="L","Light",K313="D","Dark")</f>
        <v>Medium</v>
      </c>
      <c r="M313" s="4">
        <f>INDEX(products!$A$1:$G$49,MATCH(orders!$D313,products!$A$1:$A$49,0),MATCH(orders!M$1,products!$A$1:$G$1,0))</f>
        <v>2.5</v>
      </c>
      <c r="N313" s="5">
        <f>INDEX(products!$A$1:$G$49,MATCH(orders!$D313,products!$A$1:$A$49,0),MATCH(orders!N$1,products!$A$1:$G$1,0))</f>
        <v>31.624999999999996</v>
      </c>
      <c r="O313" s="5">
        <f t="shared" si="4"/>
        <v>189.74999999999997</v>
      </c>
      <c r="P313" t="str">
        <f>_xlfn.XLOOKUP(CoffeeOrders[[#This Row],[Customer ID]],customers!$A$1:$A$1001,customers!$I$1:$I$1001,,0)</f>
        <v>Yes</v>
      </c>
    </row>
    <row r="314" spans="1:16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_xlfn.XLOOKUP(C314,customers!$A$2:$A$1001,customers!$B$2:$B$1001)</f>
        <v>Natka Leethem</v>
      </c>
      <c r="G314" s="2" t="str">
        <f>IF(_xlfn.XLOOKUP(C314,customers!$A$1:$A$1001,customers!$C$1:$C$1001)=0, "",_xlfn.XLOOKUP(C314,customers!$A$2:$A$1001,customers!$C$2:$C$1001))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 cm="1">
        <f t="array" ref="J314">_xlfn.IFS(I314="Rob", "Robusta",I314="Ara","Arabica",I314="Exc","Excelsa",I314="Lib", "Liberica")</f>
        <v>Robusta</v>
      </c>
      <c r="K314" t="str">
        <f>INDEX(products!$A$1:$G$49,MATCH(orders!$D314,products!$A$1:$A$49,0),MATCH(orders!K$1,products!$A$1:$G$1,0))</f>
        <v>M</v>
      </c>
      <c r="L314" t="str" cm="1">
        <f t="array" ref="L314">_xlfn.IFS(K314="M","Medium",K314="L","Light",K314="D","Dark")</f>
        <v>Medium</v>
      </c>
      <c r="M314" s="4">
        <f>INDEX(products!$A$1:$G$49,MATCH(orders!$D314,products!$A$1:$A$49,0),MATCH(orders!M$1,products!$A$1:$G$1,0))</f>
        <v>0.5</v>
      </c>
      <c r="N314" s="5">
        <f>INDEX(products!$A$1:$G$49,MATCH(orders!$D314,products!$A$1:$A$49,0),MATCH(orders!N$1,products!$A$1:$G$1,0))</f>
        <v>5.97</v>
      </c>
      <c r="O314" s="5">
        <f t="shared" si="4"/>
        <v>5.97</v>
      </c>
      <c r="P314" t="str">
        <f>_xlfn.XLOOKUP(CoffeeOrders[[#This Row],[Customer ID]],customers!$A$1:$A$1001,customers!$I$1:$I$1001,,0)</f>
        <v>Yes</v>
      </c>
    </row>
    <row r="315" spans="1:16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_xlfn.XLOOKUP(C315,customers!$A$2:$A$1001,customers!$B$2:$B$1001)</f>
        <v>Ailene Nesfield</v>
      </c>
      <c r="G315" s="2" t="str">
        <f>IF(_xlfn.XLOOKUP(C315,customers!$A$1:$A$1001,customers!$C$1:$C$1001)=0, "",_xlfn.XLOOKUP(C315,customers!$A$2:$A$1001,customers!$C$2:$C$1001))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 cm="1">
        <f t="array" ref="J315">_xlfn.IFS(I315="Rob", "Robusta",I315="Ara","Arabica",I315="Exc","Excelsa",I315="Lib", "Liberica")</f>
        <v>Robusta</v>
      </c>
      <c r="K315" t="str">
        <f>INDEX(products!$A$1:$G$49,MATCH(orders!$D315,products!$A$1:$A$49,0),MATCH(orders!K$1,products!$A$1:$G$1,0))</f>
        <v>M</v>
      </c>
      <c r="L315" t="str" cm="1">
        <f t="array" ref="L315">_xlfn.IFS(K315="M","Medium",K315="L","Light",K315="D","Dark")</f>
        <v>Medium</v>
      </c>
      <c r="M315" s="4">
        <f>INDEX(products!$A$1:$G$49,MATCH(orders!$D315,products!$A$1:$A$49,0),MATCH(orders!M$1,products!$A$1:$G$1,0))</f>
        <v>1</v>
      </c>
      <c r="N315" s="5">
        <f>INDEX(products!$A$1:$G$49,MATCH(orders!$D315,products!$A$1:$A$49,0),MATCH(orders!N$1,products!$A$1:$G$1,0))</f>
        <v>9.9499999999999993</v>
      </c>
      <c r="O315" s="5">
        <f t="shared" si="4"/>
        <v>29.849999999999998</v>
      </c>
      <c r="P315" t="str">
        <f>_xlfn.XLOOKUP(CoffeeOrders[[#This Row],[Customer ID]],customers!$A$1:$A$1001,customers!$I$1:$I$1001,,0)</f>
        <v>Yes</v>
      </c>
    </row>
    <row r="316" spans="1:16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_xlfn.XLOOKUP(C316,customers!$A$2:$A$1001,customers!$B$2:$B$1001)</f>
        <v>Stacy Pickworth</v>
      </c>
      <c r="G316" s="2" t="str">
        <f>IF(_xlfn.XLOOKUP(C316,customers!$A$1:$A$1001,customers!$C$1:$C$1001)=0, "",_xlfn.XLOOKUP(C316,customers!$A$2:$A$1001,customers!$C$2:$C$1001))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 cm="1">
        <f t="array" ref="J316">_xlfn.IFS(I316="Rob", "Robusta",I316="Ara","Arabica",I316="Exc","Excelsa",I316="Lib", "Liberica")</f>
        <v>Robusta</v>
      </c>
      <c r="K316" t="str">
        <f>INDEX(products!$A$1:$G$49,MATCH(orders!$D316,products!$A$1:$A$49,0),MATCH(orders!K$1,products!$A$1:$G$1,0))</f>
        <v>D</v>
      </c>
      <c r="L316" t="str" cm="1">
        <f t="array" ref="L316">_xlfn.IFS(K316="M","Medium",K316="L","Light",K316="D","Dark")</f>
        <v>Dark</v>
      </c>
      <c r="M316" s="4">
        <f>INDEX(products!$A$1:$G$49,MATCH(orders!$D316,products!$A$1:$A$49,0),MATCH(orders!M$1,products!$A$1:$G$1,0))</f>
        <v>1</v>
      </c>
      <c r="N316" s="5">
        <f>INDEX(products!$A$1:$G$49,MATCH(orders!$D316,products!$A$1:$A$49,0),MATCH(orders!N$1,products!$A$1:$G$1,0))</f>
        <v>8.9499999999999993</v>
      </c>
      <c r="O316" s="5">
        <f t="shared" si="4"/>
        <v>44.75</v>
      </c>
      <c r="P316" t="str">
        <f>_xlfn.XLOOKUP(CoffeeOrders[[#This Row],[Customer ID]],customers!$A$1:$A$1001,customers!$I$1:$I$1001,,0)</f>
        <v>No</v>
      </c>
    </row>
    <row r="317" spans="1:16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_xlfn.XLOOKUP(C317,customers!$A$2:$A$1001,customers!$B$2:$B$1001)</f>
        <v>Melli Brockway</v>
      </c>
      <c r="G317" s="2" t="str">
        <f>IF(_xlfn.XLOOKUP(C317,customers!$A$1:$A$1001,customers!$C$1:$C$1001)=0, "",_xlfn.XLOOKUP(C317,customers!$A$2:$A$1001,customers!$C$2:$C$1001))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 cm="1">
        <f t="array" ref="J317">_xlfn.IFS(I317="Rob", "Robusta",I317="Ara","Arabica",I317="Exc","Excelsa",I317="Lib", "Liberica")</f>
        <v>Excelsa</v>
      </c>
      <c r="K317" t="str">
        <f>INDEX(products!$A$1:$G$49,MATCH(orders!$D317,products!$A$1:$A$49,0),MATCH(orders!K$1,products!$A$1:$G$1,0))</f>
        <v>L</v>
      </c>
      <c r="L317" t="str" cm="1">
        <f t="array" ref="L317">_xlfn.IFS(K317="M","Medium",K317="L","Light",K317="D","Dark")</f>
        <v>Light</v>
      </c>
      <c r="M317" s="4">
        <f>INDEX(products!$A$1:$G$49,MATCH(orders!$D317,products!$A$1:$A$49,0),MATCH(orders!M$1,products!$A$1:$G$1,0))</f>
        <v>2.5</v>
      </c>
      <c r="N317" s="5">
        <f>INDEX(products!$A$1:$G$49,MATCH(orders!$D317,products!$A$1:$A$49,0),MATCH(orders!N$1,products!$A$1:$G$1,0))</f>
        <v>34.154999999999994</v>
      </c>
      <c r="O317" s="5">
        <f t="shared" si="4"/>
        <v>34.154999999999994</v>
      </c>
      <c r="P317" t="str">
        <f>_xlfn.XLOOKUP(CoffeeOrders[[#This Row],[Customer ID]],customers!$A$1:$A$1001,customers!$I$1:$I$1001,,0)</f>
        <v>Yes</v>
      </c>
    </row>
    <row r="318" spans="1:16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_xlfn.XLOOKUP(C318,customers!$A$2:$A$1001,customers!$B$2:$B$1001)</f>
        <v>Nanny Lush</v>
      </c>
      <c r="G318" s="2" t="str">
        <f>IF(_xlfn.XLOOKUP(C318,customers!$A$1:$A$1001,customers!$C$1:$C$1001)=0, "",_xlfn.XLOOKUP(C318,customers!$A$2:$A$1001,customers!$C$2:$C$1001))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 cm="1">
        <f t="array" ref="J318">_xlfn.IFS(I318="Rob", "Robusta",I318="Ara","Arabica",I318="Exc","Excelsa",I318="Lib", "Liberica")</f>
        <v>Excelsa</v>
      </c>
      <c r="K318" t="str">
        <f>INDEX(products!$A$1:$G$49,MATCH(orders!$D318,products!$A$1:$A$49,0),MATCH(orders!K$1,products!$A$1:$G$1,0))</f>
        <v>L</v>
      </c>
      <c r="L318" t="str" cm="1">
        <f t="array" ref="L318">_xlfn.IFS(K318="M","Medium",K318="L","Light",K318="D","Dark")</f>
        <v>Light</v>
      </c>
      <c r="M318" s="4">
        <f>INDEX(products!$A$1:$G$49,MATCH(orders!$D318,products!$A$1:$A$49,0),MATCH(orders!M$1,products!$A$1:$G$1,0))</f>
        <v>2.5</v>
      </c>
      <c r="N318" s="5">
        <f>INDEX(products!$A$1:$G$49,MATCH(orders!$D318,products!$A$1:$A$49,0),MATCH(orders!N$1,products!$A$1:$G$1,0))</f>
        <v>34.154999999999994</v>
      </c>
      <c r="O318" s="5">
        <f t="shared" si="4"/>
        <v>204.92999999999995</v>
      </c>
      <c r="P318" t="str">
        <f>_xlfn.XLOOKUP(CoffeeOrders[[#This Row],[Customer ID]],customers!$A$1:$A$1001,customers!$I$1:$I$1001,,0)</f>
        <v>No</v>
      </c>
    </row>
    <row r="319" spans="1:16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_xlfn.XLOOKUP(C319,customers!$A$2:$A$1001,customers!$B$2:$B$1001)</f>
        <v>Selma McMillian</v>
      </c>
      <c r="G319" s="2" t="str">
        <f>IF(_xlfn.XLOOKUP(C319,customers!$A$1:$A$1001,customers!$C$1:$C$1001)=0, "",_xlfn.XLOOKUP(C319,customers!$A$2:$A$1001,customers!$C$2:$C$1001))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 cm="1">
        <f t="array" ref="J319">_xlfn.IFS(I319="Rob", "Robusta",I319="Ara","Arabica",I319="Exc","Excelsa",I319="Lib", "Liberica")</f>
        <v>Excelsa</v>
      </c>
      <c r="K319" t="str">
        <f>INDEX(products!$A$1:$G$49,MATCH(orders!$D319,products!$A$1:$A$49,0),MATCH(orders!K$1,products!$A$1:$G$1,0))</f>
        <v>D</v>
      </c>
      <c r="L319" t="str" cm="1">
        <f t="array" ref="L319">_xlfn.IFS(K319="M","Medium",K319="L","Light",K319="D","Dark")</f>
        <v>Dark</v>
      </c>
      <c r="M319" s="4">
        <f>INDEX(products!$A$1:$G$49,MATCH(orders!$D319,products!$A$1:$A$49,0),MATCH(orders!M$1,products!$A$1:$G$1,0))</f>
        <v>0.5</v>
      </c>
      <c r="N319" s="5">
        <f>INDEX(products!$A$1:$G$49,MATCH(orders!$D319,products!$A$1:$A$49,0),MATCH(orders!N$1,products!$A$1:$G$1,0))</f>
        <v>7.29</v>
      </c>
      <c r="O319" s="5">
        <f t="shared" si="4"/>
        <v>21.87</v>
      </c>
      <c r="P319" t="str">
        <f>_xlfn.XLOOKUP(CoffeeOrders[[#This Row],[Customer ID]],customers!$A$1:$A$1001,customers!$I$1:$I$1001,,0)</f>
        <v>No</v>
      </c>
    </row>
    <row r="320" spans="1:16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_xlfn.XLOOKUP(C320,customers!$A$2:$A$1001,customers!$B$2:$B$1001)</f>
        <v>Tess Bennison</v>
      </c>
      <c r="G320" s="2" t="str">
        <f>IF(_xlfn.XLOOKUP(C320,customers!$A$1:$A$1001,customers!$C$1:$C$1001)=0, "",_xlfn.XLOOKUP(C320,customers!$A$2:$A$1001,customers!$C$2:$C$1001))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 cm="1">
        <f t="array" ref="J320">_xlfn.IFS(I320="Rob", "Robusta",I320="Ara","Arabica",I320="Exc","Excelsa",I320="Lib", "Liberica")</f>
        <v>Arabica</v>
      </c>
      <c r="K320" t="str">
        <f>INDEX(products!$A$1:$G$49,MATCH(orders!$D320,products!$A$1:$A$49,0),MATCH(orders!K$1,products!$A$1:$G$1,0))</f>
        <v>M</v>
      </c>
      <c r="L320" t="str" cm="1">
        <f t="array" ref="L320">_xlfn.IFS(K320="M","Medium",K320="L","Light",K320="D","Dark")</f>
        <v>Medium</v>
      </c>
      <c r="M320" s="4">
        <f>INDEX(products!$A$1:$G$49,MATCH(orders!$D320,products!$A$1:$A$49,0),MATCH(orders!M$1,products!$A$1:$G$1,0))</f>
        <v>2.5</v>
      </c>
      <c r="N320" s="5">
        <f>INDEX(products!$A$1:$G$49,MATCH(orders!$D320,products!$A$1:$A$49,0),MATCH(orders!N$1,products!$A$1:$G$1,0))</f>
        <v>25.874999999999996</v>
      </c>
      <c r="O320" s="5">
        <f t="shared" si="4"/>
        <v>51.749999999999993</v>
      </c>
      <c r="P320" t="str">
        <f>_xlfn.XLOOKUP(CoffeeOrders[[#This Row],[Customer ID]],customers!$A$1:$A$1001,customers!$I$1:$I$1001,,0)</f>
        <v>Yes</v>
      </c>
    </row>
    <row r="321" spans="1:16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_xlfn.XLOOKUP(C321,customers!$A$2:$A$1001,customers!$B$2:$B$1001)</f>
        <v>Gabie Tweed</v>
      </c>
      <c r="G321" s="2" t="str">
        <f>IF(_xlfn.XLOOKUP(C321,customers!$A$1:$A$1001,customers!$C$1:$C$1001)=0, "",_xlfn.XLOOKUP(C321,customers!$A$2:$A$1001,customers!$C$2:$C$1001))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 cm="1">
        <f t="array" ref="J321">_xlfn.IFS(I321="Rob", "Robusta",I321="Ara","Arabica",I321="Exc","Excelsa",I321="Lib", "Liberica")</f>
        <v>Excelsa</v>
      </c>
      <c r="K321" t="str">
        <f>INDEX(products!$A$1:$G$49,MATCH(orders!$D321,products!$A$1:$A$49,0),MATCH(orders!K$1,products!$A$1:$G$1,0))</f>
        <v>M</v>
      </c>
      <c r="L321" t="str" cm="1">
        <f t="array" ref="L321">_xlfn.IFS(K321="M","Medium",K321="L","Light",K321="D","Dark")</f>
        <v>Medium</v>
      </c>
      <c r="M321" s="4">
        <f>INDEX(products!$A$1:$G$49,MATCH(orders!$D321,products!$A$1:$A$49,0),MATCH(orders!M$1,products!$A$1:$G$1,0))</f>
        <v>0.2</v>
      </c>
      <c r="N321" s="5">
        <f>INDEX(products!$A$1:$G$49,MATCH(orders!$D321,products!$A$1:$A$49,0),MATCH(orders!N$1,products!$A$1:$G$1,0))</f>
        <v>4.125</v>
      </c>
      <c r="O321" s="5">
        <f t="shared" si="4"/>
        <v>8.25</v>
      </c>
      <c r="P321" t="str">
        <f>_xlfn.XLOOKUP(CoffeeOrders[[#This Row],[Customer ID]],customers!$A$1:$A$1001,customers!$I$1:$I$1001,,0)</f>
        <v>Yes</v>
      </c>
    </row>
    <row r="322" spans="1:16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_xlfn.XLOOKUP(C322,customers!$A$2:$A$1001,customers!$B$2:$B$1001)</f>
        <v>Gabie Tweed</v>
      </c>
      <c r="G322" s="2" t="str">
        <f>IF(_xlfn.XLOOKUP(C322,customers!$A$1:$A$1001,customers!$C$1:$C$1001)=0, "",_xlfn.XLOOKUP(C322,customers!$A$2:$A$1001,customers!$C$2:$C$1001))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 cm="1">
        <f t="array" ref="J322">_xlfn.IFS(I322="Rob", "Robusta",I322="Ara","Arabica",I322="Exc","Excelsa",I322="Lib", "Liberica")</f>
        <v>Arabica</v>
      </c>
      <c r="K322" t="str">
        <f>INDEX(products!$A$1:$G$49,MATCH(orders!$D322,products!$A$1:$A$49,0),MATCH(orders!K$1,products!$A$1:$G$1,0))</f>
        <v>L</v>
      </c>
      <c r="L322" t="str" cm="1">
        <f t="array" ref="L322">_xlfn.IFS(K322="M","Medium",K322="L","Light",K322="D","Dark")</f>
        <v>Light</v>
      </c>
      <c r="M322" s="4">
        <f>INDEX(products!$A$1:$G$49,MATCH(orders!$D322,products!$A$1:$A$49,0),MATCH(orders!M$1,products!$A$1:$G$1,0))</f>
        <v>0.2</v>
      </c>
      <c r="N322" s="5">
        <f>INDEX(products!$A$1:$G$49,MATCH(orders!$D322,products!$A$1:$A$49,0),MATCH(orders!N$1,products!$A$1:$G$1,0))</f>
        <v>3.8849999999999998</v>
      </c>
      <c r="O322" s="5">
        <f t="shared" si="4"/>
        <v>19.424999999999997</v>
      </c>
      <c r="P322" t="str">
        <f>_xlfn.XLOOKUP(CoffeeOrders[[#This Row],[Customer ID]],customers!$A$1:$A$1001,customers!$I$1:$I$1001,,0)</f>
        <v>Yes</v>
      </c>
    </row>
    <row r="323" spans="1:16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_xlfn.XLOOKUP(C323,customers!$A$2:$A$1001,customers!$B$2:$B$1001)</f>
        <v>Gaile Goggin</v>
      </c>
      <c r="G323" s="2" t="str">
        <f>IF(_xlfn.XLOOKUP(C323,customers!$A$1:$A$1001,customers!$C$1:$C$1001)=0, "",_xlfn.XLOOKUP(C323,customers!$A$2:$A$1001,customers!$C$2:$C$1001))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 cm="1">
        <f t="array" ref="J323">_xlfn.IFS(I323="Rob", "Robusta",I323="Ara","Arabica",I323="Exc","Excelsa",I323="Lib", "Liberica")</f>
        <v>Arabica</v>
      </c>
      <c r="K323" t="str">
        <f>INDEX(products!$A$1:$G$49,MATCH(orders!$D323,products!$A$1:$A$49,0),MATCH(orders!K$1,products!$A$1:$G$1,0))</f>
        <v>M</v>
      </c>
      <c r="L323" t="str" cm="1">
        <f t="array" ref="L323">_xlfn.IFS(K323="M","Medium",K323="L","Light",K323="D","Dark")</f>
        <v>Medium</v>
      </c>
      <c r="M323" s="4">
        <f>INDEX(products!$A$1:$G$49,MATCH(orders!$D323,products!$A$1:$A$49,0),MATCH(orders!M$1,products!$A$1:$G$1,0))</f>
        <v>0.2</v>
      </c>
      <c r="N323" s="5">
        <f>INDEX(products!$A$1:$G$49,MATCH(orders!$D323,products!$A$1:$A$49,0),MATCH(orders!N$1,products!$A$1:$G$1,0))</f>
        <v>3.375</v>
      </c>
      <c r="O323" s="5">
        <f t="shared" ref="O323:O386" si="5">E323*N323</f>
        <v>20.25</v>
      </c>
      <c r="P323" t="str">
        <f>_xlfn.XLOOKUP(CoffeeOrders[[#This Row],[Customer ID]],customers!$A$1:$A$1001,customers!$I$1:$I$1001,,0)</f>
        <v>Yes</v>
      </c>
    </row>
    <row r="324" spans="1:16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_xlfn.XLOOKUP(C324,customers!$A$2:$A$1001,customers!$B$2:$B$1001)</f>
        <v>Skylar Jeyness</v>
      </c>
      <c r="G324" s="2" t="str">
        <f>IF(_xlfn.XLOOKUP(C324,customers!$A$1:$A$1001,customers!$C$1:$C$1001)=0, "",_xlfn.XLOOKUP(C324,customers!$A$2:$A$1001,customers!$C$2:$C$1001))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 cm="1">
        <f t="array" ref="J324">_xlfn.IFS(I324="Rob", "Robusta",I324="Ara","Arabica",I324="Exc","Excelsa",I324="Lib", "Liberica")</f>
        <v>Liberica</v>
      </c>
      <c r="K324" t="str">
        <f>INDEX(products!$A$1:$G$49,MATCH(orders!$D324,products!$A$1:$A$49,0),MATCH(orders!K$1,products!$A$1:$G$1,0))</f>
        <v>D</v>
      </c>
      <c r="L324" t="str" cm="1">
        <f t="array" ref="L324">_xlfn.IFS(K324="M","Medium",K324="L","Light",K324="D","Dark")</f>
        <v>Dark</v>
      </c>
      <c r="M324" s="4">
        <f>INDEX(products!$A$1:$G$49,MATCH(orders!$D324,products!$A$1:$A$49,0),MATCH(orders!M$1,products!$A$1:$G$1,0))</f>
        <v>0.5</v>
      </c>
      <c r="N324" s="5">
        <f>INDEX(products!$A$1:$G$49,MATCH(orders!$D324,products!$A$1:$A$49,0),MATCH(orders!N$1,products!$A$1:$G$1,0))</f>
        <v>7.77</v>
      </c>
      <c r="O324" s="5">
        <f t="shared" si="5"/>
        <v>23.31</v>
      </c>
      <c r="P324" t="str">
        <f>_xlfn.XLOOKUP(CoffeeOrders[[#This Row],[Customer ID]],customers!$A$1:$A$1001,customers!$I$1:$I$1001,,0)</f>
        <v>No</v>
      </c>
    </row>
    <row r="325" spans="1:16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_xlfn.XLOOKUP(C325,customers!$A$2:$A$1001,customers!$B$2:$B$1001)</f>
        <v>Donica Bonhome</v>
      </c>
      <c r="G325" s="2" t="str">
        <f>IF(_xlfn.XLOOKUP(C325,customers!$A$1:$A$1001,customers!$C$1:$C$1001)=0, "",_xlfn.XLOOKUP(C325,customers!$A$2:$A$1001,customers!$C$2:$C$1001))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 cm="1">
        <f t="array" ref="J325">_xlfn.IFS(I325="Rob", "Robusta",I325="Ara","Arabica",I325="Exc","Excelsa",I325="Lib", "Liberica")</f>
        <v>Excelsa</v>
      </c>
      <c r="K325" t="str">
        <f>INDEX(products!$A$1:$G$49,MATCH(orders!$D325,products!$A$1:$A$49,0),MATCH(orders!K$1,products!$A$1:$G$1,0))</f>
        <v>D</v>
      </c>
      <c r="L325" t="str" cm="1">
        <f t="array" ref="L325">_xlfn.IFS(K325="M","Medium",K325="L","Light",K325="D","Dark")</f>
        <v>Dark</v>
      </c>
      <c r="M325" s="4">
        <f>INDEX(products!$A$1:$G$49,MATCH(orders!$D325,products!$A$1:$A$49,0),MATCH(orders!M$1,products!$A$1:$G$1,0))</f>
        <v>0.2</v>
      </c>
      <c r="N325" s="5">
        <f>INDEX(products!$A$1:$G$49,MATCH(orders!$D325,products!$A$1:$A$49,0),MATCH(orders!N$1,products!$A$1:$G$1,0))</f>
        <v>3.645</v>
      </c>
      <c r="O325" s="5">
        <f t="shared" si="5"/>
        <v>18.225000000000001</v>
      </c>
      <c r="P325" t="str">
        <f>_xlfn.XLOOKUP(CoffeeOrders[[#This Row],[Customer ID]],customers!$A$1:$A$1001,customers!$I$1:$I$1001,,0)</f>
        <v>Yes</v>
      </c>
    </row>
    <row r="326" spans="1:16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_xlfn.XLOOKUP(C326,customers!$A$2:$A$1001,customers!$B$2:$B$1001)</f>
        <v>Diena Peetermann</v>
      </c>
      <c r="G326" s="2" t="str">
        <f>IF(_xlfn.XLOOKUP(C326,customers!$A$1:$A$1001,customers!$C$1:$C$1001)=0, "",_xlfn.XLOOKUP(C326,customers!$A$2:$A$1001,customers!$C$2:$C$1001))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 cm="1">
        <f t="array" ref="J326">_xlfn.IFS(I326="Rob", "Robusta",I326="Ara","Arabica",I326="Exc","Excelsa",I326="Lib", "Liberica")</f>
        <v>Excelsa</v>
      </c>
      <c r="K326" t="str">
        <f>INDEX(products!$A$1:$G$49,MATCH(orders!$D326,products!$A$1:$A$49,0),MATCH(orders!K$1,products!$A$1:$G$1,0))</f>
        <v>M</v>
      </c>
      <c r="L326" t="str" cm="1">
        <f t="array" ref="L326">_xlfn.IFS(K326="M","Medium",K326="L","Light",K326="D","Dark")</f>
        <v>Medium</v>
      </c>
      <c r="M326" s="4">
        <f>INDEX(products!$A$1:$G$49,MATCH(orders!$D326,products!$A$1:$A$49,0),MATCH(orders!M$1,products!$A$1:$G$1,0))</f>
        <v>1</v>
      </c>
      <c r="N326" s="5">
        <f>INDEX(products!$A$1:$G$49,MATCH(orders!$D326,products!$A$1:$A$49,0),MATCH(orders!N$1,products!$A$1:$G$1,0))</f>
        <v>13.75</v>
      </c>
      <c r="O326" s="5">
        <f t="shared" si="5"/>
        <v>13.75</v>
      </c>
      <c r="P326" t="str">
        <f>_xlfn.XLOOKUP(CoffeeOrders[[#This Row],[Customer ID]],customers!$A$1:$A$1001,customers!$I$1:$I$1001,,0)</f>
        <v>No</v>
      </c>
    </row>
    <row r="327" spans="1:16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_xlfn.XLOOKUP(C327,customers!$A$2:$A$1001,customers!$B$2:$B$1001)</f>
        <v>Trina Le Sarr</v>
      </c>
      <c r="G327" s="2" t="str">
        <f>IF(_xlfn.XLOOKUP(C327,customers!$A$1:$A$1001,customers!$C$1:$C$1001)=0, "",_xlfn.XLOOKUP(C327,customers!$A$2:$A$1001,customers!$C$2:$C$1001))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 cm="1">
        <f t="array" ref="J327">_xlfn.IFS(I327="Rob", "Robusta",I327="Ara","Arabica",I327="Exc","Excelsa",I327="Lib", "Liberica")</f>
        <v>Arabica</v>
      </c>
      <c r="K327" t="str">
        <f>INDEX(products!$A$1:$G$49,MATCH(orders!$D327,products!$A$1:$A$49,0),MATCH(orders!K$1,products!$A$1:$G$1,0))</f>
        <v>L</v>
      </c>
      <c r="L327" t="str" cm="1">
        <f t="array" ref="L327">_xlfn.IFS(K327="M","Medium",K327="L","Light",K327="D","Dark")</f>
        <v>Light</v>
      </c>
      <c r="M327" s="4">
        <f>INDEX(products!$A$1:$G$49,MATCH(orders!$D327,products!$A$1:$A$49,0),MATCH(orders!M$1,products!$A$1:$G$1,0))</f>
        <v>2.5</v>
      </c>
      <c r="N327" s="5">
        <f>INDEX(products!$A$1:$G$49,MATCH(orders!$D327,products!$A$1:$A$49,0),MATCH(orders!N$1,products!$A$1:$G$1,0))</f>
        <v>29.784999999999997</v>
      </c>
      <c r="O327" s="5">
        <f t="shared" si="5"/>
        <v>29.784999999999997</v>
      </c>
      <c r="P327" t="str">
        <f>_xlfn.XLOOKUP(CoffeeOrders[[#This Row],[Customer ID]],customers!$A$1:$A$1001,customers!$I$1:$I$1001,,0)</f>
        <v>Yes</v>
      </c>
    </row>
    <row r="328" spans="1:16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_xlfn.XLOOKUP(C328,customers!$A$2:$A$1001,customers!$B$2:$B$1001)</f>
        <v>Flynn Antony</v>
      </c>
      <c r="G328" s="2" t="str">
        <f>IF(_xlfn.XLOOKUP(C328,customers!$A$1:$A$1001,customers!$C$1:$C$1001)=0, "",_xlfn.XLOOKUP(C328,customers!$A$2:$A$1001,customers!$C$2:$C$1001))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 cm="1">
        <f t="array" ref="J328">_xlfn.IFS(I328="Rob", "Robusta",I328="Ara","Arabica",I328="Exc","Excelsa",I328="Lib", "Liberica")</f>
        <v>Robusta</v>
      </c>
      <c r="K328" t="str">
        <f>INDEX(products!$A$1:$G$49,MATCH(orders!$D328,products!$A$1:$A$49,0),MATCH(orders!K$1,products!$A$1:$G$1,0))</f>
        <v>D</v>
      </c>
      <c r="L328" t="str" cm="1">
        <f t="array" ref="L328">_xlfn.IFS(K328="M","Medium",K328="L","Light",K328="D","Dark")</f>
        <v>Dark</v>
      </c>
      <c r="M328" s="4">
        <f>INDEX(products!$A$1:$G$49,MATCH(orders!$D328,products!$A$1:$A$49,0),MATCH(orders!M$1,products!$A$1:$G$1,0))</f>
        <v>1</v>
      </c>
      <c r="N328" s="5">
        <f>INDEX(products!$A$1:$G$49,MATCH(orders!$D328,products!$A$1:$A$49,0),MATCH(orders!N$1,products!$A$1:$G$1,0))</f>
        <v>8.9499999999999993</v>
      </c>
      <c r="O328" s="5">
        <f t="shared" si="5"/>
        <v>44.75</v>
      </c>
      <c r="P328" t="str">
        <f>_xlfn.XLOOKUP(CoffeeOrders[[#This Row],[Customer ID]],customers!$A$1:$A$1001,customers!$I$1:$I$1001,,0)</f>
        <v>No</v>
      </c>
    </row>
    <row r="329" spans="1:16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_xlfn.XLOOKUP(C329,customers!$A$2:$A$1001,customers!$B$2:$B$1001)</f>
        <v>Baudoin Alldridge</v>
      </c>
      <c r="G329" s="2" t="str">
        <f>IF(_xlfn.XLOOKUP(C329,customers!$A$1:$A$1001,customers!$C$1:$C$1001)=0, "",_xlfn.XLOOKUP(C329,customers!$A$2:$A$1001,customers!$C$2:$C$1001))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 cm="1">
        <f t="array" ref="J329">_xlfn.IFS(I329="Rob", "Robusta",I329="Ara","Arabica",I329="Exc","Excelsa",I329="Lib", "Liberica")</f>
        <v>Robusta</v>
      </c>
      <c r="K329" t="str">
        <f>INDEX(products!$A$1:$G$49,MATCH(orders!$D329,products!$A$1:$A$49,0),MATCH(orders!K$1,products!$A$1:$G$1,0))</f>
        <v>D</v>
      </c>
      <c r="L329" t="str" cm="1">
        <f t="array" ref="L329">_xlfn.IFS(K329="M","Medium",K329="L","Light",K329="D","Dark")</f>
        <v>Dark</v>
      </c>
      <c r="M329" s="4">
        <f>INDEX(products!$A$1:$G$49,MATCH(orders!$D329,products!$A$1:$A$49,0),MATCH(orders!M$1,products!$A$1:$G$1,0))</f>
        <v>1</v>
      </c>
      <c r="N329" s="5">
        <f>INDEX(products!$A$1:$G$49,MATCH(orders!$D329,products!$A$1:$A$49,0),MATCH(orders!N$1,products!$A$1:$G$1,0))</f>
        <v>8.9499999999999993</v>
      </c>
      <c r="O329" s="5">
        <f t="shared" si="5"/>
        <v>44.75</v>
      </c>
      <c r="P329" t="str">
        <f>_xlfn.XLOOKUP(CoffeeOrders[[#This Row],[Customer ID]],customers!$A$1:$A$1001,customers!$I$1:$I$1001,,0)</f>
        <v>Yes</v>
      </c>
    </row>
    <row r="330" spans="1:16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_xlfn.XLOOKUP(C330,customers!$A$2:$A$1001,customers!$B$2:$B$1001)</f>
        <v>Homer Dulany</v>
      </c>
      <c r="G330" s="2" t="str">
        <f>IF(_xlfn.XLOOKUP(C330,customers!$A$1:$A$1001,customers!$C$1:$C$1001)=0, "",_xlfn.XLOOKUP(C330,customers!$A$2:$A$1001,customers!$C$2:$C$1001))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 cm="1">
        <f t="array" ref="J330">_xlfn.IFS(I330="Rob", "Robusta",I330="Ara","Arabica",I330="Exc","Excelsa",I330="Lib", "Liberica")</f>
        <v>Liberica</v>
      </c>
      <c r="K330" t="str">
        <f>INDEX(products!$A$1:$G$49,MATCH(orders!$D330,products!$A$1:$A$49,0),MATCH(orders!K$1,products!$A$1:$G$1,0))</f>
        <v>L</v>
      </c>
      <c r="L330" t="str" cm="1">
        <f t="array" ref="L330">_xlfn.IFS(K330="M","Medium",K330="L","Light",K330="D","Dark")</f>
        <v>Light</v>
      </c>
      <c r="M330" s="4">
        <f>INDEX(products!$A$1:$G$49,MATCH(orders!$D330,products!$A$1:$A$49,0),MATCH(orders!M$1,products!$A$1:$G$1,0))</f>
        <v>0.5</v>
      </c>
      <c r="N330" s="5">
        <f>INDEX(products!$A$1:$G$49,MATCH(orders!$D330,products!$A$1:$A$49,0),MATCH(orders!N$1,products!$A$1:$G$1,0))</f>
        <v>9.51</v>
      </c>
      <c r="O330" s="5">
        <f t="shared" si="5"/>
        <v>38.04</v>
      </c>
      <c r="P330" t="str">
        <f>_xlfn.XLOOKUP(CoffeeOrders[[#This Row],[Customer ID]],customers!$A$1:$A$1001,customers!$I$1:$I$1001,,0)</f>
        <v>Yes</v>
      </c>
    </row>
    <row r="331" spans="1:16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_xlfn.XLOOKUP(C331,customers!$A$2:$A$1001,customers!$B$2:$B$1001)</f>
        <v>Lisa Goodger</v>
      </c>
      <c r="G331" s="2" t="str">
        <f>IF(_xlfn.XLOOKUP(C331,customers!$A$1:$A$1001,customers!$C$1:$C$1001)=0, "",_xlfn.XLOOKUP(C331,customers!$A$2:$A$1001,customers!$C$2:$C$1001))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 cm="1">
        <f t="array" ref="J331">_xlfn.IFS(I331="Rob", "Robusta",I331="Ara","Arabica",I331="Exc","Excelsa",I331="Lib", "Liberica")</f>
        <v>Robusta</v>
      </c>
      <c r="K331" t="str">
        <f>INDEX(products!$A$1:$G$49,MATCH(orders!$D331,products!$A$1:$A$49,0),MATCH(orders!K$1,products!$A$1:$G$1,0))</f>
        <v>D</v>
      </c>
      <c r="L331" t="str" cm="1">
        <f t="array" ref="L331">_xlfn.IFS(K331="M","Medium",K331="L","Light",K331="D","Dark")</f>
        <v>Dark</v>
      </c>
      <c r="M331" s="4">
        <f>INDEX(products!$A$1:$G$49,MATCH(orders!$D331,products!$A$1:$A$49,0),MATCH(orders!M$1,products!$A$1:$G$1,0))</f>
        <v>0.5</v>
      </c>
      <c r="N331" s="5">
        <f>INDEX(products!$A$1:$G$49,MATCH(orders!$D331,products!$A$1:$A$49,0),MATCH(orders!N$1,products!$A$1:$G$1,0))</f>
        <v>5.3699999999999992</v>
      </c>
      <c r="O331" s="5">
        <f t="shared" si="5"/>
        <v>21.479999999999997</v>
      </c>
      <c r="P331" t="str">
        <f>_xlfn.XLOOKUP(CoffeeOrders[[#This Row],[Customer ID]],customers!$A$1:$A$1001,customers!$I$1:$I$1001,,0)</f>
        <v>Yes</v>
      </c>
    </row>
    <row r="332" spans="1:16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_xlfn.XLOOKUP(C332,customers!$A$2:$A$1001,customers!$B$2:$B$1001)</f>
        <v>Selma McMillian</v>
      </c>
      <c r="G332" s="2" t="str">
        <f>IF(_xlfn.XLOOKUP(C332,customers!$A$1:$A$1001,customers!$C$1:$C$1001)=0, "",_xlfn.XLOOKUP(C332,customers!$A$2:$A$1001,customers!$C$2:$C$1001))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 cm="1">
        <f t="array" ref="J332">_xlfn.IFS(I332="Rob", "Robusta",I332="Ara","Arabica",I332="Exc","Excelsa",I332="Lib", "Liberica")</f>
        <v>Robusta</v>
      </c>
      <c r="K332" t="str">
        <f>INDEX(products!$A$1:$G$49,MATCH(orders!$D332,products!$A$1:$A$49,0),MATCH(orders!K$1,products!$A$1:$G$1,0))</f>
        <v>D</v>
      </c>
      <c r="L332" t="str" cm="1">
        <f t="array" ref="L332">_xlfn.IFS(K332="M","Medium",K332="L","Light",K332="D","Dark")</f>
        <v>Dark</v>
      </c>
      <c r="M332" s="4">
        <f>INDEX(products!$A$1:$G$49,MATCH(orders!$D332,products!$A$1:$A$49,0),MATCH(orders!M$1,products!$A$1:$G$1,0))</f>
        <v>0.5</v>
      </c>
      <c r="N332" s="5">
        <f>INDEX(products!$A$1:$G$49,MATCH(orders!$D332,products!$A$1:$A$49,0),MATCH(orders!N$1,products!$A$1:$G$1,0))</f>
        <v>5.3699999999999992</v>
      </c>
      <c r="O332" s="5">
        <f t="shared" si="5"/>
        <v>16.11</v>
      </c>
      <c r="P332" t="str">
        <f>_xlfn.XLOOKUP(CoffeeOrders[[#This Row],[Customer ID]],customers!$A$1:$A$1001,customers!$I$1:$I$1001,,0)</f>
        <v>No</v>
      </c>
    </row>
    <row r="333" spans="1:16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_xlfn.XLOOKUP(C333,customers!$A$2:$A$1001,customers!$B$2:$B$1001)</f>
        <v>Corine Drewett</v>
      </c>
      <c r="G333" s="2" t="str">
        <f>IF(_xlfn.XLOOKUP(C333,customers!$A$1:$A$1001,customers!$C$1:$C$1001)=0, "",_xlfn.XLOOKUP(C333,customers!$A$2:$A$1001,customers!$C$2:$C$1001))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 cm="1">
        <f t="array" ref="J333">_xlfn.IFS(I333="Rob", "Robusta",I333="Ara","Arabica",I333="Exc","Excelsa",I333="Lib", "Liberica")</f>
        <v>Robusta</v>
      </c>
      <c r="K333" t="str">
        <f>INDEX(products!$A$1:$G$49,MATCH(orders!$D333,products!$A$1:$A$49,0),MATCH(orders!K$1,products!$A$1:$G$1,0))</f>
        <v>M</v>
      </c>
      <c r="L333" t="str" cm="1">
        <f t="array" ref="L333">_xlfn.IFS(K333="M","Medium",K333="L","Light",K333="D","Dark")</f>
        <v>Medium</v>
      </c>
      <c r="M333" s="4">
        <f>INDEX(products!$A$1:$G$49,MATCH(orders!$D333,products!$A$1:$A$49,0),MATCH(orders!M$1,products!$A$1:$G$1,0))</f>
        <v>2.5</v>
      </c>
      <c r="N333" s="5">
        <f>INDEX(products!$A$1:$G$49,MATCH(orders!$D333,products!$A$1:$A$49,0),MATCH(orders!N$1,products!$A$1:$G$1,0))</f>
        <v>22.884999999999998</v>
      </c>
      <c r="O333" s="5">
        <f t="shared" si="5"/>
        <v>22.884999999999998</v>
      </c>
      <c r="P333" t="str">
        <f>_xlfn.XLOOKUP(CoffeeOrders[[#This Row],[Customer ID]],customers!$A$1:$A$1001,customers!$I$1:$I$1001,,0)</f>
        <v>Yes</v>
      </c>
    </row>
    <row r="334" spans="1:16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_xlfn.XLOOKUP(C334,customers!$A$2:$A$1001,customers!$B$2:$B$1001)</f>
        <v>Quinn Parsons</v>
      </c>
      <c r="G334" s="2" t="str">
        <f>IF(_xlfn.XLOOKUP(C334,customers!$A$1:$A$1001,customers!$C$1:$C$1001)=0, "",_xlfn.XLOOKUP(C334,customers!$A$2:$A$1001,customers!$C$2:$C$1001))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 cm="1">
        <f t="array" ref="J334">_xlfn.IFS(I334="Rob", "Robusta",I334="Ara","Arabica",I334="Exc","Excelsa",I334="Lib", "Liberica")</f>
        <v>Arabica</v>
      </c>
      <c r="K334" t="str">
        <f>INDEX(products!$A$1:$G$49,MATCH(orders!$D334,products!$A$1:$A$49,0),MATCH(orders!K$1,products!$A$1:$G$1,0))</f>
        <v>D</v>
      </c>
      <c r="L334" t="str" cm="1">
        <f t="array" ref="L334">_xlfn.IFS(K334="M","Medium",K334="L","Light",K334="D","Dark")</f>
        <v>Dark</v>
      </c>
      <c r="M334" s="4">
        <f>INDEX(products!$A$1:$G$49,MATCH(orders!$D334,products!$A$1:$A$49,0),MATCH(orders!M$1,products!$A$1:$G$1,0))</f>
        <v>0.5</v>
      </c>
      <c r="N334" s="5">
        <f>INDEX(products!$A$1:$G$49,MATCH(orders!$D334,products!$A$1:$A$49,0),MATCH(orders!N$1,products!$A$1:$G$1,0))</f>
        <v>5.97</v>
      </c>
      <c r="O334" s="5">
        <f t="shared" si="5"/>
        <v>17.91</v>
      </c>
      <c r="P334" t="str">
        <f>_xlfn.XLOOKUP(CoffeeOrders[[#This Row],[Customer ID]],customers!$A$1:$A$1001,customers!$I$1:$I$1001,,0)</f>
        <v>Yes</v>
      </c>
    </row>
    <row r="335" spans="1:16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_xlfn.XLOOKUP(C335,customers!$A$2:$A$1001,customers!$B$2:$B$1001)</f>
        <v>Vivyan Ceely</v>
      </c>
      <c r="G335" s="2" t="str">
        <f>IF(_xlfn.XLOOKUP(C335,customers!$A$1:$A$1001,customers!$C$1:$C$1001)=0, "",_xlfn.XLOOKUP(C335,customers!$A$2:$A$1001,customers!$C$2:$C$1001))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 cm="1">
        <f t="array" ref="J335">_xlfn.IFS(I335="Rob", "Robusta",I335="Ara","Arabica",I335="Exc","Excelsa",I335="Lib", "Liberica")</f>
        <v>Robusta</v>
      </c>
      <c r="K335" t="str">
        <f>INDEX(products!$A$1:$G$49,MATCH(orders!$D335,products!$A$1:$A$49,0),MATCH(orders!K$1,products!$A$1:$G$1,0))</f>
        <v>M</v>
      </c>
      <c r="L335" t="str" cm="1">
        <f t="array" ref="L335">_xlfn.IFS(K335="M","Medium",K335="L","Light",K335="D","Dark")</f>
        <v>Medium</v>
      </c>
      <c r="M335" s="4">
        <f>INDEX(products!$A$1:$G$49,MATCH(orders!$D335,products!$A$1:$A$49,0),MATCH(orders!M$1,products!$A$1:$G$1,0))</f>
        <v>0.5</v>
      </c>
      <c r="N335" s="5">
        <f>INDEX(products!$A$1:$G$49,MATCH(orders!$D335,products!$A$1:$A$49,0),MATCH(orders!N$1,products!$A$1:$G$1,0))</f>
        <v>5.97</v>
      </c>
      <c r="O335" s="5">
        <f t="shared" si="5"/>
        <v>23.88</v>
      </c>
      <c r="P335" t="str">
        <f>_xlfn.XLOOKUP(CoffeeOrders[[#This Row],[Customer ID]],customers!$A$1:$A$1001,customers!$I$1:$I$1001,,0)</f>
        <v>Yes</v>
      </c>
    </row>
    <row r="336" spans="1:16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_xlfn.XLOOKUP(C336,customers!$A$2:$A$1001,customers!$B$2:$B$1001)</f>
        <v>Elonore Goodings</v>
      </c>
      <c r="G336" s="2" t="str">
        <f>IF(_xlfn.XLOOKUP(C336,customers!$A$1:$A$1001,customers!$C$1:$C$1001)=0, "",_xlfn.XLOOKUP(C336,customers!$A$2:$A$1001,customers!$C$2:$C$1001))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 cm="1">
        <f t="array" ref="J336">_xlfn.IFS(I336="Rob", "Robusta",I336="Ara","Arabica",I336="Exc","Excelsa",I336="Lib", "Liberica")</f>
        <v>Robusta</v>
      </c>
      <c r="K336" t="str">
        <f>INDEX(products!$A$1:$G$49,MATCH(orders!$D336,products!$A$1:$A$49,0),MATCH(orders!K$1,products!$A$1:$G$1,0))</f>
        <v>L</v>
      </c>
      <c r="L336" t="str" cm="1">
        <f t="array" ref="L336">_xlfn.IFS(K336="M","Medium",K336="L","Light",K336="D","Dark")</f>
        <v>Light</v>
      </c>
      <c r="M336" s="4">
        <f>INDEX(products!$A$1:$G$49,MATCH(orders!$D336,products!$A$1:$A$49,0),MATCH(orders!M$1,products!$A$1:$G$1,0))</f>
        <v>1</v>
      </c>
      <c r="N336" s="5">
        <f>INDEX(products!$A$1:$G$49,MATCH(orders!$D336,products!$A$1:$A$49,0),MATCH(orders!N$1,products!$A$1:$G$1,0))</f>
        <v>11.95</v>
      </c>
      <c r="O336" s="5">
        <f t="shared" si="5"/>
        <v>59.75</v>
      </c>
      <c r="P336" t="str">
        <f>_xlfn.XLOOKUP(CoffeeOrders[[#This Row],[Customer ID]],customers!$A$1:$A$1001,customers!$I$1:$I$1001,,0)</f>
        <v>No</v>
      </c>
    </row>
    <row r="337" spans="1:16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_xlfn.XLOOKUP(C337,customers!$A$2:$A$1001,customers!$B$2:$B$1001)</f>
        <v>Clement Vasiliev</v>
      </c>
      <c r="G337" s="2" t="str">
        <f>IF(_xlfn.XLOOKUP(C337,customers!$A$1:$A$1001,customers!$C$1:$C$1001)=0, "",_xlfn.XLOOKUP(C337,customers!$A$2:$A$1001,customers!$C$2:$C$1001))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 cm="1">
        <f t="array" ref="J337">_xlfn.IFS(I337="Rob", "Robusta",I337="Ara","Arabica",I337="Exc","Excelsa",I337="Lib", "Liberica")</f>
        <v>Liberica</v>
      </c>
      <c r="K337" t="str">
        <f>INDEX(products!$A$1:$G$49,MATCH(orders!$D337,products!$A$1:$A$49,0),MATCH(orders!K$1,products!$A$1:$G$1,0))</f>
        <v>L</v>
      </c>
      <c r="L337" t="str" cm="1">
        <f t="array" ref="L337">_xlfn.IFS(K337="M","Medium",K337="L","Light",K337="D","Dark")</f>
        <v>Light</v>
      </c>
      <c r="M337" s="4">
        <f>INDEX(products!$A$1:$G$49,MATCH(orders!$D337,products!$A$1:$A$49,0),MATCH(orders!M$1,products!$A$1:$G$1,0))</f>
        <v>0.2</v>
      </c>
      <c r="N337" s="5">
        <f>INDEX(products!$A$1:$G$49,MATCH(orders!$D337,products!$A$1:$A$49,0),MATCH(orders!N$1,products!$A$1:$G$1,0))</f>
        <v>4.7549999999999999</v>
      </c>
      <c r="O337" s="5">
        <f t="shared" si="5"/>
        <v>28.53</v>
      </c>
      <c r="P337" t="str">
        <f>_xlfn.XLOOKUP(CoffeeOrders[[#This Row],[Customer ID]],customers!$A$1:$A$1001,customers!$I$1:$I$1001,,0)</f>
        <v>Yes</v>
      </c>
    </row>
    <row r="338" spans="1:16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_xlfn.XLOOKUP(C338,customers!$A$2:$A$1001,customers!$B$2:$B$1001)</f>
        <v>Terencio O'Moylan</v>
      </c>
      <c r="G338" s="2" t="str">
        <f>IF(_xlfn.XLOOKUP(C338,customers!$A$1:$A$1001,customers!$C$1:$C$1001)=0, "",_xlfn.XLOOKUP(C338,customers!$A$2:$A$1001,customers!$C$2:$C$1001))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 cm="1">
        <f t="array" ref="J338">_xlfn.IFS(I338="Rob", "Robusta",I338="Ara","Arabica",I338="Exc","Excelsa",I338="Lib", "Liberica")</f>
        <v>Arabica</v>
      </c>
      <c r="K338" t="str">
        <f>INDEX(products!$A$1:$G$49,MATCH(orders!$D338,products!$A$1:$A$49,0),MATCH(orders!K$1,products!$A$1:$G$1,0))</f>
        <v>M</v>
      </c>
      <c r="L338" t="str" cm="1">
        <f t="array" ref="L338">_xlfn.IFS(K338="M","Medium",K338="L","Light",K338="D","Dark")</f>
        <v>Medium</v>
      </c>
      <c r="M338" s="4">
        <f>INDEX(products!$A$1:$G$49,MATCH(orders!$D338,products!$A$1:$A$49,0),MATCH(orders!M$1,products!$A$1:$G$1,0))</f>
        <v>1</v>
      </c>
      <c r="N338" s="5">
        <f>INDEX(products!$A$1:$G$49,MATCH(orders!$D338,products!$A$1:$A$49,0),MATCH(orders!N$1,products!$A$1:$G$1,0))</f>
        <v>11.25</v>
      </c>
      <c r="O338" s="5">
        <f t="shared" si="5"/>
        <v>45</v>
      </c>
      <c r="P338" t="str">
        <f>_xlfn.XLOOKUP(CoffeeOrders[[#This Row],[Customer ID]],customers!$A$1:$A$1001,customers!$I$1:$I$1001,,0)</f>
        <v>No</v>
      </c>
    </row>
    <row r="339" spans="1:16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_xlfn.XLOOKUP(C339,customers!$A$2:$A$1001,customers!$B$2:$B$1001)</f>
        <v>Flynn Antony</v>
      </c>
      <c r="G339" s="2" t="str">
        <f>IF(_xlfn.XLOOKUP(C339,customers!$A$1:$A$1001,customers!$C$1:$C$1001)=0, "",_xlfn.XLOOKUP(C339,customers!$A$2:$A$1001,customers!$C$2:$C$1001))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 cm="1">
        <f t="array" ref="J339">_xlfn.IFS(I339="Rob", "Robusta",I339="Ara","Arabica",I339="Exc","Excelsa",I339="Lib", "Liberica")</f>
        <v>Excelsa</v>
      </c>
      <c r="K339" t="str">
        <f>INDEX(products!$A$1:$G$49,MATCH(orders!$D339,products!$A$1:$A$49,0),MATCH(orders!K$1,products!$A$1:$G$1,0))</f>
        <v>D</v>
      </c>
      <c r="L339" t="str" cm="1">
        <f t="array" ref="L339">_xlfn.IFS(K339="M","Medium",K339="L","Light",K339="D","Dark")</f>
        <v>Dark</v>
      </c>
      <c r="M339" s="4">
        <f>INDEX(products!$A$1:$G$49,MATCH(orders!$D339,products!$A$1:$A$49,0),MATCH(orders!M$1,products!$A$1:$G$1,0))</f>
        <v>2.5</v>
      </c>
      <c r="N339" s="5">
        <f>INDEX(products!$A$1:$G$49,MATCH(orders!$D339,products!$A$1:$A$49,0),MATCH(orders!N$1,products!$A$1:$G$1,0))</f>
        <v>27.945</v>
      </c>
      <c r="O339" s="5">
        <f t="shared" si="5"/>
        <v>55.89</v>
      </c>
      <c r="P339" t="str">
        <f>_xlfn.XLOOKUP(CoffeeOrders[[#This Row],[Customer ID]],customers!$A$1:$A$1001,customers!$I$1:$I$1001,,0)</f>
        <v>No</v>
      </c>
    </row>
    <row r="340" spans="1:16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_xlfn.XLOOKUP(C340,customers!$A$2:$A$1001,customers!$B$2:$B$1001)</f>
        <v>Wyatan Fetherston</v>
      </c>
      <c r="G340" s="2" t="str">
        <f>IF(_xlfn.XLOOKUP(C340,customers!$A$1:$A$1001,customers!$C$1:$C$1001)=0, "",_xlfn.XLOOKUP(C340,customers!$A$2:$A$1001,customers!$C$2:$C$1001))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 cm="1">
        <f t="array" ref="J340">_xlfn.IFS(I340="Rob", "Robusta",I340="Ara","Arabica",I340="Exc","Excelsa",I340="Lib", "Liberica")</f>
        <v>Excelsa</v>
      </c>
      <c r="K340" t="str">
        <f>INDEX(products!$A$1:$G$49,MATCH(orders!$D340,products!$A$1:$A$49,0),MATCH(orders!K$1,products!$A$1:$G$1,0))</f>
        <v>L</v>
      </c>
      <c r="L340" t="str" cm="1">
        <f t="array" ref="L340">_xlfn.IFS(K340="M","Medium",K340="L","Light",K340="D","Dark")</f>
        <v>Light</v>
      </c>
      <c r="M340" s="4">
        <f>INDEX(products!$A$1:$G$49,MATCH(orders!$D340,products!$A$1:$A$49,0),MATCH(orders!M$1,products!$A$1:$G$1,0))</f>
        <v>1</v>
      </c>
      <c r="N340" s="5">
        <f>INDEX(products!$A$1:$G$49,MATCH(orders!$D340,products!$A$1:$A$49,0),MATCH(orders!N$1,products!$A$1:$G$1,0))</f>
        <v>14.85</v>
      </c>
      <c r="O340" s="5">
        <f t="shared" si="5"/>
        <v>59.4</v>
      </c>
      <c r="P340" t="str">
        <f>_xlfn.XLOOKUP(CoffeeOrders[[#This Row],[Customer ID]],customers!$A$1:$A$1001,customers!$I$1:$I$1001,,0)</f>
        <v>No</v>
      </c>
    </row>
    <row r="341" spans="1:16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_xlfn.XLOOKUP(C341,customers!$A$2:$A$1001,customers!$B$2:$B$1001)</f>
        <v>Emmaline Rasmus</v>
      </c>
      <c r="G341" s="2" t="str">
        <f>IF(_xlfn.XLOOKUP(C341,customers!$A$1:$A$1001,customers!$C$1:$C$1001)=0, "",_xlfn.XLOOKUP(C341,customers!$A$2:$A$1001,customers!$C$2:$C$1001))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 cm="1">
        <f t="array" ref="J341">_xlfn.IFS(I341="Rob", "Robusta",I341="Ara","Arabica",I341="Exc","Excelsa",I341="Lib", "Liberica")</f>
        <v>Excelsa</v>
      </c>
      <c r="K341" t="str">
        <f>INDEX(products!$A$1:$G$49,MATCH(orders!$D341,products!$A$1:$A$49,0),MATCH(orders!K$1,products!$A$1:$G$1,0))</f>
        <v>D</v>
      </c>
      <c r="L341" t="str" cm="1">
        <f t="array" ref="L341">_xlfn.IFS(K341="M","Medium",K341="L","Light",K341="D","Dark")</f>
        <v>Dark</v>
      </c>
      <c r="M341" s="4">
        <f>INDEX(products!$A$1:$G$49,MATCH(orders!$D341,products!$A$1:$A$49,0),MATCH(orders!M$1,products!$A$1:$G$1,0))</f>
        <v>0.2</v>
      </c>
      <c r="N341" s="5">
        <f>INDEX(products!$A$1:$G$49,MATCH(orders!$D341,products!$A$1:$A$49,0),MATCH(orders!N$1,products!$A$1:$G$1,0))</f>
        <v>3.645</v>
      </c>
      <c r="O341" s="5">
        <f t="shared" si="5"/>
        <v>7.29</v>
      </c>
      <c r="P341" t="str">
        <f>_xlfn.XLOOKUP(CoffeeOrders[[#This Row],[Customer ID]],customers!$A$1:$A$1001,customers!$I$1:$I$1001,,0)</f>
        <v>Yes</v>
      </c>
    </row>
    <row r="342" spans="1:16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_xlfn.XLOOKUP(C342,customers!$A$2:$A$1001,customers!$B$2:$B$1001)</f>
        <v>Wesley Giorgioni</v>
      </c>
      <c r="G342" s="2" t="str">
        <f>IF(_xlfn.XLOOKUP(C342,customers!$A$1:$A$1001,customers!$C$1:$C$1001)=0, "",_xlfn.XLOOKUP(C342,customers!$A$2:$A$1001,customers!$C$2:$C$1001))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 cm="1">
        <f t="array" ref="J342">_xlfn.IFS(I342="Rob", "Robusta",I342="Ara","Arabica",I342="Exc","Excelsa",I342="Lib", "Liberica")</f>
        <v>Excelsa</v>
      </c>
      <c r="K342" t="str">
        <f>INDEX(products!$A$1:$G$49,MATCH(orders!$D342,products!$A$1:$A$49,0),MATCH(orders!K$1,products!$A$1:$G$1,0))</f>
        <v>D</v>
      </c>
      <c r="L342" t="str" cm="1">
        <f t="array" ref="L342">_xlfn.IFS(K342="M","Medium",K342="L","Light",K342="D","Dark")</f>
        <v>Dark</v>
      </c>
      <c r="M342" s="4">
        <f>INDEX(products!$A$1:$G$49,MATCH(orders!$D342,products!$A$1:$A$49,0),MATCH(orders!M$1,products!$A$1:$G$1,0))</f>
        <v>0.5</v>
      </c>
      <c r="N342" s="5">
        <f>INDEX(products!$A$1:$G$49,MATCH(orders!$D342,products!$A$1:$A$49,0),MATCH(orders!N$1,products!$A$1:$G$1,0))</f>
        <v>7.29</v>
      </c>
      <c r="O342" s="5">
        <f t="shared" si="5"/>
        <v>7.29</v>
      </c>
      <c r="P342" t="str">
        <f>_xlfn.XLOOKUP(CoffeeOrders[[#This Row],[Customer ID]],customers!$A$1:$A$1001,customers!$I$1:$I$1001,,0)</f>
        <v>Yes</v>
      </c>
    </row>
    <row r="343" spans="1:16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_xlfn.XLOOKUP(C343,customers!$A$2:$A$1001,customers!$B$2:$B$1001)</f>
        <v>Lucienne Scargle</v>
      </c>
      <c r="G343" s="2" t="str">
        <f>IF(_xlfn.XLOOKUP(C343,customers!$A$1:$A$1001,customers!$C$1:$C$1001)=0, "",_xlfn.XLOOKUP(C343,customers!$A$2:$A$1001,customers!$C$2:$C$1001))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 cm="1">
        <f t="array" ref="J343">_xlfn.IFS(I343="Rob", "Robusta",I343="Ara","Arabica",I343="Exc","Excelsa",I343="Lib", "Liberica")</f>
        <v>Excelsa</v>
      </c>
      <c r="K343" t="str">
        <f>INDEX(products!$A$1:$G$49,MATCH(orders!$D343,products!$A$1:$A$49,0),MATCH(orders!K$1,products!$A$1:$G$1,0))</f>
        <v>L</v>
      </c>
      <c r="L343" t="str" cm="1">
        <f t="array" ref="L343">_xlfn.IFS(K343="M","Medium",K343="L","Light",K343="D","Dark")</f>
        <v>Light</v>
      </c>
      <c r="M343" s="4">
        <f>INDEX(products!$A$1:$G$49,MATCH(orders!$D343,products!$A$1:$A$49,0),MATCH(orders!M$1,products!$A$1:$G$1,0))</f>
        <v>0.5</v>
      </c>
      <c r="N343" s="5">
        <f>INDEX(products!$A$1:$G$49,MATCH(orders!$D343,products!$A$1:$A$49,0),MATCH(orders!N$1,products!$A$1:$G$1,0))</f>
        <v>8.91</v>
      </c>
      <c r="O343" s="5">
        <f t="shared" si="5"/>
        <v>17.82</v>
      </c>
      <c r="P343" t="str">
        <f>_xlfn.XLOOKUP(CoffeeOrders[[#This Row],[Customer ID]],customers!$A$1:$A$1001,customers!$I$1:$I$1001,,0)</f>
        <v>No</v>
      </c>
    </row>
    <row r="344" spans="1:16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_xlfn.XLOOKUP(C344,customers!$A$2:$A$1001,customers!$B$2:$B$1001)</f>
        <v>Lucienne Scargle</v>
      </c>
      <c r="G344" s="2" t="str">
        <f>IF(_xlfn.XLOOKUP(C344,customers!$A$1:$A$1001,customers!$C$1:$C$1001)=0, "",_xlfn.XLOOKUP(C344,customers!$A$2:$A$1001,customers!$C$2:$C$1001))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 cm="1">
        <f t="array" ref="J344">_xlfn.IFS(I344="Rob", "Robusta",I344="Ara","Arabica",I344="Exc","Excelsa",I344="Lib", "Liberica")</f>
        <v>Liberica</v>
      </c>
      <c r="K344" t="str">
        <f>INDEX(products!$A$1:$G$49,MATCH(orders!$D344,products!$A$1:$A$49,0),MATCH(orders!K$1,products!$A$1:$G$1,0))</f>
        <v>D</v>
      </c>
      <c r="L344" t="str" cm="1">
        <f t="array" ref="L344">_xlfn.IFS(K344="M","Medium",K344="L","Light",K344="D","Dark")</f>
        <v>Dark</v>
      </c>
      <c r="M344" s="4">
        <f>INDEX(products!$A$1:$G$49,MATCH(orders!$D344,products!$A$1:$A$49,0),MATCH(orders!M$1,products!$A$1:$G$1,0))</f>
        <v>0.5</v>
      </c>
      <c r="N344" s="5">
        <f>INDEX(products!$A$1:$G$49,MATCH(orders!$D344,products!$A$1:$A$49,0),MATCH(orders!N$1,products!$A$1:$G$1,0))</f>
        <v>7.77</v>
      </c>
      <c r="O344" s="5">
        <f t="shared" si="5"/>
        <v>38.849999999999994</v>
      </c>
      <c r="P344" t="str">
        <f>_xlfn.XLOOKUP(CoffeeOrders[[#This Row],[Customer ID]],customers!$A$1:$A$1001,customers!$I$1:$I$1001,,0)</f>
        <v>No</v>
      </c>
    </row>
    <row r="345" spans="1:16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_xlfn.XLOOKUP(C345,customers!$A$2:$A$1001,customers!$B$2:$B$1001)</f>
        <v>Noam Climance</v>
      </c>
      <c r="G345" s="2" t="str">
        <f>IF(_xlfn.XLOOKUP(C345,customers!$A$1:$A$1001,customers!$C$1:$C$1001)=0, "",_xlfn.XLOOKUP(C345,customers!$A$2:$A$1001,customers!$C$2:$C$1001))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 cm="1">
        <f t="array" ref="J345">_xlfn.IFS(I345="Rob", "Robusta",I345="Ara","Arabica",I345="Exc","Excelsa",I345="Lib", "Liberica")</f>
        <v>Robusta</v>
      </c>
      <c r="K345" t="str">
        <f>INDEX(products!$A$1:$G$49,MATCH(orders!$D345,products!$A$1:$A$49,0),MATCH(orders!K$1,products!$A$1:$G$1,0))</f>
        <v>D</v>
      </c>
      <c r="L345" t="str" cm="1">
        <f t="array" ref="L345">_xlfn.IFS(K345="M","Medium",K345="L","Light",K345="D","Dark")</f>
        <v>Dark</v>
      </c>
      <c r="M345" s="4">
        <f>INDEX(products!$A$1:$G$49,MATCH(orders!$D345,products!$A$1:$A$49,0),MATCH(orders!M$1,products!$A$1:$G$1,0))</f>
        <v>0.5</v>
      </c>
      <c r="N345" s="5">
        <f>INDEX(products!$A$1:$G$49,MATCH(orders!$D345,products!$A$1:$A$49,0),MATCH(orders!N$1,products!$A$1:$G$1,0))</f>
        <v>5.3699999999999992</v>
      </c>
      <c r="O345" s="5">
        <f t="shared" si="5"/>
        <v>32.22</v>
      </c>
      <c r="P345" t="str">
        <f>_xlfn.XLOOKUP(CoffeeOrders[[#This Row],[Customer ID]],customers!$A$1:$A$1001,customers!$I$1:$I$1001,,0)</f>
        <v>No</v>
      </c>
    </row>
    <row r="346" spans="1:16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_xlfn.XLOOKUP(C346,customers!$A$2:$A$1001,customers!$B$2:$B$1001)</f>
        <v>Catarina Donn</v>
      </c>
      <c r="G346" s="2" t="str">
        <f>IF(_xlfn.XLOOKUP(C346,customers!$A$1:$A$1001,customers!$C$1:$C$1001)=0, "",_xlfn.XLOOKUP(C346,customers!$A$2:$A$1001,customers!$C$2:$C$1001))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 cm="1">
        <f t="array" ref="J346">_xlfn.IFS(I346="Rob", "Robusta",I346="Ara","Arabica",I346="Exc","Excelsa",I346="Lib", "Liberica")</f>
        <v>Robusta</v>
      </c>
      <c r="K346" t="str">
        <f>INDEX(products!$A$1:$G$49,MATCH(orders!$D346,products!$A$1:$A$49,0),MATCH(orders!K$1,products!$A$1:$G$1,0))</f>
        <v>M</v>
      </c>
      <c r="L346" t="str" cm="1">
        <f t="array" ref="L346">_xlfn.IFS(K346="M","Medium",K346="L","Light",K346="D","Dark")</f>
        <v>Medium</v>
      </c>
      <c r="M346" s="4">
        <f>INDEX(products!$A$1:$G$49,MATCH(orders!$D346,products!$A$1:$A$49,0),MATCH(orders!M$1,products!$A$1:$G$1,0))</f>
        <v>1</v>
      </c>
      <c r="N346" s="5">
        <f>INDEX(products!$A$1:$G$49,MATCH(orders!$D346,products!$A$1:$A$49,0),MATCH(orders!N$1,products!$A$1:$G$1,0))</f>
        <v>9.9499999999999993</v>
      </c>
      <c r="O346" s="5">
        <f t="shared" si="5"/>
        <v>19.899999999999999</v>
      </c>
      <c r="P346" t="str">
        <f>_xlfn.XLOOKUP(CoffeeOrders[[#This Row],[Customer ID]],customers!$A$1:$A$1001,customers!$I$1:$I$1001,,0)</f>
        <v>Yes</v>
      </c>
    </row>
    <row r="347" spans="1:16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_xlfn.XLOOKUP(C347,customers!$A$2:$A$1001,customers!$B$2:$B$1001)</f>
        <v>Ameline Snazle</v>
      </c>
      <c r="G347" s="2" t="str">
        <f>IF(_xlfn.XLOOKUP(C347,customers!$A$1:$A$1001,customers!$C$1:$C$1001)=0, "",_xlfn.XLOOKUP(C347,customers!$A$2:$A$1001,customers!$C$2:$C$1001))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 cm="1">
        <f t="array" ref="J347">_xlfn.IFS(I347="Rob", "Robusta",I347="Ara","Arabica",I347="Exc","Excelsa",I347="Lib", "Liberica")</f>
        <v>Robusta</v>
      </c>
      <c r="K347" t="str">
        <f>INDEX(products!$A$1:$G$49,MATCH(orders!$D347,products!$A$1:$A$49,0),MATCH(orders!K$1,products!$A$1:$G$1,0))</f>
        <v>L</v>
      </c>
      <c r="L347" t="str" cm="1">
        <f t="array" ref="L347">_xlfn.IFS(K347="M","Medium",K347="L","Light",K347="D","Dark")</f>
        <v>Light</v>
      </c>
      <c r="M347" s="4">
        <f>INDEX(products!$A$1:$G$49,MATCH(orders!$D347,products!$A$1:$A$49,0),MATCH(orders!M$1,products!$A$1:$G$1,0))</f>
        <v>1</v>
      </c>
      <c r="N347" s="5">
        <f>INDEX(products!$A$1:$G$49,MATCH(orders!$D347,products!$A$1:$A$49,0),MATCH(orders!N$1,products!$A$1:$G$1,0))</f>
        <v>11.95</v>
      </c>
      <c r="O347" s="5">
        <f t="shared" si="5"/>
        <v>59.75</v>
      </c>
      <c r="P347" t="str">
        <f>_xlfn.XLOOKUP(CoffeeOrders[[#This Row],[Customer ID]],customers!$A$1:$A$1001,customers!$I$1:$I$1001,,0)</f>
        <v>No</v>
      </c>
    </row>
    <row r="348" spans="1:16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_xlfn.XLOOKUP(C348,customers!$A$2:$A$1001,customers!$B$2:$B$1001)</f>
        <v>Rebeka Worg</v>
      </c>
      <c r="G348" s="2" t="str">
        <f>IF(_xlfn.XLOOKUP(C348,customers!$A$1:$A$1001,customers!$C$1:$C$1001)=0, "",_xlfn.XLOOKUP(C348,customers!$A$2:$A$1001,customers!$C$2:$C$1001))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 cm="1">
        <f t="array" ref="J348">_xlfn.IFS(I348="Rob", "Robusta",I348="Ara","Arabica",I348="Exc","Excelsa",I348="Lib", "Liberica")</f>
        <v>Arabica</v>
      </c>
      <c r="K348" t="str">
        <f>INDEX(products!$A$1:$G$49,MATCH(orders!$D348,products!$A$1:$A$49,0),MATCH(orders!K$1,products!$A$1:$G$1,0))</f>
        <v>L</v>
      </c>
      <c r="L348" t="str" cm="1">
        <f t="array" ref="L348">_xlfn.IFS(K348="M","Medium",K348="L","Light",K348="D","Dark")</f>
        <v>Light</v>
      </c>
      <c r="M348" s="4">
        <f>INDEX(products!$A$1:$G$49,MATCH(orders!$D348,products!$A$1:$A$49,0),MATCH(orders!M$1,products!$A$1:$G$1,0))</f>
        <v>0.5</v>
      </c>
      <c r="N348" s="5">
        <f>INDEX(products!$A$1:$G$49,MATCH(orders!$D348,products!$A$1:$A$49,0),MATCH(orders!N$1,products!$A$1:$G$1,0))</f>
        <v>7.77</v>
      </c>
      <c r="O348" s="5">
        <f t="shared" si="5"/>
        <v>23.31</v>
      </c>
      <c r="P348" t="str">
        <f>_xlfn.XLOOKUP(CoffeeOrders[[#This Row],[Customer ID]],customers!$A$1:$A$1001,customers!$I$1:$I$1001,,0)</f>
        <v>Yes</v>
      </c>
    </row>
    <row r="349" spans="1:16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_xlfn.XLOOKUP(C349,customers!$A$2:$A$1001,customers!$B$2:$B$1001)</f>
        <v>Lewes Danes</v>
      </c>
      <c r="G349" s="2" t="str">
        <f>IF(_xlfn.XLOOKUP(C349,customers!$A$1:$A$1001,customers!$C$1:$C$1001)=0, "",_xlfn.XLOOKUP(C349,customers!$A$2:$A$1001,customers!$C$2:$C$1001))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 cm="1">
        <f t="array" ref="J349">_xlfn.IFS(I349="Rob", "Robusta",I349="Ara","Arabica",I349="Exc","Excelsa",I349="Lib", "Liberica")</f>
        <v>Liberica</v>
      </c>
      <c r="K349" t="str">
        <f>INDEX(products!$A$1:$G$49,MATCH(orders!$D349,products!$A$1:$A$49,0),MATCH(orders!K$1,products!$A$1:$G$1,0))</f>
        <v>M</v>
      </c>
      <c r="L349" t="str" cm="1">
        <f t="array" ref="L349">_xlfn.IFS(K349="M","Medium",K349="L","Light",K349="D","Dark")</f>
        <v>Medium</v>
      </c>
      <c r="M349" s="4">
        <f>INDEX(products!$A$1:$G$49,MATCH(orders!$D349,products!$A$1:$A$49,0),MATCH(orders!M$1,products!$A$1:$G$1,0))</f>
        <v>1</v>
      </c>
      <c r="N349" s="5">
        <f>INDEX(products!$A$1:$G$49,MATCH(orders!$D349,products!$A$1:$A$49,0),MATCH(orders!N$1,products!$A$1:$G$1,0))</f>
        <v>14.55</v>
      </c>
      <c r="O349" s="5">
        <f t="shared" si="5"/>
        <v>43.650000000000006</v>
      </c>
      <c r="P349" t="str">
        <f>_xlfn.XLOOKUP(CoffeeOrders[[#This Row],[Customer ID]],customers!$A$1:$A$1001,customers!$I$1:$I$1001,,0)</f>
        <v>No</v>
      </c>
    </row>
    <row r="350" spans="1:16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_xlfn.XLOOKUP(C350,customers!$A$2:$A$1001,customers!$B$2:$B$1001)</f>
        <v>Shelli Keynd</v>
      </c>
      <c r="G350" s="2" t="str">
        <f>IF(_xlfn.XLOOKUP(C350,customers!$A$1:$A$1001,customers!$C$1:$C$1001)=0, "",_xlfn.XLOOKUP(C350,customers!$A$2:$A$1001,customers!$C$2:$C$1001))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 cm="1">
        <f t="array" ref="J350">_xlfn.IFS(I350="Rob", "Robusta",I350="Ara","Arabica",I350="Exc","Excelsa",I350="Lib", "Liberica")</f>
        <v>Excelsa</v>
      </c>
      <c r="K350" t="str">
        <f>INDEX(products!$A$1:$G$49,MATCH(orders!$D350,products!$A$1:$A$49,0),MATCH(orders!K$1,products!$A$1:$G$1,0))</f>
        <v>L</v>
      </c>
      <c r="L350" t="str" cm="1">
        <f t="array" ref="L350">_xlfn.IFS(K350="M","Medium",K350="L","Light",K350="D","Dark")</f>
        <v>Light</v>
      </c>
      <c r="M350" s="4">
        <f>INDEX(products!$A$1:$G$49,MATCH(orders!$D350,products!$A$1:$A$49,0),MATCH(orders!M$1,products!$A$1:$G$1,0))</f>
        <v>2.5</v>
      </c>
      <c r="N350" s="5">
        <f>INDEX(products!$A$1:$G$49,MATCH(orders!$D350,products!$A$1:$A$49,0),MATCH(orders!N$1,products!$A$1:$G$1,0))</f>
        <v>34.154999999999994</v>
      </c>
      <c r="O350" s="5">
        <f t="shared" si="5"/>
        <v>204.92999999999995</v>
      </c>
      <c r="P350" t="str">
        <f>_xlfn.XLOOKUP(CoffeeOrders[[#This Row],[Customer ID]],customers!$A$1:$A$1001,customers!$I$1:$I$1001,,0)</f>
        <v>No</v>
      </c>
    </row>
    <row r="351" spans="1:16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_xlfn.XLOOKUP(C351,customers!$A$2:$A$1001,customers!$B$2:$B$1001)</f>
        <v>Dell Daveridge</v>
      </c>
      <c r="G351" s="2" t="str">
        <f>IF(_xlfn.XLOOKUP(C351,customers!$A$1:$A$1001,customers!$C$1:$C$1001)=0, "",_xlfn.XLOOKUP(C351,customers!$A$2:$A$1001,customers!$C$2:$C$1001))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 cm="1">
        <f t="array" ref="J351">_xlfn.IFS(I351="Rob", "Robusta",I351="Ara","Arabica",I351="Exc","Excelsa",I351="Lib", "Liberica")</f>
        <v>Robusta</v>
      </c>
      <c r="K351" t="str">
        <f>INDEX(products!$A$1:$G$49,MATCH(orders!$D351,products!$A$1:$A$49,0),MATCH(orders!K$1,products!$A$1:$G$1,0))</f>
        <v>L</v>
      </c>
      <c r="L351" t="str" cm="1">
        <f t="array" ref="L351">_xlfn.IFS(K351="M","Medium",K351="L","Light",K351="D","Dark")</f>
        <v>Light</v>
      </c>
      <c r="M351" s="4">
        <f>INDEX(products!$A$1:$G$49,MATCH(orders!$D351,products!$A$1:$A$49,0),MATCH(orders!M$1,products!$A$1:$G$1,0))</f>
        <v>0.2</v>
      </c>
      <c r="N351" s="5">
        <f>INDEX(products!$A$1:$G$49,MATCH(orders!$D351,products!$A$1:$A$49,0),MATCH(orders!N$1,products!$A$1:$G$1,0))</f>
        <v>3.5849999999999995</v>
      </c>
      <c r="O351" s="5">
        <f t="shared" si="5"/>
        <v>14.339999999999998</v>
      </c>
      <c r="P351" t="str">
        <f>_xlfn.XLOOKUP(CoffeeOrders[[#This Row],[Customer ID]],customers!$A$1:$A$1001,customers!$I$1:$I$1001,,0)</f>
        <v>No</v>
      </c>
    </row>
    <row r="352" spans="1:16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_xlfn.XLOOKUP(C352,customers!$A$2:$A$1001,customers!$B$2:$B$1001)</f>
        <v>Joshuah Awdry</v>
      </c>
      <c r="G352" s="2" t="str">
        <f>IF(_xlfn.XLOOKUP(C352,customers!$A$1:$A$1001,customers!$C$1:$C$1001)=0, "",_xlfn.XLOOKUP(C352,customers!$A$2:$A$1001,customers!$C$2:$C$1001))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 cm="1">
        <f t="array" ref="J352">_xlfn.IFS(I352="Rob", "Robusta",I352="Ara","Arabica",I352="Exc","Excelsa",I352="Lib", "Liberica")</f>
        <v>Arabica</v>
      </c>
      <c r="K352" t="str">
        <f>INDEX(products!$A$1:$G$49,MATCH(orders!$D352,products!$A$1:$A$49,0),MATCH(orders!K$1,products!$A$1:$G$1,0))</f>
        <v>D</v>
      </c>
      <c r="L352" t="str" cm="1">
        <f t="array" ref="L352">_xlfn.IFS(K352="M","Medium",K352="L","Light",K352="D","Dark")</f>
        <v>Dark</v>
      </c>
      <c r="M352" s="4">
        <f>INDEX(products!$A$1:$G$49,MATCH(orders!$D352,products!$A$1:$A$49,0),MATCH(orders!M$1,products!$A$1:$G$1,0))</f>
        <v>0.5</v>
      </c>
      <c r="N352" s="5">
        <f>INDEX(products!$A$1:$G$49,MATCH(orders!$D352,products!$A$1:$A$49,0),MATCH(orders!N$1,products!$A$1:$G$1,0))</f>
        <v>5.97</v>
      </c>
      <c r="O352" s="5">
        <f t="shared" si="5"/>
        <v>23.88</v>
      </c>
      <c r="P352" t="str">
        <f>_xlfn.XLOOKUP(CoffeeOrders[[#This Row],[Customer ID]],customers!$A$1:$A$1001,customers!$I$1:$I$1001,,0)</f>
        <v>No</v>
      </c>
    </row>
    <row r="353" spans="1:16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_xlfn.XLOOKUP(C353,customers!$A$2:$A$1001,customers!$B$2:$B$1001)</f>
        <v>Ethel Ryles</v>
      </c>
      <c r="G353" s="2" t="str">
        <f>IF(_xlfn.XLOOKUP(C353,customers!$A$1:$A$1001,customers!$C$1:$C$1001)=0, "",_xlfn.XLOOKUP(C353,customers!$A$2:$A$1001,customers!$C$2:$C$1001))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 cm="1">
        <f t="array" ref="J353">_xlfn.IFS(I353="Rob", "Robusta",I353="Ara","Arabica",I353="Exc","Excelsa",I353="Lib", "Liberica")</f>
        <v>Arabica</v>
      </c>
      <c r="K353" t="str">
        <f>INDEX(products!$A$1:$G$49,MATCH(orders!$D353,products!$A$1:$A$49,0),MATCH(orders!K$1,products!$A$1:$G$1,0))</f>
        <v>M</v>
      </c>
      <c r="L353" t="str" cm="1">
        <f t="array" ref="L353">_xlfn.IFS(K353="M","Medium",K353="L","Light",K353="D","Dark")</f>
        <v>Medium</v>
      </c>
      <c r="M353" s="4">
        <f>INDEX(products!$A$1:$G$49,MATCH(orders!$D353,products!$A$1:$A$49,0),MATCH(orders!M$1,products!$A$1:$G$1,0))</f>
        <v>1</v>
      </c>
      <c r="N353" s="5">
        <f>INDEX(products!$A$1:$G$49,MATCH(orders!$D353,products!$A$1:$A$49,0),MATCH(orders!N$1,products!$A$1:$G$1,0))</f>
        <v>11.25</v>
      </c>
      <c r="O353" s="5">
        <f t="shared" si="5"/>
        <v>22.5</v>
      </c>
      <c r="P353" t="str">
        <f>_xlfn.XLOOKUP(CoffeeOrders[[#This Row],[Customer ID]],customers!$A$1:$A$1001,customers!$I$1:$I$1001,,0)</f>
        <v>No</v>
      </c>
    </row>
    <row r="354" spans="1:16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_xlfn.XLOOKUP(C354,customers!$A$2:$A$1001,customers!$B$2:$B$1001)</f>
        <v>Flynn Antony</v>
      </c>
      <c r="G354" s="2" t="str">
        <f>IF(_xlfn.XLOOKUP(C354,customers!$A$1:$A$1001,customers!$C$1:$C$1001)=0, "",_xlfn.XLOOKUP(C354,customers!$A$2:$A$1001,customers!$C$2:$C$1001))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 cm="1">
        <f t="array" ref="J354">_xlfn.IFS(I354="Rob", "Robusta",I354="Ara","Arabica",I354="Exc","Excelsa",I354="Lib", "Liberica")</f>
        <v>Excelsa</v>
      </c>
      <c r="K354" t="str">
        <f>INDEX(products!$A$1:$G$49,MATCH(orders!$D354,products!$A$1:$A$49,0),MATCH(orders!K$1,products!$A$1:$G$1,0))</f>
        <v>D</v>
      </c>
      <c r="L354" t="str" cm="1">
        <f t="array" ref="L354">_xlfn.IFS(K354="M","Medium",K354="L","Light",K354="D","Dark")</f>
        <v>Dark</v>
      </c>
      <c r="M354" s="4">
        <f>INDEX(products!$A$1:$G$49,MATCH(orders!$D354,products!$A$1:$A$49,0),MATCH(orders!M$1,products!$A$1:$G$1,0))</f>
        <v>0.5</v>
      </c>
      <c r="N354" s="5">
        <f>INDEX(products!$A$1:$G$49,MATCH(orders!$D354,products!$A$1:$A$49,0),MATCH(orders!N$1,products!$A$1:$G$1,0))</f>
        <v>7.29</v>
      </c>
      <c r="O354" s="5">
        <f t="shared" si="5"/>
        <v>36.450000000000003</v>
      </c>
      <c r="P354" t="str">
        <f>_xlfn.XLOOKUP(CoffeeOrders[[#This Row],[Customer ID]],customers!$A$1:$A$1001,customers!$I$1:$I$1001,,0)</f>
        <v>No</v>
      </c>
    </row>
    <row r="355" spans="1:16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_xlfn.XLOOKUP(C355,customers!$A$2:$A$1001,customers!$B$2:$B$1001)</f>
        <v>Maitilde Boxill</v>
      </c>
      <c r="G355" s="2" t="str">
        <f>IF(_xlfn.XLOOKUP(C355,customers!$A$1:$A$1001,customers!$C$1:$C$1001)=0, "",_xlfn.XLOOKUP(C355,customers!$A$2:$A$1001,customers!$C$2:$C$1001))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 cm="1">
        <f t="array" ref="J355">_xlfn.IFS(I355="Rob", "Robusta",I355="Ara","Arabica",I355="Exc","Excelsa",I355="Lib", "Liberica")</f>
        <v>Arabica</v>
      </c>
      <c r="K355" t="str">
        <f>INDEX(products!$A$1:$G$49,MATCH(orders!$D355,products!$A$1:$A$49,0),MATCH(orders!K$1,products!$A$1:$G$1,0))</f>
        <v>M</v>
      </c>
      <c r="L355" t="str" cm="1">
        <f t="array" ref="L355">_xlfn.IFS(K355="M","Medium",K355="L","Light",K355="D","Dark")</f>
        <v>Medium</v>
      </c>
      <c r="M355" s="4">
        <f>INDEX(products!$A$1:$G$49,MATCH(orders!$D355,products!$A$1:$A$49,0),MATCH(orders!M$1,products!$A$1:$G$1,0))</f>
        <v>0.5</v>
      </c>
      <c r="N355" s="5">
        <f>INDEX(products!$A$1:$G$49,MATCH(orders!$D355,products!$A$1:$A$49,0),MATCH(orders!N$1,products!$A$1:$G$1,0))</f>
        <v>6.75</v>
      </c>
      <c r="O355" s="5">
        <f t="shared" si="5"/>
        <v>27</v>
      </c>
      <c r="P355" t="str">
        <f>_xlfn.XLOOKUP(CoffeeOrders[[#This Row],[Customer ID]],customers!$A$1:$A$1001,customers!$I$1:$I$1001,,0)</f>
        <v>Yes</v>
      </c>
    </row>
    <row r="356" spans="1:16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_xlfn.XLOOKUP(C356,customers!$A$2:$A$1001,customers!$B$2:$B$1001)</f>
        <v>Jodee Caldicott</v>
      </c>
      <c r="G356" s="2" t="str">
        <f>IF(_xlfn.XLOOKUP(C356,customers!$A$1:$A$1001,customers!$C$1:$C$1001)=0, "",_xlfn.XLOOKUP(C356,customers!$A$2:$A$1001,customers!$C$2:$C$1001))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 cm="1">
        <f t="array" ref="J356">_xlfn.IFS(I356="Rob", "Robusta",I356="Ara","Arabica",I356="Exc","Excelsa",I356="Lib", "Liberica")</f>
        <v>Arabica</v>
      </c>
      <c r="K356" t="str">
        <f>INDEX(products!$A$1:$G$49,MATCH(orders!$D356,products!$A$1:$A$49,0),MATCH(orders!K$1,products!$A$1:$G$1,0))</f>
        <v>M</v>
      </c>
      <c r="L356" t="str" cm="1">
        <f t="array" ref="L356">_xlfn.IFS(K356="M","Medium",K356="L","Light",K356="D","Dark")</f>
        <v>Medium</v>
      </c>
      <c r="M356" s="4">
        <f>INDEX(products!$A$1:$G$49,MATCH(orders!$D356,products!$A$1:$A$49,0),MATCH(orders!M$1,products!$A$1:$G$1,0))</f>
        <v>2.5</v>
      </c>
      <c r="N356" s="5">
        <f>INDEX(products!$A$1:$G$49,MATCH(orders!$D356,products!$A$1:$A$49,0),MATCH(orders!N$1,products!$A$1:$G$1,0))</f>
        <v>25.874999999999996</v>
      </c>
      <c r="O356" s="5">
        <f t="shared" si="5"/>
        <v>155.24999999999997</v>
      </c>
      <c r="P356" t="str">
        <f>_xlfn.XLOOKUP(CoffeeOrders[[#This Row],[Customer ID]],customers!$A$1:$A$1001,customers!$I$1:$I$1001,,0)</f>
        <v>No</v>
      </c>
    </row>
    <row r="357" spans="1:16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_xlfn.XLOOKUP(C357,customers!$A$2:$A$1001,customers!$B$2:$B$1001)</f>
        <v>Marianna Vedmore</v>
      </c>
      <c r="G357" s="2" t="str">
        <f>IF(_xlfn.XLOOKUP(C357,customers!$A$1:$A$1001,customers!$C$1:$C$1001)=0, "",_xlfn.XLOOKUP(C357,customers!$A$2:$A$1001,customers!$C$2:$C$1001))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 cm="1">
        <f t="array" ref="J357">_xlfn.IFS(I357="Rob", "Robusta",I357="Ara","Arabica",I357="Exc","Excelsa",I357="Lib", "Liberica")</f>
        <v>Arabica</v>
      </c>
      <c r="K357" t="str">
        <f>INDEX(products!$A$1:$G$49,MATCH(orders!$D357,products!$A$1:$A$49,0),MATCH(orders!K$1,products!$A$1:$G$1,0))</f>
        <v>D</v>
      </c>
      <c r="L357" t="str" cm="1">
        <f t="array" ref="L357">_xlfn.IFS(K357="M","Medium",K357="L","Light",K357="D","Dark")</f>
        <v>Dark</v>
      </c>
      <c r="M357" s="4">
        <f>INDEX(products!$A$1:$G$49,MATCH(orders!$D357,products!$A$1:$A$49,0),MATCH(orders!M$1,products!$A$1:$G$1,0))</f>
        <v>2.5</v>
      </c>
      <c r="N357" s="5">
        <f>INDEX(products!$A$1:$G$49,MATCH(orders!$D357,products!$A$1:$A$49,0),MATCH(orders!N$1,products!$A$1:$G$1,0))</f>
        <v>22.884999999999998</v>
      </c>
      <c r="O357" s="5">
        <f t="shared" si="5"/>
        <v>114.42499999999998</v>
      </c>
      <c r="P357" t="str">
        <f>_xlfn.XLOOKUP(CoffeeOrders[[#This Row],[Customer ID]],customers!$A$1:$A$1001,customers!$I$1:$I$1001,,0)</f>
        <v>Yes</v>
      </c>
    </row>
    <row r="358" spans="1:16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_xlfn.XLOOKUP(C358,customers!$A$2:$A$1001,customers!$B$2:$B$1001)</f>
        <v>Willey Romao</v>
      </c>
      <c r="G358" s="2" t="str">
        <f>IF(_xlfn.XLOOKUP(C358,customers!$A$1:$A$1001,customers!$C$1:$C$1001)=0, "",_xlfn.XLOOKUP(C358,customers!$A$2:$A$1001,customers!$C$2:$C$1001))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 cm="1">
        <f t="array" ref="J358">_xlfn.IFS(I358="Rob", "Robusta",I358="Ara","Arabica",I358="Exc","Excelsa",I358="Lib", "Liberica")</f>
        <v>Liberica</v>
      </c>
      <c r="K358" t="str">
        <f>INDEX(products!$A$1:$G$49,MATCH(orders!$D358,products!$A$1:$A$49,0),MATCH(orders!K$1,products!$A$1:$G$1,0))</f>
        <v>D</v>
      </c>
      <c r="L358" t="str" cm="1">
        <f t="array" ref="L358">_xlfn.IFS(K358="M","Medium",K358="L","Light",K358="D","Dark")</f>
        <v>Dark</v>
      </c>
      <c r="M358" s="4">
        <f>INDEX(products!$A$1:$G$49,MATCH(orders!$D358,products!$A$1:$A$49,0),MATCH(orders!M$1,products!$A$1:$G$1,0))</f>
        <v>1</v>
      </c>
      <c r="N358" s="5">
        <f>INDEX(products!$A$1:$G$49,MATCH(orders!$D358,products!$A$1:$A$49,0),MATCH(orders!N$1,products!$A$1:$G$1,0))</f>
        <v>12.95</v>
      </c>
      <c r="O358" s="5">
        <f t="shared" si="5"/>
        <v>51.8</v>
      </c>
      <c r="P358" t="str">
        <f>_xlfn.XLOOKUP(CoffeeOrders[[#This Row],[Customer ID]],customers!$A$1:$A$1001,customers!$I$1:$I$1001,,0)</f>
        <v>Yes</v>
      </c>
    </row>
    <row r="359" spans="1:16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_xlfn.XLOOKUP(C359,customers!$A$2:$A$1001,customers!$B$2:$B$1001)</f>
        <v>Enriqueta Ixor</v>
      </c>
      <c r="G359" s="2" t="str">
        <f>IF(_xlfn.XLOOKUP(C359,customers!$A$1:$A$1001,customers!$C$1:$C$1001)=0, "",_xlfn.XLOOKUP(C359,customers!$A$2:$A$1001,customers!$C$2:$C$1001))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 cm="1">
        <f t="array" ref="J359">_xlfn.IFS(I359="Rob", "Robusta",I359="Ara","Arabica",I359="Exc","Excelsa",I359="Lib", "Liberica")</f>
        <v>Arabica</v>
      </c>
      <c r="K359" t="str">
        <f>INDEX(products!$A$1:$G$49,MATCH(orders!$D359,products!$A$1:$A$49,0),MATCH(orders!K$1,products!$A$1:$G$1,0))</f>
        <v>M</v>
      </c>
      <c r="L359" t="str" cm="1">
        <f t="array" ref="L359">_xlfn.IFS(K359="M","Medium",K359="L","Light",K359="D","Dark")</f>
        <v>Medium</v>
      </c>
      <c r="M359" s="4">
        <f>INDEX(products!$A$1:$G$49,MATCH(orders!$D359,products!$A$1:$A$49,0),MATCH(orders!M$1,products!$A$1:$G$1,0))</f>
        <v>2.5</v>
      </c>
      <c r="N359" s="5">
        <f>INDEX(products!$A$1:$G$49,MATCH(orders!$D359,products!$A$1:$A$49,0),MATCH(orders!N$1,products!$A$1:$G$1,0))</f>
        <v>25.874999999999996</v>
      </c>
      <c r="O359" s="5">
        <f t="shared" si="5"/>
        <v>155.24999999999997</v>
      </c>
      <c r="P359" t="str">
        <f>_xlfn.XLOOKUP(CoffeeOrders[[#This Row],[Customer ID]],customers!$A$1:$A$1001,customers!$I$1:$I$1001,,0)</f>
        <v>No</v>
      </c>
    </row>
    <row r="360" spans="1:16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_xlfn.XLOOKUP(C360,customers!$A$2:$A$1001,customers!$B$2:$B$1001)</f>
        <v>Tomasina Cotmore</v>
      </c>
      <c r="G360" s="2" t="str">
        <f>IF(_xlfn.XLOOKUP(C360,customers!$A$1:$A$1001,customers!$C$1:$C$1001)=0, "",_xlfn.XLOOKUP(C360,customers!$A$2:$A$1001,customers!$C$2:$C$1001))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 cm="1">
        <f t="array" ref="J360">_xlfn.IFS(I360="Rob", "Robusta",I360="Ara","Arabica",I360="Exc","Excelsa",I360="Lib", "Liberica")</f>
        <v>Arabica</v>
      </c>
      <c r="K360" t="str">
        <f>INDEX(products!$A$1:$G$49,MATCH(orders!$D360,products!$A$1:$A$49,0),MATCH(orders!K$1,products!$A$1:$G$1,0))</f>
        <v>L</v>
      </c>
      <c r="L360" t="str" cm="1">
        <f t="array" ref="L360">_xlfn.IFS(K360="M","Medium",K360="L","Light",K360="D","Dark")</f>
        <v>Light</v>
      </c>
      <c r="M360" s="4">
        <f>INDEX(products!$A$1:$G$49,MATCH(orders!$D360,products!$A$1:$A$49,0),MATCH(orders!M$1,products!$A$1:$G$1,0))</f>
        <v>2.5</v>
      </c>
      <c r="N360" s="5">
        <f>INDEX(products!$A$1:$G$49,MATCH(orders!$D360,products!$A$1:$A$49,0),MATCH(orders!N$1,products!$A$1:$G$1,0))</f>
        <v>29.784999999999997</v>
      </c>
      <c r="O360" s="5">
        <f t="shared" si="5"/>
        <v>29.784999999999997</v>
      </c>
      <c r="P360" t="str">
        <f>_xlfn.XLOOKUP(CoffeeOrders[[#This Row],[Customer ID]],customers!$A$1:$A$1001,customers!$I$1:$I$1001,,0)</f>
        <v>No</v>
      </c>
    </row>
    <row r="361" spans="1:16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_xlfn.XLOOKUP(C361,customers!$A$2:$A$1001,customers!$B$2:$B$1001)</f>
        <v>Yuma Skipsey</v>
      </c>
      <c r="G361" s="2" t="str">
        <f>IF(_xlfn.XLOOKUP(C361,customers!$A$1:$A$1001,customers!$C$1:$C$1001)=0, "",_xlfn.XLOOKUP(C361,customers!$A$2:$A$1001,customers!$C$2:$C$1001))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 cm="1">
        <f t="array" ref="J361">_xlfn.IFS(I361="Rob", "Robusta",I361="Ara","Arabica",I361="Exc","Excelsa",I361="Lib", "Liberica")</f>
        <v>Robusta</v>
      </c>
      <c r="K361" t="str">
        <f>INDEX(products!$A$1:$G$49,MATCH(orders!$D361,products!$A$1:$A$49,0),MATCH(orders!K$1,products!$A$1:$G$1,0))</f>
        <v>L</v>
      </c>
      <c r="L361" t="str" cm="1">
        <f t="array" ref="L361">_xlfn.IFS(K361="M","Medium",K361="L","Light",K361="D","Dark")</f>
        <v>Light</v>
      </c>
      <c r="M361" s="4">
        <f>INDEX(products!$A$1:$G$49,MATCH(orders!$D361,products!$A$1:$A$49,0),MATCH(orders!M$1,products!$A$1:$G$1,0))</f>
        <v>0.2</v>
      </c>
      <c r="N361" s="5">
        <f>INDEX(products!$A$1:$G$49,MATCH(orders!$D361,products!$A$1:$A$49,0),MATCH(orders!N$1,products!$A$1:$G$1,0))</f>
        <v>3.5849999999999995</v>
      </c>
      <c r="O361" s="5">
        <f t="shared" si="5"/>
        <v>21.509999999999998</v>
      </c>
      <c r="P361" t="str">
        <f>_xlfn.XLOOKUP(CoffeeOrders[[#This Row],[Customer ID]],customers!$A$1:$A$1001,customers!$I$1:$I$1001,,0)</f>
        <v>No</v>
      </c>
    </row>
    <row r="362" spans="1:16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_xlfn.XLOOKUP(C362,customers!$A$2:$A$1001,customers!$B$2:$B$1001)</f>
        <v>Nicko Corps</v>
      </c>
      <c r="G362" s="2" t="str">
        <f>IF(_xlfn.XLOOKUP(C362,customers!$A$1:$A$1001,customers!$C$1:$C$1001)=0, "",_xlfn.XLOOKUP(C362,customers!$A$2:$A$1001,customers!$C$2:$C$1001))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 cm="1">
        <f t="array" ref="J362">_xlfn.IFS(I362="Rob", "Robusta",I362="Ara","Arabica",I362="Exc","Excelsa",I362="Lib", "Liberica")</f>
        <v>Robusta</v>
      </c>
      <c r="K362" t="str">
        <f>INDEX(products!$A$1:$G$49,MATCH(orders!$D362,products!$A$1:$A$49,0),MATCH(orders!K$1,products!$A$1:$G$1,0))</f>
        <v>D</v>
      </c>
      <c r="L362" t="str" cm="1">
        <f t="array" ref="L362">_xlfn.IFS(K362="M","Medium",K362="L","Light",K362="D","Dark")</f>
        <v>Dark</v>
      </c>
      <c r="M362" s="4">
        <f>INDEX(products!$A$1:$G$49,MATCH(orders!$D362,products!$A$1:$A$49,0),MATCH(orders!M$1,products!$A$1:$G$1,0))</f>
        <v>2.5</v>
      </c>
      <c r="N362" s="5">
        <f>INDEX(products!$A$1:$G$49,MATCH(orders!$D362,products!$A$1:$A$49,0),MATCH(orders!N$1,products!$A$1:$G$1,0))</f>
        <v>20.584999999999997</v>
      </c>
      <c r="O362" s="5">
        <f t="shared" si="5"/>
        <v>41.169999999999995</v>
      </c>
      <c r="P362" t="str">
        <f>_xlfn.XLOOKUP(CoffeeOrders[[#This Row],[Customer ID]],customers!$A$1:$A$1001,customers!$I$1:$I$1001,,0)</f>
        <v>No</v>
      </c>
    </row>
    <row r="363" spans="1:16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_xlfn.XLOOKUP(C363,customers!$A$2:$A$1001,customers!$B$2:$B$1001)</f>
        <v>Nicko Corps</v>
      </c>
      <c r="G363" s="2" t="str">
        <f>IF(_xlfn.XLOOKUP(C363,customers!$A$1:$A$1001,customers!$C$1:$C$1001)=0, "",_xlfn.XLOOKUP(C363,customers!$A$2:$A$1001,customers!$C$2:$C$1001))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 cm="1">
        <f t="array" ref="J363">_xlfn.IFS(I363="Rob", "Robusta",I363="Ara","Arabica",I363="Exc","Excelsa",I363="Lib", "Liberica")</f>
        <v>Robusta</v>
      </c>
      <c r="K363" t="str">
        <f>INDEX(products!$A$1:$G$49,MATCH(orders!$D363,products!$A$1:$A$49,0),MATCH(orders!K$1,products!$A$1:$G$1,0))</f>
        <v>M</v>
      </c>
      <c r="L363" t="str" cm="1">
        <f t="array" ref="L363">_xlfn.IFS(K363="M","Medium",K363="L","Light",K363="D","Dark")</f>
        <v>Medium</v>
      </c>
      <c r="M363" s="4">
        <f>INDEX(products!$A$1:$G$49,MATCH(orders!$D363,products!$A$1:$A$49,0),MATCH(orders!M$1,products!$A$1:$G$1,0))</f>
        <v>0.5</v>
      </c>
      <c r="N363" s="5">
        <f>INDEX(products!$A$1:$G$49,MATCH(orders!$D363,products!$A$1:$A$49,0),MATCH(orders!N$1,products!$A$1:$G$1,0))</f>
        <v>5.97</v>
      </c>
      <c r="O363" s="5">
        <f t="shared" si="5"/>
        <v>5.97</v>
      </c>
      <c r="P363" t="str">
        <f>_xlfn.XLOOKUP(CoffeeOrders[[#This Row],[Customer ID]],customers!$A$1:$A$1001,customers!$I$1:$I$1001,,0)</f>
        <v>No</v>
      </c>
    </row>
    <row r="364" spans="1:16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_xlfn.XLOOKUP(C364,customers!$A$2:$A$1001,customers!$B$2:$B$1001)</f>
        <v>Feliks Babber</v>
      </c>
      <c r="G364" s="2" t="str">
        <f>IF(_xlfn.XLOOKUP(C364,customers!$A$1:$A$1001,customers!$C$1:$C$1001)=0, "",_xlfn.XLOOKUP(C364,customers!$A$2:$A$1001,customers!$C$2:$C$1001))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 cm="1">
        <f t="array" ref="J364">_xlfn.IFS(I364="Rob", "Robusta",I364="Ara","Arabica",I364="Exc","Excelsa",I364="Lib", "Liberica")</f>
        <v>Excelsa</v>
      </c>
      <c r="K364" t="str">
        <f>INDEX(products!$A$1:$G$49,MATCH(orders!$D364,products!$A$1:$A$49,0),MATCH(orders!K$1,products!$A$1:$G$1,0))</f>
        <v>L</v>
      </c>
      <c r="L364" t="str" cm="1">
        <f t="array" ref="L364">_xlfn.IFS(K364="M","Medium",K364="L","Light",K364="D","Dark")</f>
        <v>Light</v>
      </c>
      <c r="M364" s="4">
        <f>INDEX(products!$A$1:$G$49,MATCH(orders!$D364,products!$A$1:$A$49,0),MATCH(orders!M$1,products!$A$1:$G$1,0))</f>
        <v>1</v>
      </c>
      <c r="N364" s="5">
        <f>INDEX(products!$A$1:$G$49,MATCH(orders!$D364,products!$A$1:$A$49,0),MATCH(orders!N$1,products!$A$1:$G$1,0))</f>
        <v>14.85</v>
      </c>
      <c r="O364" s="5">
        <f t="shared" si="5"/>
        <v>74.25</v>
      </c>
      <c r="P364" t="str">
        <f>_xlfn.XLOOKUP(CoffeeOrders[[#This Row],[Customer ID]],customers!$A$1:$A$1001,customers!$I$1:$I$1001,,0)</f>
        <v>Yes</v>
      </c>
    </row>
    <row r="365" spans="1:16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_xlfn.XLOOKUP(C365,customers!$A$2:$A$1001,customers!$B$2:$B$1001)</f>
        <v>Kaja Loxton</v>
      </c>
      <c r="G365" s="2" t="str">
        <f>IF(_xlfn.XLOOKUP(C365,customers!$A$1:$A$1001,customers!$C$1:$C$1001)=0, "",_xlfn.XLOOKUP(C365,customers!$A$2:$A$1001,customers!$C$2:$C$1001))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 cm="1">
        <f t="array" ref="J365">_xlfn.IFS(I365="Rob", "Robusta",I365="Ara","Arabica",I365="Exc","Excelsa",I365="Lib", "Liberica")</f>
        <v>Liberica</v>
      </c>
      <c r="K365" t="str">
        <f>INDEX(products!$A$1:$G$49,MATCH(orders!$D365,products!$A$1:$A$49,0),MATCH(orders!K$1,products!$A$1:$G$1,0))</f>
        <v>M</v>
      </c>
      <c r="L365" t="str" cm="1">
        <f t="array" ref="L365">_xlfn.IFS(K365="M","Medium",K365="L","Light",K365="D","Dark")</f>
        <v>Medium</v>
      </c>
      <c r="M365" s="4">
        <f>INDEX(products!$A$1:$G$49,MATCH(orders!$D365,products!$A$1:$A$49,0),MATCH(orders!M$1,products!$A$1:$G$1,0))</f>
        <v>1</v>
      </c>
      <c r="N365" s="5">
        <f>INDEX(products!$A$1:$G$49,MATCH(orders!$D365,products!$A$1:$A$49,0),MATCH(orders!N$1,products!$A$1:$G$1,0))</f>
        <v>14.55</v>
      </c>
      <c r="O365" s="5">
        <f t="shared" si="5"/>
        <v>87.300000000000011</v>
      </c>
      <c r="P365" t="str">
        <f>_xlfn.XLOOKUP(CoffeeOrders[[#This Row],[Customer ID]],customers!$A$1:$A$1001,customers!$I$1:$I$1001,,0)</f>
        <v>No</v>
      </c>
    </row>
    <row r="366" spans="1:16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_xlfn.XLOOKUP(C366,customers!$A$2:$A$1001,customers!$B$2:$B$1001)</f>
        <v>Parker Tofful</v>
      </c>
      <c r="G366" s="2" t="str">
        <f>IF(_xlfn.XLOOKUP(C366,customers!$A$1:$A$1001,customers!$C$1:$C$1001)=0, "",_xlfn.XLOOKUP(C366,customers!$A$2:$A$1001,customers!$C$2:$C$1001))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 cm="1">
        <f t="array" ref="J366">_xlfn.IFS(I366="Rob", "Robusta",I366="Ara","Arabica",I366="Exc","Excelsa",I366="Lib", "Liberica")</f>
        <v>Excelsa</v>
      </c>
      <c r="K366" t="str">
        <f>INDEX(products!$A$1:$G$49,MATCH(orders!$D366,products!$A$1:$A$49,0),MATCH(orders!K$1,products!$A$1:$G$1,0))</f>
        <v>D</v>
      </c>
      <c r="L366" t="str" cm="1">
        <f t="array" ref="L366">_xlfn.IFS(K366="M","Medium",K366="L","Light",K366="D","Dark")</f>
        <v>Dark</v>
      </c>
      <c r="M366" s="4">
        <f>INDEX(products!$A$1:$G$49,MATCH(orders!$D366,products!$A$1:$A$49,0),MATCH(orders!M$1,products!$A$1:$G$1,0))</f>
        <v>1</v>
      </c>
      <c r="N366" s="5">
        <f>INDEX(products!$A$1:$G$49,MATCH(orders!$D366,products!$A$1:$A$49,0),MATCH(orders!N$1,products!$A$1:$G$1,0))</f>
        <v>12.15</v>
      </c>
      <c r="O366" s="5">
        <f t="shared" si="5"/>
        <v>72.900000000000006</v>
      </c>
      <c r="P366" t="str">
        <f>_xlfn.XLOOKUP(CoffeeOrders[[#This Row],[Customer ID]],customers!$A$1:$A$1001,customers!$I$1:$I$1001,,0)</f>
        <v>Yes</v>
      </c>
    </row>
    <row r="367" spans="1:16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_xlfn.XLOOKUP(C367,customers!$A$2:$A$1001,customers!$B$2:$B$1001)</f>
        <v>Casi Gwinnett</v>
      </c>
      <c r="G367" s="2" t="str">
        <f>IF(_xlfn.XLOOKUP(C367,customers!$A$1:$A$1001,customers!$C$1:$C$1001)=0, "",_xlfn.XLOOKUP(C367,customers!$A$2:$A$1001,customers!$C$2:$C$1001))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 cm="1">
        <f t="array" ref="J367">_xlfn.IFS(I367="Rob", "Robusta",I367="Ara","Arabica",I367="Exc","Excelsa",I367="Lib", "Liberica")</f>
        <v>Liberica</v>
      </c>
      <c r="K367" t="str">
        <f>INDEX(products!$A$1:$G$49,MATCH(orders!$D367,products!$A$1:$A$49,0),MATCH(orders!K$1,products!$A$1:$G$1,0))</f>
        <v>D</v>
      </c>
      <c r="L367" t="str" cm="1">
        <f t="array" ref="L367">_xlfn.IFS(K367="M","Medium",K367="L","Light",K367="D","Dark")</f>
        <v>Dark</v>
      </c>
      <c r="M367" s="4">
        <f>INDEX(products!$A$1:$G$49,MATCH(orders!$D367,products!$A$1:$A$49,0),MATCH(orders!M$1,products!$A$1:$G$1,0))</f>
        <v>0.5</v>
      </c>
      <c r="N367" s="5">
        <f>INDEX(products!$A$1:$G$49,MATCH(orders!$D367,products!$A$1:$A$49,0),MATCH(orders!N$1,products!$A$1:$G$1,0))</f>
        <v>7.77</v>
      </c>
      <c r="O367" s="5">
        <f t="shared" si="5"/>
        <v>7.77</v>
      </c>
      <c r="P367" t="str">
        <f>_xlfn.XLOOKUP(CoffeeOrders[[#This Row],[Customer ID]],customers!$A$1:$A$1001,customers!$I$1:$I$1001,,0)</f>
        <v>No</v>
      </c>
    </row>
    <row r="368" spans="1:16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_xlfn.XLOOKUP(C368,customers!$A$2:$A$1001,customers!$B$2:$B$1001)</f>
        <v>Saree Ellesworth</v>
      </c>
      <c r="G368" s="2" t="str">
        <f>IF(_xlfn.XLOOKUP(C368,customers!$A$1:$A$1001,customers!$C$1:$C$1001)=0, "",_xlfn.XLOOKUP(C368,customers!$A$2:$A$1001,customers!$C$2:$C$1001))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 cm="1">
        <f t="array" ref="J368">_xlfn.IFS(I368="Rob", "Robusta",I368="Ara","Arabica",I368="Exc","Excelsa",I368="Lib", "Liberica")</f>
        <v>Excelsa</v>
      </c>
      <c r="K368" t="str">
        <f>INDEX(products!$A$1:$G$49,MATCH(orders!$D368,products!$A$1:$A$49,0),MATCH(orders!K$1,products!$A$1:$G$1,0))</f>
        <v>D</v>
      </c>
      <c r="L368" t="str" cm="1">
        <f t="array" ref="L368">_xlfn.IFS(K368="M","Medium",K368="L","Light",K368="D","Dark")</f>
        <v>Dark</v>
      </c>
      <c r="M368" s="4">
        <f>INDEX(products!$A$1:$G$49,MATCH(orders!$D368,products!$A$1:$A$49,0),MATCH(orders!M$1,products!$A$1:$G$1,0))</f>
        <v>0.5</v>
      </c>
      <c r="N368" s="5">
        <f>INDEX(products!$A$1:$G$49,MATCH(orders!$D368,products!$A$1:$A$49,0),MATCH(orders!N$1,products!$A$1:$G$1,0))</f>
        <v>7.29</v>
      </c>
      <c r="O368" s="5">
        <f t="shared" si="5"/>
        <v>43.74</v>
      </c>
      <c r="P368" t="str">
        <f>_xlfn.XLOOKUP(CoffeeOrders[[#This Row],[Customer ID]],customers!$A$1:$A$1001,customers!$I$1:$I$1001,,0)</f>
        <v>No</v>
      </c>
    </row>
    <row r="369" spans="1:16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_xlfn.XLOOKUP(C369,customers!$A$2:$A$1001,customers!$B$2:$B$1001)</f>
        <v>Silvio Iorizzi</v>
      </c>
      <c r="G369" s="2" t="str">
        <f>IF(_xlfn.XLOOKUP(C369,customers!$A$1:$A$1001,customers!$C$1:$C$1001)=0, "",_xlfn.XLOOKUP(C369,customers!$A$2:$A$1001,customers!$C$2:$C$1001))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 cm="1">
        <f t="array" ref="J369">_xlfn.IFS(I369="Rob", "Robusta",I369="Ara","Arabica",I369="Exc","Excelsa",I369="Lib", "Liberica")</f>
        <v>Liberica</v>
      </c>
      <c r="K369" t="str">
        <f>INDEX(products!$A$1:$G$49,MATCH(orders!$D369,products!$A$1:$A$49,0),MATCH(orders!K$1,products!$A$1:$G$1,0))</f>
        <v>M</v>
      </c>
      <c r="L369" t="str" cm="1">
        <f t="array" ref="L369">_xlfn.IFS(K369="M","Medium",K369="L","Light",K369="D","Dark")</f>
        <v>Medium</v>
      </c>
      <c r="M369" s="4">
        <f>INDEX(products!$A$1:$G$49,MATCH(orders!$D369,products!$A$1:$A$49,0),MATCH(orders!M$1,products!$A$1:$G$1,0))</f>
        <v>0.2</v>
      </c>
      <c r="N369" s="5">
        <f>INDEX(products!$A$1:$G$49,MATCH(orders!$D369,products!$A$1:$A$49,0),MATCH(orders!N$1,products!$A$1:$G$1,0))</f>
        <v>4.3650000000000002</v>
      </c>
      <c r="O369" s="5">
        <f t="shared" si="5"/>
        <v>8.73</v>
      </c>
      <c r="P369" t="str">
        <f>_xlfn.XLOOKUP(CoffeeOrders[[#This Row],[Customer ID]],customers!$A$1:$A$1001,customers!$I$1:$I$1001,,0)</f>
        <v>Yes</v>
      </c>
    </row>
    <row r="370" spans="1:16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_xlfn.XLOOKUP(C370,customers!$A$2:$A$1001,customers!$B$2:$B$1001)</f>
        <v>Leesa Flaonier</v>
      </c>
      <c r="G370" s="2" t="str">
        <f>IF(_xlfn.XLOOKUP(C370,customers!$A$1:$A$1001,customers!$C$1:$C$1001)=0, "",_xlfn.XLOOKUP(C370,customers!$A$2:$A$1001,customers!$C$2:$C$1001))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 cm="1">
        <f t="array" ref="J370">_xlfn.IFS(I370="Rob", "Robusta",I370="Ara","Arabica",I370="Exc","Excelsa",I370="Lib", "Liberica")</f>
        <v>Excelsa</v>
      </c>
      <c r="K370" t="str">
        <f>INDEX(products!$A$1:$G$49,MATCH(orders!$D370,products!$A$1:$A$49,0),MATCH(orders!K$1,products!$A$1:$G$1,0))</f>
        <v>M</v>
      </c>
      <c r="L370" t="str" cm="1">
        <f t="array" ref="L370">_xlfn.IFS(K370="M","Medium",K370="L","Light",K370="D","Dark")</f>
        <v>Medium</v>
      </c>
      <c r="M370" s="4">
        <f>INDEX(products!$A$1:$G$49,MATCH(orders!$D370,products!$A$1:$A$49,0),MATCH(orders!M$1,products!$A$1:$G$1,0))</f>
        <v>2.5</v>
      </c>
      <c r="N370" s="5">
        <f>INDEX(products!$A$1:$G$49,MATCH(orders!$D370,products!$A$1:$A$49,0),MATCH(orders!N$1,products!$A$1:$G$1,0))</f>
        <v>31.624999999999996</v>
      </c>
      <c r="O370" s="5">
        <f t="shared" si="5"/>
        <v>63.249999999999993</v>
      </c>
      <c r="P370" t="str">
        <f>_xlfn.XLOOKUP(CoffeeOrders[[#This Row],[Customer ID]],customers!$A$1:$A$1001,customers!$I$1:$I$1001,,0)</f>
        <v>No</v>
      </c>
    </row>
    <row r="371" spans="1:16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_xlfn.XLOOKUP(C371,customers!$A$2:$A$1001,customers!$B$2:$B$1001)</f>
        <v>Abba Pummell</v>
      </c>
      <c r="G371" s="2" t="str">
        <f>IF(_xlfn.XLOOKUP(C371,customers!$A$1:$A$1001,customers!$C$1:$C$1001)=0, "",_xlfn.XLOOKUP(C371,customers!$A$2:$A$1001,customers!$C$2:$C$1001))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 cm="1">
        <f t="array" ref="J371">_xlfn.IFS(I371="Rob", "Robusta",I371="Ara","Arabica",I371="Exc","Excelsa",I371="Lib", "Liberica")</f>
        <v>Excelsa</v>
      </c>
      <c r="K371" t="str">
        <f>INDEX(products!$A$1:$G$49,MATCH(orders!$D371,products!$A$1:$A$49,0),MATCH(orders!K$1,products!$A$1:$G$1,0))</f>
        <v>L</v>
      </c>
      <c r="L371" t="str" cm="1">
        <f t="array" ref="L371">_xlfn.IFS(K371="M","Medium",K371="L","Light",K371="D","Dark")</f>
        <v>Light</v>
      </c>
      <c r="M371" s="4">
        <f>INDEX(products!$A$1:$G$49,MATCH(orders!$D371,products!$A$1:$A$49,0),MATCH(orders!M$1,products!$A$1:$G$1,0))</f>
        <v>0.5</v>
      </c>
      <c r="N371" s="5">
        <f>INDEX(products!$A$1:$G$49,MATCH(orders!$D371,products!$A$1:$A$49,0),MATCH(orders!N$1,products!$A$1:$G$1,0))</f>
        <v>8.91</v>
      </c>
      <c r="O371" s="5">
        <f t="shared" si="5"/>
        <v>8.91</v>
      </c>
      <c r="P371" t="str">
        <f>_xlfn.XLOOKUP(CoffeeOrders[[#This Row],[Customer ID]],customers!$A$1:$A$1001,customers!$I$1:$I$1001,,0)</f>
        <v>Yes</v>
      </c>
    </row>
    <row r="372" spans="1:16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_xlfn.XLOOKUP(C372,customers!$A$2:$A$1001,customers!$B$2:$B$1001)</f>
        <v>Corinna Catcheside</v>
      </c>
      <c r="G372" s="2" t="str">
        <f>IF(_xlfn.XLOOKUP(C372,customers!$A$1:$A$1001,customers!$C$1:$C$1001)=0, "",_xlfn.XLOOKUP(C372,customers!$A$2:$A$1001,customers!$C$2:$C$1001))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 cm="1">
        <f t="array" ref="J372">_xlfn.IFS(I372="Rob", "Robusta",I372="Ara","Arabica",I372="Exc","Excelsa",I372="Lib", "Liberica")</f>
        <v>Excelsa</v>
      </c>
      <c r="K372" t="str">
        <f>INDEX(products!$A$1:$G$49,MATCH(orders!$D372,products!$A$1:$A$49,0),MATCH(orders!K$1,products!$A$1:$G$1,0))</f>
        <v>D</v>
      </c>
      <c r="L372" t="str" cm="1">
        <f t="array" ref="L372">_xlfn.IFS(K372="M","Medium",K372="L","Light",K372="D","Dark")</f>
        <v>Dark</v>
      </c>
      <c r="M372" s="4">
        <f>INDEX(products!$A$1:$G$49,MATCH(orders!$D372,products!$A$1:$A$49,0),MATCH(orders!M$1,products!$A$1:$G$1,0))</f>
        <v>1</v>
      </c>
      <c r="N372" s="5">
        <f>INDEX(products!$A$1:$G$49,MATCH(orders!$D372,products!$A$1:$A$49,0),MATCH(orders!N$1,products!$A$1:$G$1,0))</f>
        <v>12.15</v>
      </c>
      <c r="O372" s="5">
        <f t="shared" si="5"/>
        <v>24.3</v>
      </c>
      <c r="P372" t="str">
        <f>_xlfn.XLOOKUP(CoffeeOrders[[#This Row],[Customer ID]],customers!$A$1:$A$1001,customers!$I$1:$I$1001,,0)</f>
        <v>Yes</v>
      </c>
    </row>
    <row r="373" spans="1:16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_xlfn.XLOOKUP(C373,customers!$A$2:$A$1001,customers!$B$2:$B$1001)</f>
        <v>Cortney Gibbonson</v>
      </c>
      <c r="G373" s="2" t="str">
        <f>IF(_xlfn.XLOOKUP(C373,customers!$A$1:$A$1001,customers!$C$1:$C$1001)=0, "",_xlfn.XLOOKUP(C373,customers!$A$2:$A$1001,customers!$C$2:$C$1001))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 cm="1">
        <f t="array" ref="J373">_xlfn.IFS(I373="Rob", "Robusta",I373="Ara","Arabica",I373="Exc","Excelsa",I373="Lib", "Liberica")</f>
        <v>Arabica</v>
      </c>
      <c r="K373" t="str">
        <f>INDEX(products!$A$1:$G$49,MATCH(orders!$D373,products!$A$1:$A$49,0),MATCH(orders!K$1,products!$A$1:$G$1,0))</f>
        <v>L</v>
      </c>
      <c r="L373" t="str" cm="1">
        <f t="array" ref="L373">_xlfn.IFS(K373="M","Medium",K373="L","Light",K373="D","Dark")</f>
        <v>Light</v>
      </c>
      <c r="M373" s="4">
        <f>INDEX(products!$A$1:$G$49,MATCH(orders!$D373,products!$A$1:$A$49,0),MATCH(orders!M$1,products!$A$1:$G$1,0))</f>
        <v>0.5</v>
      </c>
      <c r="N373" s="5">
        <f>INDEX(products!$A$1:$G$49,MATCH(orders!$D373,products!$A$1:$A$49,0),MATCH(orders!N$1,products!$A$1:$G$1,0))</f>
        <v>7.77</v>
      </c>
      <c r="O373" s="5">
        <f t="shared" si="5"/>
        <v>46.62</v>
      </c>
      <c r="P373" t="str">
        <f>_xlfn.XLOOKUP(CoffeeOrders[[#This Row],[Customer ID]],customers!$A$1:$A$1001,customers!$I$1:$I$1001,,0)</f>
        <v>Yes</v>
      </c>
    </row>
    <row r="374" spans="1:16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_xlfn.XLOOKUP(C374,customers!$A$2:$A$1001,customers!$B$2:$B$1001)</f>
        <v>Terri Farra</v>
      </c>
      <c r="G374" s="2" t="str">
        <f>IF(_xlfn.XLOOKUP(C374,customers!$A$1:$A$1001,customers!$C$1:$C$1001)=0, "",_xlfn.XLOOKUP(C374,customers!$A$2:$A$1001,customers!$C$2:$C$1001))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 cm="1">
        <f t="array" ref="J374">_xlfn.IFS(I374="Rob", "Robusta",I374="Ara","Arabica",I374="Exc","Excelsa",I374="Lib", "Liberica")</f>
        <v>Robusta</v>
      </c>
      <c r="K374" t="str">
        <f>INDEX(products!$A$1:$G$49,MATCH(orders!$D374,products!$A$1:$A$49,0),MATCH(orders!K$1,products!$A$1:$G$1,0))</f>
        <v>L</v>
      </c>
      <c r="L374" t="str" cm="1">
        <f t="array" ref="L374">_xlfn.IFS(K374="M","Medium",K374="L","Light",K374="D","Dark")</f>
        <v>Light</v>
      </c>
      <c r="M374" s="4">
        <f>INDEX(products!$A$1:$G$49,MATCH(orders!$D374,products!$A$1:$A$49,0),MATCH(orders!M$1,products!$A$1:$G$1,0))</f>
        <v>0.5</v>
      </c>
      <c r="N374" s="5">
        <f>INDEX(products!$A$1:$G$49,MATCH(orders!$D374,products!$A$1:$A$49,0),MATCH(orders!N$1,products!$A$1:$G$1,0))</f>
        <v>7.169999999999999</v>
      </c>
      <c r="O374" s="5">
        <f t="shared" si="5"/>
        <v>43.019999999999996</v>
      </c>
      <c r="P374" t="str">
        <f>_xlfn.XLOOKUP(CoffeeOrders[[#This Row],[Customer ID]],customers!$A$1:$A$1001,customers!$I$1:$I$1001,,0)</f>
        <v>No</v>
      </c>
    </row>
    <row r="375" spans="1:16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_xlfn.XLOOKUP(C375,customers!$A$2:$A$1001,customers!$B$2:$B$1001)</f>
        <v>Corney Curme</v>
      </c>
      <c r="G375" s="2" t="str">
        <f>IF(_xlfn.XLOOKUP(C375,customers!$A$1:$A$1001,customers!$C$1:$C$1001)=0, "",_xlfn.XLOOKUP(C375,customers!$A$2:$A$1001,customers!$C$2:$C$1001))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 cm="1">
        <f t="array" ref="J375">_xlfn.IFS(I375="Rob", "Robusta",I375="Ara","Arabica",I375="Exc","Excelsa",I375="Lib", "Liberica")</f>
        <v>Arabica</v>
      </c>
      <c r="K375" t="str">
        <f>INDEX(products!$A$1:$G$49,MATCH(orders!$D375,products!$A$1:$A$49,0),MATCH(orders!K$1,products!$A$1:$G$1,0))</f>
        <v>D</v>
      </c>
      <c r="L375" t="str" cm="1">
        <f t="array" ref="L375">_xlfn.IFS(K375="M","Medium",K375="L","Light",K375="D","Dark")</f>
        <v>Dark</v>
      </c>
      <c r="M375" s="4">
        <f>INDEX(products!$A$1:$G$49,MATCH(orders!$D375,products!$A$1:$A$49,0),MATCH(orders!M$1,products!$A$1:$G$1,0))</f>
        <v>0.5</v>
      </c>
      <c r="N375" s="5">
        <f>INDEX(products!$A$1:$G$49,MATCH(orders!$D375,products!$A$1:$A$49,0),MATCH(orders!N$1,products!$A$1:$G$1,0))</f>
        <v>5.97</v>
      </c>
      <c r="O375" s="5">
        <f t="shared" si="5"/>
        <v>17.91</v>
      </c>
      <c r="P375" t="str">
        <f>_xlfn.XLOOKUP(CoffeeOrders[[#This Row],[Customer ID]],customers!$A$1:$A$1001,customers!$I$1:$I$1001,,0)</f>
        <v>Yes</v>
      </c>
    </row>
    <row r="376" spans="1:16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_xlfn.XLOOKUP(C376,customers!$A$2:$A$1001,customers!$B$2:$B$1001)</f>
        <v>Gothart Bamfield</v>
      </c>
      <c r="G376" s="2" t="str">
        <f>IF(_xlfn.XLOOKUP(C376,customers!$A$1:$A$1001,customers!$C$1:$C$1001)=0, "",_xlfn.XLOOKUP(C376,customers!$A$2:$A$1001,customers!$C$2:$C$1001))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 cm="1">
        <f t="array" ref="J376">_xlfn.IFS(I376="Rob", "Robusta",I376="Ara","Arabica",I376="Exc","Excelsa",I376="Lib", "Liberica")</f>
        <v>Liberica</v>
      </c>
      <c r="K376" t="str">
        <f>INDEX(products!$A$1:$G$49,MATCH(orders!$D376,products!$A$1:$A$49,0),MATCH(orders!K$1,products!$A$1:$G$1,0))</f>
        <v>L</v>
      </c>
      <c r="L376" t="str" cm="1">
        <f t="array" ref="L376">_xlfn.IFS(K376="M","Medium",K376="L","Light",K376="D","Dark")</f>
        <v>Light</v>
      </c>
      <c r="M376" s="4">
        <f>INDEX(products!$A$1:$G$49,MATCH(orders!$D376,products!$A$1:$A$49,0),MATCH(orders!M$1,products!$A$1:$G$1,0))</f>
        <v>0.5</v>
      </c>
      <c r="N376" s="5">
        <f>INDEX(products!$A$1:$G$49,MATCH(orders!$D376,products!$A$1:$A$49,0),MATCH(orders!N$1,products!$A$1:$G$1,0))</f>
        <v>9.51</v>
      </c>
      <c r="O376" s="5">
        <f t="shared" si="5"/>
        <v>38.04</v>
      </c>
      <c r="P376" t="str">
        <f>_xlfn.XLOOKUP(CoffeeOrders[[#This Row],[Customer ID]],customers!$A$1:$A$1001,customers!$I$1:$I$1001,,0)</f>
        <v>Yes</v>
      </c>
    </row>
    <row r="377" spans="1:16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_xlfn.XLOOKUP(C377,customers!$A$2:$A$1001,customers!$B$2:$B$1001)</f>
        <v>Waylin Hollingdale</v>
      </c>
      <c r="G377" s="2" t="str">
        <f>IF(_xlfn.XLOOKUP(C377,customers!$A$1:$A$1001,customers!$C$1:$C$1001)=0, "",_xlfn.XLOOKUP(C377,customers!$A$2:$A$1001,customers!$C$2:$C$1001))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 cm="1">
        <f t="array" ref="J377">_xlfn.IFS(I377="Rob", "Robusta",I377="Ara","Arabica",I377="Exc","Excelsa",I377="Lib", "Liberica")</f>
        <v>Arabica</v>
      </c>
      <c r="K377" t="str">
        <f>INDEX(products!$A$1:$G$49,MATCH(orders!$D377,products!$A$1:$A$49,0),MATCH(orders!K$1,products!$A$1:$G$1,0))</f>
        <v>M</v>
      </c>
      <c r="L377" t="str" cm="1">
        <f t="array" ref="L377">_xlfn.IFS(K377="M","Medium",K377="L","Light",K377="D","Dark")</f>
        <v>Medium</v>
      </c>
      <c r="M377" s="4">
        <f>INDEX(products!$A$1:$G$49,MATCH(orders!$D377,products!$A$1:$A$49,0),MATCH(orders!M$1,products!$A$1:$G$1,0))</f>
        <v>0.2</v>
      </c>
      <c r="N377" s="5">
        <f>INDEX(products!$A$1:$G$49,MATCH(orders!$D377,products!$A$1:$A$49,0),MATCH(orders!N$1,products!$A$1:$G$1,0))</f>
        <v>3.375</v>
      </c>
      <c r="O377" s="5">
        <f t="shared" si="5"/>
        <v>6.75</v>
      </c>
      <c r="P377" t="str">
        <f>_xlfn.XLOOKUP(CoffeeOrders[[#This Row],[Customer ID]],customers!$A$1:$A$1001,customers!$I$1:$I$1001,,0)</f>
        <v>Yes</v>
      </c>
    </row>
    <row r="378" spans="1:16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_xlfn.XLOOKUP(C378,customers!$A$2:$A$1001,customers!$B$2:$B$1001)</f>
        <v>Judd De Leek</v>
      </c>
      <c r="G378" s="2" t="str">
        <f>IF(_xlfn.XLOOKUP(C378,customers!$A$1:$A$1001,customers!$C$1:$C$1001)=0, "",_xlfn.XLOOKUP(C378,customers!$A$2:$A$1001,customers!$C$2:$C$1001))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 cm="1">
        <f t="array" ref="J378">_xlfn.IFS(I378="Rob", "Robusta",I378="Ara","Arabica",I378="Exc","Excelsa",I378="Lib", "Liberica")</f>
        <v>Robusta</v>
      </c>
      <c r="K378" t="str">
        <f>INDEX(products!$A$1:$G$49,MATCH(orders!$D378,products!$A$1:$A$49,0),MATCH(orders!K$1,products!$A$1:$G$1,0))</f>
        <v>M</v>
      </c>
      <c r="L378" t="str" cm="1">
        <f t="array" ref="L378">_xlfn.IFS(K378="M","Medium",K378="L","Light",K378="D","Dark")</f>
        <v>Medium</v>
      </c>
      <c r="M378" s="4">
        <f>INDEX(products!$A$1:$G$49,MATCH(orders!$D378,products!$A$1:$A$49,0),MATCH(orders!M$1,products!$A$1:$G$1,0))</f>
        <v>0.5</v>
      </c>
      <c r="N378" s="5">
        <f>INDEX(products!$A$1:$G$49,MATCH(orders!$D378,products!$A$1:$A$49,0),MATCH(orders!N$1,products!$A$1:$G$1,0))</f>
        <v>5.97</v>
      </c>
      <c r="O378" s="5">
        <f t="shared" si="5"/>
        <v>5.97</v>
      </c>
      <c r="P378" t="str">
        <f>_xlfn.XLOOKUP(CoffeeOrders[[#This Row],[Customer ID]],customers!$A$1:$A$1001,customers!$I$1:$I$1001,,0)</f>
        <v>Yes</v>
      </c>
    </row>
    <row r="379" spans="1:16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_xlfn.XLOOKUP(C379,customers!$A$2:$A$1001,customers!$B$2:$B$1001)</f>
        <v>Vanya Skullet</v>
      </c>
      <c r="G379" s="2" t="str">
        <f>IF(_xlfn.XLOOKUP(C379,customers!$A$1:$A$1001,customers!$C$1:$C$1001)=0, "",_xlfn.XLOOKUP(C379,customers!$A$2:$A$1001,customers!$C$2:$C$1001))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 cm="1">
        <f t="array" ref="J379">_xlfn.IFS(I379="Rob", "Robusta",I379="Ara","Arabica",I379="Exc","Excelsa",I379="Lib", "Liberica")</f>
        <v>Robusta</v>
      </c>
      <c r="K379" t="str">
        <f>INDEX(products!$A$1:$G$49,MATCH(orders!$D379,products!$A$1:$A$49,0),MATCH(orders!K$1,products!$A$1:$G$1,0))</f>
        <v>D</v>
      </c>
      <c r="L379" t="str" cm="1">
        <f t="array" ref="L379">_xlfn.IFS(K379="M","Medium",K379="L","Light",K379="D","Dark")</f>
        <v>Dark</v>
      </c>
      <c r="M379" s="4">
        <f>INDEX(products!$A$1:$G$49,MATCH(orders!$D379,products!$A$1:$A$49,0),MATCH(orders!M$1,products!$A$1:$G$1,0))</f>
        <v>0.2</v>
      </c>
      <c r="N379" s="5">
        <f>INDEX(products!$A$1:$G$49,MATCH(orders!$D379,products!$A$1:$A$49,0),MATCH(orders!N$1,products!$A$1:$G$1,0))</f>
        <v>2.6849999999999996</v>
      </c>
      <c r="O379" s="5">
        <f t="shared" si="5"/>
        <v>8.0549999999999997</v>
      </c>
      <c r="P379" t="str">
        <f>_xlfn.XLOOKUP(CoffeeOrders[[#This Row],[Customer ID]],customers!$A$1:$A$1001,customers!$I$1:$I$1001,,0)</f>
        <v>No</v>
      </c>
    </row>
    <row r="380" spans="1:16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_xlfn.XLOOKUP(C380,customers!$A$2:$A$1001,customers!$B$2:$B$1001)</f>
        <v>Jany Rudeforth</v>
      </c>
      <c r="G380" s="2" t="str">
        <f>IF(_xlfn.XLOOKUP(C380,customers!$A$1:$A$1001,customers!$C$1:$C$1001)=0, "",_xlfn.XLOOKUP(C380,customers!$A$2:$A$1001,customers!$C$2:$C$1001))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 cm="1">
        <f t="array" ref="J380">_xlfn.IFS(I380="Rob", "Robusta",I380="Ara","Arabica",I380="Exc","Excelsa",I380="Lib", "Liberica")</f>
        <v>Arabica</v>
      </c>
      <c r="K380" t="str">
        <f>INDEX(products!$A$1:$G$49,MATCH(orders!$D380,products!$A$1:$A$49,0),MATCH(orders!K$1,products!$A$1:$G$1,0))</f>
        <v>L</v>
      </c>
      <c r="L380" t="str" cm="1">
        <f t="array" ref="L380">_xlfn.IFS(K380="M","Medium",K380="L","Light",K380="D","Dark")</f>
        <v>Light</v>
      </c>
      <c r="M380" s="4">
        <f>INDEX(products!$A$1:$G$49,MATCH(orders!$D380,products!$A$1:$A$49,0),MATCH(orders!M$1,products!$A$1:$G$1,0))</f>
        <v>0.5</v>
      </c>
      <c r="N380" s="5">
        <f>INDEX(products!$A$1:$G$49,MATCH(orders!$D380,products!$A$1:$A$49,0),MATCH(orders!N$1,products!$A$1:$G$1,0))</f>
        <v>7.77</v>
      </c>
      <c r="O380" s="5">
        <f t="shared" si="5"/>
        <v>23.31</v>
      </c>
      <c r="P380" t="str">
        <f>_xlfn.XLOOKUP(CoffeeOrders[[#This Row],[Customer ID]],customers!$A$1:$A$1001,customers!$I$1:$I$1001,,0)</f>
        <v>Yes</v>
      </c>
    </row>
    <row r="381" spans="1:16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_xlfn.XLOOKUP(C381,customers!$A$2:$A$1001,customers!$B$2:$B$1001)</f>
        <v>Ashbey Tomaszewski</v>
      </c>
      <c r="G381" s="2" t="str">
        <f>IF(_xlfn.XLOOKUP(C381,customers!$A$1:$A$1001,customers!$C$1:$C$1001)=0, "",_xlfn.XLOOKUP(C381,customers!$A$2:$A$1001,customers!$C$2:$C$1001))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 cm="1">
        <f t="array" ref="J381">_xlfn.IFS(I381="Rob", "Robusta",I381="Ara","Arabica",I381="Exc","Excelsa",I381="Lib", "Liberica")</f>
        <v>Robusta</v>
      </c>
      <c r="K381" t="str">
        <f>INDEX(products!$A$1:$G$49,MATCH(orders!$D381,products!$A$1:$A$49,0),MATCH(orders!K$1,products!$A$1:$G$1,0))</f>
        <v>L</v>
      </c>
      <c r="L381" t="str" cm="1">
        <f t="array" ref="L381">_xlfn.IFS(K381="M","Medium",K381="L","Light",K381="D","Dark")</f>
        <v>Light</v>
      </c>
      <c r="M381" s="4">
        <f>INDEX(products!$A$1:$G$49,MATCH(orders!$D381,products!$A$1:$A$49,0),MATCH(orders!M$1,products!$A$1:$G$1,0))</f>
        <v>0.5</v>
      </c>
      <c r="N381" s="5">
        <f>INDEX(products!$A$1:$G$49,MATCH(orders!$D381,products!$A$1:$A$49,0),MATCH(orders!N$1,products!$A$1:$G$1,0))</f>
        <v>7.169999999999999</v>
      </c>
      <c r="O381" s="5">
        <f t="shared" si="5"/>
        <v>43.019999999999996</v>
      </c>
      <c r="P381" t="str">
        <f>_xlfn.XLOOKUP(CoffeeOrders[[#This Row],[Customer ID]],customers!$A$1:$A$1001,customers!$I$1:$I$1001,,0)</f>
        <v>Yes</v>
      </c>
    </row>
    <row r="382" spans="1:16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_xlfn.XLOOKUP(C382,customers!$A$2:$A$1001,customers!$B$2:$B$1001)</f>
        <v>Flynn Antony</v>
      </c>
      <c r="G382" s="2" t="str">
        <f>IF(_xlfn.XLOOKUP(C382,customers!$A$1:$A$1001,customers!$C$1:$C$1001)=0, "",_xlfn.XLOOKUP(C382,customers!$A$2:$A$1001,customers!$C$2:$C$1001))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 cm="1">
        <f t="array" ref="J382">_xlfn.IFS(I382="Rob", "Robusta",I382="Ara","Arabica",I382="Exc","Excelsa",I382="Lib", "Liberica")</f>
        <v>Liberica</v>
      </c>
      <c r="K382" t="str">
        <f>INDEX(products!$A$1:$G$49,MATCH(orders!$D382,products!$A$1:$A$49,0),MATCH(orders!K$1,products!$A$1:$G$1,0))</f>
        <v>D</v>
      </c>
      <c r="L382" t="str" cm="1">
        <f t="array" ref="L382">_xlfn.IFS(K382="M","Medium",K382="L","Light",K382="D","Dark")</f>
        <v>Dark</v>
      </c>
      <c r="M382" s="4">
        <f>INDEX(products!$A$1:$G$49,MATCH(orders!$D382,products!$A$1:$A$49,0),MATCH(orders!M$1,products!$A$1:$G$1,0))</f>
        <v>0.5</v>
      </c>
      <c r="N382" s="5">
        <f>INDEX(products!$A$1:$G$49,MATCH(orders!$D382,products!$A$1:$A$49,0),MATCH(orders!N$1,products!$A$1:$G$1,0))</f>
        <v>7.77</v>
      </c>
      <c r="O382" s="5">
        <f t="shared" si="5"/>
        <v>23.31</v>
      </c>
      <c r="P382" t="str">
        <f>_xlfn.XLOOKUP(CoffeeOrders[[#This Row],[Customer ID]],customers!$A$1:$A$1001,customers!$I$1:$I$1001,,0)</f>
        <v>No</v>
      </c>
    </row>
    <row r="383" spans="1:16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_xlfn.XLOOKUP(C383,customers!$A$2:$A$1001,customers!$B$2:$B$1001)</f>
        <v>Pren Bess</v>
      </c>
      <c r="G383" s="2" t="str">
        <f>IF(_xlfn.XLOOKUP(C383,customers!$A$1:$A$1001,customers!$C$1:$C$1001)=0, "",_xlfn.XLOOKUP(C383,customers!$A$2:$A$1001,customers!$C$2:$C$1001))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 cm="1">
        <f t="array" ref="J383">_xlfn.IFS(I383="Rob", "Robusta",I383="Ara","Arabica",I383="Exc","Excelsa",I383="Lib", "Liberica")</f>
        <v>Arabica</v>
      </c>
      <c r="K383" t="str">
        <f>INDEX(products!$A$1:$G$49,MATCH(orders!$D383,products!$A$1:$A$49,0),MATCH(orders!K$1,products!$A$1:$G$1,0))</f>
        <v>D</v>
      </c>
      <c r="L383" t="str" cm="1">
        <f t="array" ref="L383">_xlfn.IFS(K383="M","Medium",K383="L","Light",K383="D","Dark")</f>
        <v>Dark</v>
      </c>
      <c r="M383" s="4">
        <f>INDEX(products!$A$1:$G$49,MATCH(orders!$D383,products!$A$1:$A$49,0),MATCH(orders!M$1,products!$A$1:$G$1,0))</f>
        <v>0.2</v>
      </c>
      <c r="N383" s="5">
        <f>INDEX(products!$A$1:$G$49,MATCH(orders!$D383,products!$A$1:$A$49,0),MATCH(orders!N$1,products!$A$1:$G$1,0))</f>
        <v>2.9849999999999999</v>
      </c>
      <c r="O383" s="5">
        <f t="shared" si="5"/>
        <v>14.924999999999999</v>
      </c>
      <c r="P383" t="str">
        <f>_xlfn.XLOOKUP(CoffeeOrders[[#This Row],[Customer ID]],customers!$A$1:$A$1001,customers!$I$1:$I$1001,,0)</f>
        <v>Yes</v>
      </c>
    </row>
    <row r="384" spans="1:16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_xlfn.XLOOKUP(C384,customers!$A$2:$A$1001,customers!$B$2:$B$1001)</f>
        <v>Elka Windress</v>
      </c>
      <c r="G384" s="2" t="str">
        <f>IF(_xlfn.XLOOKUP(C384,customers!$A$1:$A$1001,customers!$C$1:$C$1001)=0, "",_xlfn.XLOOKUP(C384,customers!$A$2:$A$1001,customers!$C$2:$C$1001))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 cm="1">
        <f t="array" ref="J384">_xlfn.IFS(I384="Rob", "Robusta",I384="Ara","Arabica",I384="Exc","Excelsa",I384="Lib", "Liberica")</f>
        <v>Excelsa</v>
      </c>
      <c r="K384" t="str">
        <f>INDEX(products!$A$1:$G$49,MATCH(orders!$D384,products!$A$1:$A$49,0),MATCH(orders!K$1,products!$A$1:$G$1,0))</f>
        <v>D</v>
      </c>
      <c r="L384" t="str" cm="1">
        <f t="array" ref="L384">_xlfn.IFS(K384="M","Medium",K384="L","Light",K384="D","Dark")</f>
        <v>Dark</v>
      </c>
      <c r="M384" s="4">
        <f>INDEX(products!$A$1:$G$49,MATCH(orders!$D384,products!$A$1:$A$49,0),MATCH(orders!M$1,products!$A$1:$G$1,0))</f>
        <v>0.5</v>
      </c>
      <c r="N384" s="5">
        <f>INDEX(products!$A$1:$G$49,MATCH(orders!$D384,products!$A$1:$A$49,0),MATCH(orders!N$1,products!$A$1:$G$1,0))</f>
        <v>7.29</v>
      </c>
      <c r="O384" s="5">
        <f t="shared" si="5"/>
        <v>21.87</v>
      </c>
      <c r="P384" t="str">
        <f>_xlfn.XLOOKUP(CoffeeOrders[[#This Row],[Customer ID]],customers!$A$1:$A$1001,customers!$I$1:$I$1001,,0)</f>
        <v>No</v>
      </c>
    </row>
    <row r="385" spans="1:16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_xlfn.XLOOKUP(C385,customers!$A$2:$A$1001,customers!$B$2:$B$1001)</f>
        <v>Marty Kidstoun</v>
      </c>
      <c r="G385" s="2" t="str">
        <f>IF(_xlfn.XLOOKUP(C385,customers!$A$1:$A$1001,customers!$C$1:$C$1001)=0, "",_xlfn.XLOOKUP(C385,customers!$A$2:$A$1001,customers!$C$2:$C$1001))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 cm="1">
        <f t="array" ref="J385">_xlfn.IFS(I385="Rob", "Robusta",I385="Ara","Arabica",I385="Exc","Excelsa",I385="Lib", "Liberica")</f>
        <v>Excelsa</v>
      </c>
      <c r="K385" t="str">
        <f>INDEX(products!$A$1:$G$49,MATCH(orders!$D385,products!$A$1:$A$49,0),MATCH(orders!K$1,products!$A$1:$G$1,0))</f>
        <v>L</v>
      </c>
      <c r="L385" t="str" cm="1">
        <f t="array" ref="L385">_xlfn.IFS(K385="M","Medium",K385="L","Light",K385="D","Dark")</f>
        <v>Light</v>
      </c>
      <c r="M385" s="4">
        <f>INDEX(products!$A$1:$G$49,MATCH(orders!$D385,products!$A$1:$A$49,0),MATCH(orders!M$1,products!$A$1:$G$1,0))</f>
        <v>0.5</v>
      </c>
      <c r="N385" s="5">
        <f>INDEX(products!$A$1:$G$49,MATCH(orders!$D385,products!$A$1:$A$49,0),MATCH(orders!N$1,products!$A$1:$G$1,0))</f>
        <v>8.91</v>
      </c>
      <c r="O385" s="5">
        <f t="shared" si="5"/>
        <v>53.46</v>
      </c>
      <c r="P385" t="str">
        <f>_xlfn.XLOOKUP(CoffeeOrders[[#This Row],[Customer ID]],customers!$A$1:$A$1001,customers!$I$1:$I$1001,,0)</f>
        <v>Yes</v>
      </c>
    </row>
    <row r="386" spans="1:16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_xlfn.XLOOKUP(C386,customers!$A$2:$A$1001,customers!$B$2:$B$1001)</f>
        <v>Nickey Dimbleby</v>
      </c>
      <c r="G386" s="2" t="str">
        <f>IF(_xlfn.XLOOKUP(C386,customers!$A$1:$A$1001,customers!$C$1:$C$1001)=0, "",_xlfn.XLOOKUP(C386,customers!$A$2:$A$1001,customers!$C$2:$C$1001))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 cm="1">
        <f t="array" ref="J386">_xlfn.IFS(I386="Rob", "Robusta",I386="Ara","Arabica",I386="Exc","Excelsa",I386="Lib", "Liberica")</f>
        <v>Arabica</v>
      </c>
      <c r="K386" t="str">
        <f>INDEX(products!$A$1:$G$49,MATCH(orders!$D386,products!$A$1:$A$49,0),MATCH(orders!K$1,products!$A$1:$G$1,0))</f>
        <v>L</v>
      </c>
      <c r="L386" t="str" cm="1">
        <f t="array" ref="L386">_xlfn.IFS(K386="M","Medium",K386="L","Light",K386="D","Dark")</f>
        <v>Light</v>
      </c>
      <c r="M386" s="4">
        <f>INDEX(products!$A$1:$G$49,MATCH(orders!$D386,products!$A$1:$A$49,0),MATCH(orders!M$1,products!$A$1:$G$1,0))</f>
        <v>2.5</v>
      </c>
      <c r="N386" s="5">
        <f>INDEX(products!$A$1:$G$49,MATCH(orders!$D386,products!$A$1:$A$49,0),MATCH(orders!N$1,products!$A$1:$G$1,0))</f>
        <v>29.784999999999997</v>
      </c>
      <c r="O386" s="5">
        <f t="shared" si="5"/>
        <v>119.13999999999999</v>
      </c>
      <c r="P386" t="str">
        <f>_xlfn.XLOOKUP(CoffeeOrders[[#This Row],[Customer ID]],customers!$A$1:$A$1001,customers!$I$1:$I$1001,,0)</f>
        <v>No</v>
      </c>
    </row>
    <row r="387" spans="1:16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_xlfn.XLOOKUP(C387,customers!$A$2:$A$1001,customers!$B$2:$B$1001)</f>
        <v>Virgil Baumadier</v>
      </c>
      <c r="G387" s="2" t="str">
        <f>IF(_xlfn.XLOOKUP(C387,customers!$A$1:$A$1001,customers!$C$1:$C$1001)=0, "",_xlfn.XLOOKUP(C387,customers!$A$2:$A$1001,customers!$C$2:$C$1001))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 cm="1">
        <f t="array" ref="J387">_xlfn.IFS(I387="Rob", "Robusta",I387="Ara","Arabica",I387="Exc","Excelsa",I387="Lib", "Liberica")</f>
        <v>Liberica</v>
      </c>
      <c r="K387" t="str">
        <f>INDEX(products!$A$1:$G$49,MATCH(orders!$D387,products!$A$1:$A$49,0),MATCH(orders!K$1,products!$A$1:$G$1,0))</f>
        <v>M</v>
      </c>
      <c r="L387" t="str" cm="1">
        <f t="array" ref="L387">_xlfn.IFS(K387="M","Medium",K387="L","Light",K387="D","Dark")</f>
        <v>Medium</v>
      </c>
      <c r="M387" s="4">
        <f>INDEX(products!$A$1:$G$49,MATCH(orders!$D387,products!$A$1:$A$49,0),MATCH(orders!M$1,products!$A$1:$G$1,0))</f>
        <v>0.5</v>
      </c>
      <c r="N387" s="5">
        <f>INDEX(products!$A$1:$G$49,MATCH(orders!$D387,products!$A$1:$A$49,0),MATCH(orders!N$1,products!$A$1:$G$1,0))</f>
        <v>8.73</v>
      </c>
      <c r="O387" s="5">
        <f t="shared" ref="O387:O450" si="6">E387*N387</f>
        <v>43.650000000000006</v>
      </c>
      <c r="P387" t="str">
        <f>_xlfn.XLOOKUP(CoffeeOrders[[#This Row],[Customer ID]],customers!$A$1:$A$1001,customers!$I$1:$I$1001,,0)</f>
        <v>Yes</v>
      </c>
    </row>
    <row r="388" spans="1:16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_xlfn.XLOOKUP(C388,customers!$A$2:$A$1001,customers!$B$2:$B$1001)</f>
        <v>Lenore Messenbird</v>
      </c>
      <c r="G388" s="2" t="str">
        <f>IF(_xlfn.XLOOKUP(C388,customers!$A$1:$A$1001,customers!$C$1:$C$1001)=0, "",_xlfn.XLOOKUP(C388,customers!$A$2:$A$1001,customers!$C$2:$C$1001))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 cm="1">
        <f t="array" ref="J388">_xlfn.IFS(I388="Rob", "Robusta",I388="Ara","Arabica",I388="Exc","Excelsa",I388="Lib", "Liberica")</f>
        <v>Arabica</v>
      </c>
      <c r="K388" t="str">
        <f>INDEX(products!$A$1:$G$49,MATCH(orders!$D388,products!$A$1:$A$49,0),MATCH(orders!K$1,products!$A$1:$G$1,0))</f>
        <v>D</v>
      </c>
      <c r="L388" t="str" cm="1">
        <f t="array" ref="L388">_xlfn.IFS(K388="M","Medium",K388="L","Light",K388="D","Dark")</f>
        <v>Dark</v>
      </c>
      <c r="M388" s="4">
        <f>INDEX(products!$A$1:$G$49,MATCH(orders!$D388,products!$A$1:$A$49,0),MATCH(orders!M$1,products!$A$1:$G$1,0))</f>
        <v>0.2</v>
      </c>
      <c r="N388" s="5">
        <f>INDEX(products!$A$1:$G$49,MATCH(orders!$D388,products!$A$1:$A$49,0),MATCH(orders!N$1,products!$A$1:$G$1,0))</f>
        <v>2.9849999999999999</v>
      </c>
      <c r="O388" s="5">
        <f t="shared" si="6"/>
        <v>17.91</v>
      </c>
      <c r="P388" t="str">
        <f>_xlfn.XLOOKUP(CoffeeOrders[[#This Row],[Customer ID]],customers!$A$1:$A$1001,customers!$I$1:$I$1001,,0)</f>
        <v>Yes</v>
      </c>
    </row>
    <row r="389" spans="1:16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_xlfn.XLOOKUP(C389,customers!$A$2:$A$1001,customers!$B$2:$B$1001)</f>
        <v>Shirleen Welds</v>
      </c>
      <c r="G389" s="2" t="str">
        <f>IF(_xlfn.XLOOKUP(C389,customers!$A$1:$A$1001,customers!$C$1:$C$1001)=0, "",_xlfn.XLOOKUP(C389,customers!$A$2:$A$1001,customers!$C$2:$C$1001))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 cm="1">
        <f t="array" ref="J389">_xlfn.IFS(I389="Rob", "Robusta",I389="Ara","Arabica",I389="Exc","Excelsa",I389="Lib", "Liberica")</f>
        <v>Excelsa</v>
      </c>
      <c r="K389" t="str">
        <f>INDEX(products!$A$1:$G$49,MATCH(orders!$D389,products!$A$1:$A$49,0),MATCH(orders!K$1,products!$A$1:$G$1,0))</f>
        <v>L</v>
      </c>
      <c r="L389" t="str" cm="1">
        <f t="array" ref="L389">_xlfn.IFS(K389="M","Medium",K389="L","Light",K389="D","Dark")</f>
        <v>Light</v>
      </c>
      <c r="M389" s="4">
        <f>INDEX(products!$A$1:$G$49,MATCH(orders!$D389,products!$A$1:$A$49,0),MATCH(orders!M$1,products!$A$1:$G$1,0))</f>
        <v>1</v>
      </c>
      <c r="N389" s="5">
        <f>INDEX(products!$A$1:$G$49,MATCH(orders!$D389,products!$A$1:$A$49,0),MATCH(orders!N$1,products!$A$1:$G$1,0))</f>
        <v>14.85</v>
      </c>
      <c r="O389" s="5">
        <f t="shared" si="6"/>
        <v>74.25</v>
      </c>
      <c r="P389" t="str">
        <f>_xlfn.XLOOKUP(CoffeeOrders[[#This Row],[Customer ID]],customers!$A$1:$A$1001,customers!$I$1:$I$1001,,0)</f>
        <v>Yes</v>
      </c>
    </row>
    <row r="390" spans="1:16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_xlfn.XLOOKUP(C390,customers!$A$2:$A$1001,customers!$B$2:$B$1001)</f>
        <v>Maisie Sarvar</v>
      </c>
      <c r="G390" s="2" t="str">
        <f>IF(_xlfn.XLOOKUP(C390,customers!$A$1:$A$1001,customers!$C$1:$C$1001)=0, "",_xlfn.XLOOKUP(C390,customers!$A$2:$A$1001,customers!$C$2:$C$1001))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 cm="1">
        <f t="array" ref="J390">_xlfn.IFS(I390="Rob", "Robusta",I390="Ara","Arabica",I390="Exc","Excelsa",I390="Lib", "Liberica")</f>
        <v>Liberica</v>
      </c>
      <c r="K390" t="str">
        <f>INDEX(products!$A$1:$G$49,MATCH(orders!$D390,products!$A$1:$A$49,0),MATCH(orders!K$1,products!$A$1:$G$1,0))</f>
        <v>D</v>
      </c>
      <c r="L390" t="str" cm="1">
        <f t="array" ref="L390">_xlfn.IFS(K390="M","Medium",K390="L","Light",K390="D","Dark")</f>
        <v>Dark</v>
      </c>
      <c r="M390" s="4">
        <f>INDEX(products!$A$1:$G$49,MATCH(orders!$D390,products!$A$1:$A$49,0),MATCH(orders!M$1,products!$A$1:$G$1,0))</f>
        <v>0.2</v>
      </c>
      <c r="N390" s="5">
        <f>INDEX(products!$A$1:$G$49,MATCH(orders!$D390,products!$A$1:$A$49,0),MATCH(orders!N$1,products!$A$1:$G$1,0))</f>
        <v>3.8849999999999998</v>
      </c>
      <c r="O390" s="5">
        <f t="shared" si="6"/>
        <v>11.654999999999999</v>
      </c>
      <c r="P390" t="str">
        <f>_xlfn.XLOOKUP(CoffeeOrders[[#This Row],[Customer ID]],customers!$A$1:$A$1001,customers!$I$1:$I$1001,,0)</f>
        <v>Yes</v>
      </c>
    </row>
    <row r="391" spans="1:16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_xlfn.XLOOKUP(C391,customers!$A$2:$A$1001,customers!$B$2:$B$1001)</f>
        <v>Andrej Havick</v>
      </c>
      <c r="G391" s="2" t="str">
        <f>IF(_xlfn.XLOOKUP(C391,customers!$A$1:$A$1001,customers!$C$1:$C$1001)=0, "",_xlfn.XLOOKUP(C391,customers!$A$2:$A$1001,customers!$C$2:$C$1001))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 cm="1">
        <f t="array" ref="J391">_xlfn.IFS(I391="Rob", "Robusta",I391="Ara","Arabica",I391="Exc","Excelsa",I391="Lib", "Liberica")</f>
        <v>Liberica</v>
      </c>
      <c r="K391" t="str">
        <f>INDEX(products!$A$1:$G$49,MATCH(orders!$D391,products!$A$1:$A$49,0),MATCH(orders!K$1,products!$A$1:$G$1,0))</f>
        <v>D</v>
      </c>
      <c r="L391" t="str" cm="1">
        <f t="array" ref="L391">_xlfn.IFS(K391="M","Medium",K391="L","Light",K391="D","Dark")</f>
        <v>Dark</v>
      </c>
      <c r="M391" s="4">
        <f>INDEX(products!$A$1:$G$49,MATCH(orders!$D391,products!$A$1:$A$49,0),MATCH(orders!M$1,products!$A$1:$G$1,0))</f>
        <v>0.5</v>
      </c>
      <c r="N391" s="5">
        <f>INDEX(products!$A$1:$G$49,MATCH(orders!$D391,products!$A$1:$A$49,0),MATCH(orders!N$1,products!$A$1:$G$1,0))</f>
        <v>7.77</v>
      </c>
      <c r="O391" s="5">
        <f t="shared" si="6"/>
        <v>23.31</v>
      </c>
      <c r="P391" t="str">
        <f>_xlfn.XLOOKUP(CoffeeOrders[[#This Row],[Customer ID]],customers!$A$1:$A$1001,customers!$I$1:$I$1001,,0)</f>
        <v>Yes</v>
      </c>
    </row>
    <row r="392" spans="1:16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_xlfn.XLOOKUP(C392,customers!$A$2:$A$1001,customers!$B$2:$B$1001)</f>
        <v>Sloan Diviny</v>
      </c>
      <c r="G392" s="2" t="str">
        <f>IF(_xlfn.XLOOKUP(C392,customers!$A$1:$A$1001,customers!$C$1:$C$1001)=0, "",_xlfn.XLOOKUP(C392,customers!$A$2:$A$1001,customers!$C$2:$C$1001))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 cm="1">
        <f t="array" ref="J392">_xlfn.IFS(I392="Rob", "Robusta",I392="Ara","Arabica",I392="Exc","Excelsa",I392="Lib", "Liberica")</f>
        <v>Excelsa</v>
      </c>
      <c r="K392" t="str">
        <f>INDEX(products!$A$1:$G$49,MATCH(orders!$D392,products!$A$1:$A$49,0),MATCH(orders!K$1,products!$A$1:$G$1,0))</f>
        <v>D</v>
      </c>
      <c r="L392" t="str" cm="1">
        <f t="array" ref="L392">_xlfn.IFS(K392="M","Medium",K392="L","Light",K392="D","Dark")</f>
        <v>Dark</v>
      </c>
      <c r="M392" s="4">
        <f>INDEX(products!$A$1:$G$49,MATCH(orders!$D392,products!$A$1:$A$49,0),MATCH(orders!M$1,products!$A$1:$G$1,0))</f>
        <v>0.5</v>
      </c>
      <c r="N392" s="5">
        <f>INDEX(products!$A$1:$G$49,MATCH(orders!$D392,products!$A$1:$A$49,0),MATCH(orders!N$1,products!$A$1:$G$1,0))</f>
        <v>7.29</v>
      </c>
      <c r="O392" s="5">
        <f t="shared" si="6"/>
        <v>14.58</v>
      </c>
      <c r="P392" t="str">
        <f>_xlfn.XLOOKUP(CoffeeOrders[[#This Row],[Customer ID]],customers!$A$1:$A$1001,customers!$I$1:$I$1001,,0)</f>
        <v>Yes</v>
      </c>
    </row>
    <row r="393" spans="1:16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_xlfn.XLOOKUP(C393,customers!$A$2:$A$1001,customers!$B$2:$B$1001)</f>
        <v>Itch Norquoy</v>
      </c>
      <c r="G393" s="2" t="str">
        <f>IF(_xlfn.XLOOKUP(C393,customers!$A$1:$A$1001,customers!$C$1:$C$1001)=0, "",_xlfn.XLOOKUP(C393,customers!$A$2:$A$1001,customers!$C$2:$C$1001))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 cm="1">
        <f t="array" ref="J393">_xlfn.IFS(I393="Rob", "Robusta",I393="Ara","Arabica",I393="Exc","Excelsa",I393="Lib", "Liberica")</f>
        <v>Arabica</v>
      </c>
      <c r="K393" t="str">
        <f>INDEX(products!$A$1:$G$49,MATCH(orders!$D393,products!$A$1:$A$49,0),MATCH(orders!K$1,products!$A$1:$G$1,0))</f>
        <v>M</v>
      </c>
      <c r="L393" t="str" cm="1">
        <f t="array" ref="L393">_xlfn.IFS(K393="M","Medium",K393="L","Light",K393="D","Dark")</f>
        <v>Medium</v>
      </c>
      <c r="M393" s="4">
        <f>INDEX(products!$A$1:$G$49,MATCH(orders!$D393,products!$A$1:$A$49,0),MATCH(orders!M$1,products!$A$1:$G$1,0))</f>
        <v>0.5</v>
      </c>
      <c r="N393" s="5">
        <f>INDEX(products!$A$1:$G$49,MATCH(orders!$D393,products!$A$1:$A$49,0),MATCH(orders!N$1,products!$A$1:$G$1,0))</f>
        <v>6.75</v>
      </c>
      <c r="O393" s="5">
        <f t="shared" si="6"/>
        <v>13.5</v>
      </c>
      <c r="P393" t="str">
        <f>_xlfn.XLOOKUP(CoffeeOrders[[#This Row],[Customer ID]],customers!$A$1:$A$1001,customers!$I$1:$I$1001,,0)</f>
        <v>No</v>
      </c>
    </row>
    <row r="394" spans="1:16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_xlfn.XLOOKUP(C394,customers!$A$2:$A$1001,customers!$B$2:$B$1001)</f>
        <v>Anson Iddison</v>
      </c>
      <c r="G394" s="2" t="str">
        <f>IF(_xlfn.XLOOKUP(C394,customers!$A$1:$A$1001,customers!$C$1:$C$1001)=0, "",_xlfn.XLOOKUP(C394,customers!$A$2:$A$1001,customers!$C$2:$C$1001))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 cm="1">
        <f t="array" ref="J394">_xlfn.IFS(I394="Rob", "Robusta",I394="Ara","Arabica",I394="Exc","Excelsa",I394="Lib", "Liberica")</f>
        <v>Excelsa</v>
      </c>
      <c r="K394" t="str">
        <f>INDEX(products!$A$1:$G$49,MATCH(orders!$D394,products!$A$1:$A$49,0),MATCH(orders!K$1,products!$A$1:$G$1,0))</f>
        <v>L</v>
      </c>
      <c r="L394" t="str" cm="1">
        <f t="array" ref="L394">_xlfn.IFS(K394="M","Medium",K394="L","Light",K394="D","Dark")</f>
        <v>Light</v>
      </c>
      <c r="M394" s="4">
        <f>INDEX(products!$A$1:$G$49,MATCH(orders!$D394,products!$A$1:$A$49,0),MATCH(orders!M$1,products!$A$1:$G$1,0))</f>
        <v>1</v>
      </c>
      <c r="N394" s="5">
        <f>INDEX(products!$A$1:$G$49,MATCH(orders!$D394,products!$A$1:$A$49,0),MATCH(orders!N$1,products!$A$1:$G$1,0))</f>
        <v>14.85</v>
      </c>
      <c r="O394" s="5">
        <f t="shared" si="6"/>
        <v>89.1</v>
      </c>
      <c r="P394" t="str">
        <f>_xlfn.XLOOKUP(CoffeeOrders[[#This Row],[Customer ID]],customers!$A$1:$A$1001,customers!$I$1:$I$1001,,0)</f>
        <v>No</v>
      </c>
    </row>
    <row r="395" spans="1:16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_xlfn.XLOOKUP(C395,customers!$A$2:$A$1001,customers!$B$2:$B$1001)</f>
        <v>Anson Iddison</v>
      </c>
      <c r="G395" s="2" t="str">
        <f>IF(_xlfn.XLOOKUP(C395,customers!$A$1:$A$1001,customers!$C$1:$C$1001)=0, "",_xlfn.XLOOKUP(C395,customers!$A$2:$A$1001,customers!$C$2:$C$1001))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 cm="1">
        <f t="array" ref="J395">_xlfn.IFS(I395="Rob", "Robusta",I395="Ara","Arabica",I395="Exc","Excelsa",I395="Lib", "Liberica")</f>
        <v>Arabica</v>
      </c>
      <c r="K395" t="str">
        <f>INDEX(products!$A$1:$G$49,MATCH(orders!$D395,products!$A$1:$A$49,0),MATCH(orders!K$1,products!$A$1:$G$1,0))</f>
        <v>L</v>
      </c>
      <c r="L395" t="str" cm="1">
        <f t="array" ref="L395">_xlfn.IFS(K395="M","Medium",K395="L","Light",K395="D","Dark")</f>
        <v>Light</v>
      </c>
      <c r="M395" s="4">
        <f>INDEX(products!$A$1:$G$49,MATCH(orders!$D395,products!$A$1:$A$49,0),MATCH(orders!M$1,products!$A$1:$G$1,0))</f>
        <v>0.2</v>
      </c>
      <c r="N395" s="5">
        <f>INDEX(products!$A$1:$G$49,MATCH(orders!$D395,products!$A$1:$A$49,0),MATCH(orders!N$1,products!$A$1:$G$1,0))</f>
        <v>3.8849999999999998</v>
      </c>
      <c r="O395" s="5">
        <f t="shared" si="6"/>
        <v>3.8849999999999998</v>
      </c>
      <c r="P395" t="str">
        <f>_xlfn.XLOOKUP(CoffeeOrders[[#This Row],[Customer ID]],customers!$A$1:$A$1001,customers!$I$1:$I$1001,,0)</f>
        <v>No</v>
      </c>
    </row>
    <row r="396" spans="1:16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_xlfn.XLOOKUP(C396,customers!$A$2:$A$1001,customers!$B$2:$B$1001)</f>
        <v>Randal Longfield</v>
      </c>
      <c r="G396" s="2" t="str">
        <f>IF(_xlfn.XLOOKUP(C396,customers!$A$1:$A$1001,customers!$C$1:$C$1001)=0, "",_xlfn.XLOOKUP(C396,customers!$A$2:$A$1001,customers!$C$2:$C$1001))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 cm="1">
        <f t="array" ref="J396">_xlfn.IFS(I396="Rob", "Robusta",I396="Ara","Arabica",I396="Exc","Excelsa",I396="Lib", "Liberica")</f>
        <v>Robusta</v>
      </c>
      <c r="K396" t="str">
        <f>INDEX(products!$A$1:$G$49,MATCH(orders!$D396,products!$A$1:$A$49,0),MATCH(orders!K$1,products!$A$1:$G$1,0))</f>
        <v>L</v>
      </c>
      <c r="L396" t="str" cm="1">
        <f t="array" ref="L396">_xlfn.IFS(K396="M","Medium",K396="L","Light",K396="D","Dark")</f>
        <v>Light</v>
      </c>
      <c r="M396" s="4">
        <f>INDEX(products!$A$1:$G$49,MATCH(orders!$D396,products!$A$1:$A$49,0),MATCH(orders!M$1,products!$A$1:$G$1,0))</f>
        <v>2.5</v>
      </c>
      <c r="N396" s="5">
        <f>INDEX(products!$A$1:$G$49,MATCH(orders!$D396,products!$A$1:$A$49,0),MATCH(orders!N$1,products!$A$1:$G$1,0))</f>
        <v>27.484999999999996</v>
      </c>
      <c r="O396" s="5">
        <f t="shared" si="6"/>
        <v>109.93999999999998</v>
      </c>
      <c r="P396" t="str">
        <f>_xlfn.XLOOKUP(CoffeeOrders[[#This Row],[Customer ID]],customers!$A$1:$A$1001,customers!$I$1:$I$1001,,0)</f>
        <v>No</v>
      </c>
    </row>
    <row r="397" spans="1:16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_xlfn.XLOOKUP(C397,customers!$A$2:$A$1001,customers!$B$2:$B$1001)</f>
        <v>Gregorius Kislingbury</v>
      </c>
      <c r="G397" s="2" t="str">
        <f>IF(_xlfn.XLOOKUP(C397,customers!$A$1:$A$1001,customers!$C$1:$C$1001)=0, "",_xlfn.XLOOKUP(C397,customers!$A$2:$A$1001,customers!$C$2:$C$1001))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 cm="1">
        <f t="array" ref="J397">_xlfn.IFS(I397="Rob", "Robusta",I397="Ara","Arabica",I397="Exc","Excelsa",I397="Lib", "Liberica")</f>
        <v>Liberica</v>
      </c>
      <c r="K397" t="str">
        <f>INDEX(products!$A$1:$G$49,MATCH(orders!$D397,products!$A$1:$A$49,0),MATCH(orders!K$1,products!$A$1:$G$1,0))</f>
        <v>D</v>
      </c>
      <c r="L397" t="str" cm="1">
        <f t="array" ref="L397">_xlfn.IFS(K397="M","Medium",K397="L","Light",K397="D","Dark")</f>
        <v>Dark</v>
      </c>
      <c r="M397" s="4">
        <f>INDEX(products!$A$1:$G$49,MATCH(orders!$D397,products!$A$1:$A$49,0),MATCH(orders!M$1,products!$A$1:$G$1,0))</f>
        <v>0.5</v>
      </c>
      <c r="N397" s="5">
        <f>INDEX(products!$A$1:$G$49,MATCH(orders!$D397,products!$A$1:$A$49,0),MATCH(orders!N$1,products!$A$1:$G$1,0))</f>
        <v>7.77</v>
      </c>
      <c r="O397" s="5">
        <f t="shared" si="6"/>
        <v>46.62</v>
      </c>
      <c r="P397" t="str">
        <f>_xlfn.XLOOKUP(CoffeeOrders[[#This Row],[Customer ID]],customers!$A$1:$A$1001,customers!$I$1:$I$1001,,0)</f>
        <v>Yes</v>
      </c>
    </row>
    <row r="398" spans="1:16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_xlfn.XLOOKUP(C398,customers!$A$2:$A$1001,customers!$B$2:$B$1001)</f>
        <v>Xenos Gibbons</v>
      </c>
      <c r="G398" s="2" t="str">
        <f>IF(_xlfn.XLOOKUP(C398,customers!$A$1:$A$1001,customers!$C$1:$C$1001)=0, "",_xlfn.XLOOKUP(C398,customers!$A$2:$A$1001,customers!$C$2:$C$1001))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 cm="1">
        <f t="array" ref="J398">_xlfn.IFS(I398="Rob", "Robusta",I398="Ara","Arabica",I398="Exc","Excelsa",I398="Lib", "Liberica")</f>
        <v>Arabica</v>
      </c>
      <c r="K398" t="str">
        <f>INDEX(products!$A$1:$G$49,MATCH(orders!$D398,products!$A$1:$A$49,0),MATCH(orders!K$1,products!$A$1:$G$1,0))</f>
        <v>L</v>
      </c>
      <c r="L398" t="str" cm="1">
        <f t="array" ref="L398">_xlfn.IFS(K398="M","Medium",K398="L","Light",K398="D","Dark")</f>
        <v>Light</v>
      </c>
      <c r="M398" s="4">
        <f>INDEX(products!$A$1:$G$49,MATCH(orders!$D398,products!$A$1:$A$49,0),MATCH(orders!M$1,products!$A$1:$G$1,0))</f>
        <v>0.5</v>
      </c>
      <c r="N398" s="5">
        <f>INDEX(products!$A$1:$G$49,MATCH(orders!$D398,products!$A$1:$A$49,0),MATCH(orders!N$1,products!$A$1:$G$1,0))</f>
        <v>7.77</v>
      </c>
      <c r="O398" s="5">
        <f t="shared" si="6"/>
        <v>38.849999999999994</v>
      </c>
      <c r="P398" t="str">
        <f>_xlfn.XLOOKUP(CoffeeOrders[[#This Row],[Customer ID]],customers!$A$1:$A$1001,customers!$I$1:$I$1001,,0)</f>
        <v>No</v>
      </c>
    </row>
    <row r="399" spans="1:16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_xlfn.XLOOKUP(C399,customers!$A$2:$A$1001,customers!$B$2:$B$1001)</f>
        <v>Fleur Parres</v>
      </c>
      <c r="G399" s="2" t="str">
        <f>IF(_xlfn.XLOOKUP(C399,customers!$A$1:$A$1001,customers!$C$1:$C$1001)=0, "",_xlfn.XLOOKUP(C399,customers!$A$2:$A$1001,customers!$C$2:$C$1001))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 cm="1">
        <f t="array" ref="J399">_xlfn.IFS(I399="Rob", "Robusta",I399="Ara","Arabica",I399="Exc","Excelsa",I399="Lib", "Liberica")</f>
        <v>Liberica</v>
      </c>
      <c r="K399" t="str">
        <f>INDEX(products!$A$1:$G$49,MATCH(orders!$D399,products!$A$1:$A$49,0),MATCH(orders!K$1,products!$A$1:$G$1,0))</f>
        <v>D</v>
      </c>
      <c r="L399" t="str" cm="1">
        <f t="array" ref="L399">_xlfn.IFS(K399="M","Medium",K399="L","Light",K399="D","Dark")</f>
        <v>Dark</v>
      </c>
      <c r="M399" s="4">
        <f>INDEX(products!$A$1:$G$49,MATCH(orders!$D399,products!$A$1:$A$49,0),MATCH(orders!M$1,products!$A$1:$G$1,0))</f>
        <v>0.5</v>
      </c>
      <c r="N399" s="5">
        <f>INDEX(products!$A$1:$G$49,MATCH(orders!$D399,products!$A$1:$A$49,0),MATCH(orders!N$1,products!$A$1:$G$1,0))</f>
        <v>7.77</v>
      </c>
      <c r="O399" s="5">
        <f t="shared" si="6"/>
        <v>31.08</v>
      </c>
      <c r="P399" t="str">
        <f>_xlfn.XLOOKUP(CoffeeOrders[[#This Row],[Customer ID]],customers!$A$1:$A$1001,customers!$I$1:$I$1001,,0)</f>
        <v>Yes</v>
      </c>
    </row>
    <row r="400" spans="1:16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_xlfn.XLOOKUP(C400,customers!$A$2:$A$1001,customers!$B$2:$B$1001)</f>
        <v>Gran Sibray</v>
      </c>
      <c r="G400" s="2" t="str">
        <f>IF(_xlfn.XLOOKUP(C400,customers!$A$1:$A$1001,customers!$C$1:$C$1001)=0, "",_xlfn.XLOOKUP(C400,customers!$A$2:$A$1001,customers!$C$2:$C$1001))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 cm="1">
        <f t="array" ref="J400">_xlfn.IFS(I400="Rob", "Robusta",I400="Ara","Arabica",I400="Exc","Excelsa",I400="Lib", "Liberica")</f>
        <v>Arabica</v>
      </c>
      <c r="K400" t="str">
        <f>INDEX(products!$A$1:$G$49,MATCH(orders!$D400,products!$A$1:$A$49,0),MATCH(orders!K$1,products!$A$1:$G$1,0))</f>
        <v>D</v>
      </c>
      <c r="L400" t="str" cm="1">
        <f t="array" ref="L400">_xlfn.IFS(K400="M","Medium",K400="L","Light",K400="D","Dark")</f>
        <v>Dark</v>
      </c>
      <c r="M400" s="4">
        <f>INDEX(products!$A$1:$G$49,MATCH(orders!$D400,products!$A$1:$A$49,0),MATCH(orders!M$1,products!$A$1:$G$1,0))</f>
        <v>0.2</v>
      </c>
      <c r="N400" s="5">
        <f>INDEX(products!$A$1:$G$49,MATCH(orders!$D400,products!$A$1:$A$49,0),MATCH(orders!N$1,products!$A$1:$G$1,0))</f>
        <v>2.9849999999999999</v>
      </c>
      <c r="O400" s="5">
        <f t="shared" si="6"/>
        <v>17.91</v>
      </c>
      <c r="P400" t="str">
        <f>_xlfn.XLOOKUP(CoffeeOrders[[#This Row],[Customer ID]],customers!$A$1:$A$1001,customers!$I$1:$I$1001,,0)</f>
        <v>Yes</v>
      </c>
    </row>
    <row r="401" spans="1:16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_xlfn.XLOOKUP(C401,customers!$A$2:$A$1001,customers!$B$2:$B$1001)</f>
        <v>Ingelbert Hotchkin</v>
      </c>
      <c r="G401" s="2" t="str">
        <f>IF(_xlfn.XLOOKUP(C401,customers!$A$1:$A$1001,customers!$C$1:$C$1001)=0, "",_xlfn.XLOOKUP(C401,customers!$A$2:$A$1001,customers!$C$2:$C$1001))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 cm="1">
        <f t="array" ref="J401">_xlfn.IFS(I401="Rob", "Robusta",I401="Ara","Arabica",I401="Exc","Excelsa",I401="Lib", "Liberica")</f>
        <v>Excelsa</v>
      </c>
      <c r="K401" t="str">
        <f>INDEX(products!$A$1:$G$49,MATCH(orders!$D401,products!$A$1:$A$49,0),MATCH(orders!K$1,products!$A$1:$G$1,0))</f>
        <v>D</v>
      </c>
      <c r="L401" t="str" cm="1">
        <f t="array" ref="L401">_xlfn.IFS(K401="M","Medium",K401="L","Light",K401="D","Dark")</f>
        <v>Dark</v>
      </c>
      <c r="M401" s="4">
        <f>INDEX(products!$A$1:$G$49,MATCH(orders!$D401,products!$A$1:$A$49,0),MATCH(orders!M$1,products!$A$1:$G$1,0))</f>
        <v>2.5</v>
      </c>
      <c r="N401" s="5">
        <f>INDEX(products!$A$1:$G$49,MATCH(orders!$D401,products!$A$1:$A$49,0),MATCH(orders!N$1,products!$A$1:$G$1,0))</f>
        <v>27.945</v>
      </c>
      <c r="O401" s="5">
        <f t="shared" si="6"/>
        <v>167.67000000000002</v>
      </c>
      <c r="P401" t="str">
        <f>_xlfn.XLOOKUP(CoffeeOrders[[#This Row],[Customer ID]],customers!$A$1:$A$1001,customers!$I$1:$I$1001,,0)</f>
        <v>No</v>
      </c>
    </row>
    <row r="402" spans="1:16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_xlfn.XLOOKUP(C402,customers!$A$2:$A$1001,customers!$B$2:$B$1001)</f>
        <v>Neely Broadberrie</v>
      </c>
      <c r="G402" s="2" t="str">
        <f>IF(_xlfn.XLOOKUP(C402,customers!$A$1:$A$1001,customers!$C$1:$C$1001)=0, "",_xlfn.XLOOKUP(C402,customers!$A$2:$A$1001,customers!$C$2:$C$1001))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 cm="1">
        <f t="array" ref="J402">_xlfn.IFS(I402="Rob", "Robusta",I402="Ara","Arabica",I402="Exc","Excelsa",I402="Lib", "Liberica")</f>
        <v>Liberica</v>
      </c>
      <c r="K402" t="str">
        <f>INDEX(products!$A$1:$G$49,MATCH(orders!$D402,products!$A$1:$A$49,0),MATCH(orders!K$1,products!$A$1:$G$1,0))</f>
        <v>L</v>
      </c>
      <c r="L402" t="str" cm="1">
        <f t="array" ref="L402">_xlfn.IFS(K402="M","Medium",K402="L","Light",K402="D","Dark")</f>
        <v>Light</v>
      </c>
      <c r="M402" s="4">
        <f>INDEX(products!$A$1:$G$49,MATCH(orders!$D402,products!$A$1:$A$49,0),MATCH(orders!M$1,products!$A$1:$G$1,0))</f>
        <v>1</v>
      </c>
      <c r="N402" s="5">
        <f>INDEX(products!$A$1:$G$49,MATCH(orders!$D402,products!$A$1:$A$49,0),MATCH(orders!N$1,products!$A$1:$G$1,0))</f>
        <v>15.85</v>
      </c>
      <c r="O402" s="5">
        <f t="shared" si="6"/>
        <v>63.4</v>
      </c>
      <c r="P402" t="str">
        <f>_xlfn.XLOOKUP(CoffeeOrders[[#This Row],[Customer ID]],customers!$A$1:$A$1001,customers!$I$1:$I$1001,,0)</f>
        <v>No</v>
      </c>
    </row>
    <row r="403" spans="1:16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_xlfn.XLOOKUP(C403,customers!$A$2:$A$1001,customers!$B$2:$B$1001)</f>
        <v>Rutger Pithcock</v>
      </c>
      <c r="G403" s="2" t="str">
        <f>IF(_xlfn.XLOOKUP(C403,customers!$A$1:$A$1001,customers!$C$1:$C$1001)=0, "",_xlfn.XLOOKUP(C403,customers!$A$2:$A$1001,customers!$C$2:$C$1001))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 cm="1">
        <f t="array" ref="J403">_xlfn.IFS(I403="Rob", "Robusta",I403="Ara","Arabica",I403="Exc","Excelsa",I403="Lib", "Liberica")</f>
        <v>Liberica</v>
      </c>
      <c r="K403" t="str">
        <f>INDEX(products!$A$1:$G$49,MATCH(orders!$D403,products!$A$1:$A$49,0),MATCH(orders!K$1,products!$A$1:$G$1,0))</f>
        <v>M</v>
      </c>
      <c r="L403" t="str" cm="1">
        <f t="array" ref="L403">_xlfn.IFS(K403="M","Medium",K403="L","Light",K403="D","Dark")</f>
        <v>Medium</v>
      </c>
      <c r="M403" s="4">
        <f>INDEX(products!$A$1:$G$49,MATCH(orders!$D403,products!$A$1:$A$49,0),MATCH(orders!M$1,products!$A$1:$G$1,0))</f>
        <v>0.2</v>
      </c>
      <c r="N403" s="5">
        <f>INDEX(products!$A$1:$G$49,MATCH(orders!$D403,products!$A$1:$A$49,0),MATCH(orders!N$1,products!$A$1:$G$1,0))</f>
        <v>4.3650000000000002</v>
      </c>
      <c r="O403" s="5">
        <f t="shared" si="6"/>
        <v>8.73</v>
      </c>
      <c r="P403" t="str">
        <f>_xlfn.XLOOKUP(CoffeeOrders[[#This Row],[Customer ID]],customers!$A$1:$A$1001,customers!$I$1:$I$1001,,0)</f>
        <v>Yes</v>
      </c>
    </row>
    <row r="404" spans="1:16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_xlfn.XLOOKUP(C404,customers!$A$2:$A$1001,customers!$B$2:$B$1001)</f>
        <v>Gale Croysdale</v>
      </c>
      <c r="G404" s="2" t="str">
        <f>IF(_xlfn.XLOOKUP(C404,customers!$A$1:$A$1001,customers!$C$1:$C$1001)=0, "",_xlfn.XLOOKUP(C404,customers!$A$2:$A$1001,customers!$C$2:$C$1001))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 cm="1">
        <f t="array" ref="J404">_xlfn.IFS(I404="Rob", "Robusta",I404="Ara","Arabica",I404="Exc","Excelsa",I404="Lib", "Liberica")</f>
        <v>Robusta</v>
      </c>
      <c r="K404" t="str">
        <f>INDEX(products!$A$1:$G$49,MATCH(orders!$D404,products!$A$1:$A$49,0),MATCH(orders!K$1,products!$A$1:$G$1,0))</f>
        <v>D</v>
      </c>
      <c r="L404" t="str" cm="1">
        <f t="array" ref="L404">_xlfn.IFS(K404="M","Medium",K404="L","Light",K404="D","Dark")</f>
        <v>Dark</v>
      </c>
      <c r="M404" s="4">
        <f>INDEX(products!$A$1:$G$49,MATCH(orders!$D404,products!$A$1:$A$49,0),MATCH(orders!M$1,products!$A$1:$G$1,0))</f>
        <v>1</v>
      </c>
      <c r="N404" s="5">
        <f>INDEX(products!$A$1:$G$49,MATCH(orders!$D404,products!$A$1:$A$49,0),MATCH(orders!N$1,products!$A$1:$G$1,0))</f>
        <v>8.9499999999999993</v>
      </c>
      <c r="O404" s="5">
        <f t="shared" si="6"/>
        <v>26.849999999999998</v>
      </c>
      <c r="P404" t="str">
        <f>_xlfn.XLOOKUP(CoffeeOrders[[#This Row],[Customer ID]],customers!$A$1:$A$1001,customers!$I$1:$I$1001,,0)</f>
        <v>Yes</v>
      </c>
    </row>
    <row r="405" spans="1:16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_xlfn.XLOOKUP(C405,customers!$A$2:$A$1001,customers!$B$2:$B$1001)</f>
        <v>Benedetto Gozzett</v>
      </c>
      <c r="G405" s="2" t="str">
        <f>IF(_xlfn.XLOOKUP(C405,customers!$A$1:$A$1001,customers!$C$1:$C$1001)=0, "",_xlfn.XLOOKUP(C405,customers!$A$2:$A$1001,customers!$C$2:$C$1001))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 cm="1">
        <f t="array" ref="J405">_xlfn.IFS(I405="Rob", "Robusta",I405="Ara","Arabica",I405="Exc","Excelsa",I405="Lib", "Liberica")</f>
        <v>Liberica</v>
      </c>
      <c r="K405" t="str">
        <f>INDEX(products!$A$1:$G$49,MATCH(orders!$D405,products!$A$1:$A$49,0),MATCH(orders!K$1,products!$A$1:$G$1,0))</f>
        <v>L</v>
      </c>
      <c r="L405" t="str" cm="1">
        <f t="array" ref="L405">_xlfn.IFS(K405="M","Medium",K405="L","Light",K405="D","Dark")</f>
        <v>Light</v>
      </c>
      <c r="M405" s="4">
        <f>INDEX(products!$A$1:$G$49,MATCH(orders!$D405,products!$A$1:$A$49,0),MATCH(orders!M$1,products!$A$1:$G$1,0))</f>
        <v>0.2</v>
      </c>
      <c r="N405" s="5">
        <f>INDEX(products!$A$1:$G$49,MATCH(orders!$D405,products!$A$1:$A$49,0),MATCH(orders!N$1,products!$A$1:$G$1,0))</f>
        <v>4.7549999999999999</v>
      </c>
      <c r="O405" s="5">
        <f t="shared" si="6"/>
        <v>9.51</v>
      </c>
      <c r="P405" t="str">
        <f>_xlfn.XLOOKUP(CoffeeOrders[[#This Row],[Customer ID]],customers!$A$1:$A$1001,customers!$I$1:$I$1001,,0)</f>
        <v>No</v>
      </c>
    </row>
    <row r="406" spans="1:16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_xlfn.XLOOKUP(C406,customers!$A$2:$A$1001,customers!$B$2:$B$1001)</f>
        <v>Tania Craggs</v>
      </c>
      <c r="G406" s="2" t="str">
        <f>IF(_xlfn.XLOOKUP(C406,customers!$A$1:$A$1001,customers!$C$1:$C$1001)=0, "",_xlfn.XLOOKUP(C406,customers!$A$2:$A$1001,customers!$C$2:$C$1001))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 cm="1">
        <f t="array" ref="J406">_xlfn.IFS(I406="Rob", "Robusta",I406="Ara","Arabica",I406="Exc","Excelsa",I406="Lib", "Liberica")</f>
        <v>Arabica</v>
      </c>
      <c r="K406" t="str">
        <f>INDEX(products!$A$1:$G$49,MATCH(orders!$D406,products!$A$1:$A$49,0),MATCH(orders!K$1,products!$A$1:$G$1,0))</f>
        <v>D</v>
      </c>
      <c r="L406" t="str" cm="1">
        <f t="array" ref="L406">_xlfn.IFS(K406="M","Medium",K406="L","Light",K406="D","Dark")</f>
        <v>Dark</v>
      </c>
      <c r="M406" s="4">
        <f>INDEX(products!$A$1:$G$49,MATCH(orders!$D406,products!$A$1:$A$49,0),MATCH(orders!M$1,products!$A$1:$G$1,0))</f>
        <v>1</v>
      </c>
      <c r="N406" s="5">
        <f>INDEX(products!$A$1:$G$49,MATCH(orders!$D406,products!$A$1:$A$49,0),MATCH(orders!N$1,products!$A$1:$G$1,0))</f>
        <v>9.9499999999999993</v>
      </c>
      <c r="O406" s="5">
        <f t="shared" si="6"/>
        <v>39.799999999999997</v>
      </c>
      <c r="P406" t="str">
        <f>_xlfn.XLOOKUP(CoffeeOrders[[#This Row],[Customer ID]],customers!$A$1:$A$1001,customers!$I$1:$I$1001,,0)</f>
        <v>No</v>
      </c>
    </row>
    <row r="407" spans="1:16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_xlfn.XLOOKUP(C407,customers!$A$2:$A$1001,customers!$B$2:$B$1001)</f>
        <v>Leonie Cullrford</v>
      </c>
      <c r="G407" s="2" t="str">
        <f>IF(_xlfn.XLOOKUP(C407,customers!$A$1:$A$1001,customers!$C$1:$C$1001)=0, "",_xlfn.XLOOKUP(C407,customers!$A$2:$A$1001,customers!$C$2:$C$1001))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 cm="1">
        <f t="array" ref="J407">_xlfn.IFS(I407="Rob", "Robusta",I407="Ara","Arabica",I407="Exc","Excelsa",I407="Lib", "Liberica")</f>
        <v>Excelsa</v>
      </c>
      <c r="K407" t="str">
        <f>INDEX(products!$A$1:$G$49,MATCH(orders!$D407,products!$A$1:$A$49,0),MATCH(orders!K$1,products!$A$1:$G$1,0))</f>
        <v>M</v>
      </c>
      <c r="L407" t="str" cm="1">
        <f t="array" ref="L407">_xlfn.IFS(K407="M","Medium",K407="L","Light",K407="D","Dark")</f>
        <v>Medium</v>
      </c>
      <c r="M407" s="4">
        <f>INDEX(products!$A$1:$G$49,MATCH(orders!$D407,products!$A$1:$A$49,0),MATCH(orders!M$1,products!$A$1:$G$1,0))</f>
        <v>0.5</v>
      </c>
      <c r="N407" s="5">
        <f>INDEX(products!$A$1:$G$49,MATCH(orders!$D407,products!$A$1:$A$49,0),MATCH(orders!N$1,products!$A$1:$G$1,0))</f>
        <v>8.25</v>
      </c>
      <c r="O407" s="5">
        <f t="shared" si="6"/>
        <v>24.75</v>
      </c>
      <c r="P407" t="str">
        <f>_xlfn.XLOOKUP(CoffeeOrders[[#This Row],[Customer ID]],customers!$A$1:$A$1001,customers!$I$1:$I$1001,,0)</f>
        <v>Yes</v>
      </c>
    </row>
    <row r="408" spans="1:16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_xlfn.XLOOKUP(C408,customers!$A$2:$A$1001,customers!$B$2:$B$1001)</f>
        <v>Auguste Rizon</v>
      </c>
      <c r="G408" s="2" t="str">
        <f>IF(_xlfn.XLOOKUP(C408,customers!$A$1:$A$1001,customers!$C$1:$C$1001)=0, "",_xlfn.XLOOKUP(C408,customers!$A$2:$A$1001,customers!$C$2:$C$1001))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 cm="1">
        <f t="array" ref="J408">_xlfn.IFS(I408="Rob", "Robusta",I408="Ara","Arabica",I408="Exc","Excelsa",I408="Lib", "Liberica")</f>
        <v>Excelsa</v>
      </c>
      <c r="K408" t="str">
        <f>INDEX(products!$A$1:$G$49,MATCH(orders!$D408,products!$A$1:$A$49,0),MATCH(orders!K$1,products!$A$1:$G$1,0))</f>
        <v>M</v>
      </c>
      <c r="L408" t="str" cm="1">
        <f t="array" ref="L408">_xlfn.IFS(K408="M","Medium",K408="L","Light",K408="D","Dark")</f>
        <v>Medium</v>
      </c>
      <c r="M408" s="4">
        <f>INDEX(products!$A$1:$G$49,MATCH(orders!$D408,products!$A$1:$A$49,0),MATCH(orders!M$1,products!$A$1:$G$1,0))</f>
        <v>1</v>
      </c>
      <c r="N408" s="5">
        <f>INDEX(products!$A$1:$G$49,MATCH(orders!$D408,products!$A$1:$A$49,0),MATCH(orders!N$1,products!$A$1:$G$1,0))</f>
        <v>13.75</v>
      </c>
      <c r="O408" s="5">
        <f t="shared" si="6"/>
        <v>68.75</v>
      </c>
      <c r="P408" t="str">
        <f>_xlfn.XLOOKUP(CoffeeOrders[[#This Row],[Customer ID]],customers!$A$1:$A$1001,customers!$I$1:$I$1001,,0)</f>
        <v>Yes</v>
      </c>
    </row>
    <row r="409" spans="1:16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_xlfn.XLOOKUP(C409,customers!$A$2:$A$1001,customers!$B$2:$B$1001)</f>
        <v>Lorin Guerrazzi</v>
      </c>
      <c r="G409" s="2" t="str">
        <f>IF(_xlfn.XLOOKUP(C409,customers!$A$1:$A$1001,customers!$C$1:$C$1001)=0, "",_xlfn.XLOOKUP(C409,customers!$A$2:$A$1001,customers!$C$2:$C$1001))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 cm="1">
        <f t="array" ref="J409">_xlfn.IFS(I409="Rob", "Robusta",I409="Ara","Arabica",I409="Exc","Excelsa",I409="Lib", "Liberica")</f>
        <v>Excelsa</v>
      </c>
      <c r="K409" t="str">
        <f>INDEX(products!$A$1:$G$49,MATCH(orders!$D409,products!$A$1:$A$49,0),MATCH(orders!K$1,products!$A$1:$G$1,0))</f>
        <v>M</v>
      </c>
      <c r="L409" t="str" cm="1">
        <f t="array" ref="L409">_xlfn.IFS(K409="M","Medium",K409="L","Light",K409="D","Dark")</f>
        <v>Medium</v>
      </c>
      <c r="M409" s="4">
        <f>INDEX(products!$A$1:$G$49,MATCH(orders!$D409,products!$A$1:$A$49,0),MATCH(orders!M$1,products!$A$1:$G$1,0))</f>
        <v>0.5</v>
      </c>
      <c r="N409" s="5">
        <f>INDEX(products!$A$1:$G$49,MATCH(orders!$D409,products!$A$1:$A$49,0),MATCH(orders!N$1,products!$A$1:$G$1,0))</f>
        <v>8.25</v>
      </c>
      <c r="O409" s="5">
        <f t="shared" si="6"/>
        <v>49.5</v>
      </c>
      <c r="P409" t="str">
        <f>_xlfn.XLOOKUP(CoffeeOrders[[#This Row],[Customer ID]],customers!$A$1:$A$1001,customers!$I$1:$I$1001,,0)</f>
        <v>No</v>
      </c>
    </row>
    <row r="410" spans="1:16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_xlfn.XLOOKUP(C410,customers!$A$2:$A$1001,customers!$B$2:$B$1001)</f>
        <v>Felice Miell</v>
      </c>
      <c r="G410" s="2" t="str">
        <f>IF(_xlfn.XLOOKUP(C410,customers!$A$1:$A$1001,customers!$C$1:$C$1001)=0, "",_xlfn.XLOOKUP(C410,customers!$A$2:$A$1001,customers!$C$2:$C$1001))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 cm="1">
        <f t="array" ref="J410">_xlfn.IFS(I410="Rob", "Robusta",I410="Ara","Arabica",I410="Exc","Excelsa",I410="Lib", "Liberica")</f>
        <v>Arabica</v>
      </c>
      <c r="K410" t="str">
        <f>INDEX(products!$A$1:$G$49,MATCH(orders!$D410,products!$A$1:$A$49,0),MATCH(orders!K$1,products!$A$1:$G$1,0))</f>
        <v>M</v>
      </c>
      <c r="L410" t="str" cm="1">
        <f t="array" ref="L410">_xlfn.IFS(K410="M","Medium",K410="L","Light",K410="D","Dark")</f>
        <v>Medium</v>
      </c>
      <c r="M410" s="4">
        <f>INDEX(products!$A$1:$G$49,MATCH(orders!$D410,products!$A$1:$A$49,0),MATCH(orders!M$1,products!$A$1:$G$1,0))</f>
        <v>2.5</v>
      </c>
      <c r="N410" s="5">
        <f>INDEX(products!$A$1:$G$49,MATCH(orders!$D410,products!$A$1:$A$49,0),MATCH(orders!N$1,products!$A$1:$G$1,0))</f>
        <v>25.874999999999996</v>
      </c>
      <c r="O410" s="5">
        <f t="shared" si="6"/>
        <v>51.749999999999993</v>
      </c>
      <c r="P410" t="str">
        <f>_xlfn.XLOOKUP(CoffeeOrders[[#This Row],[Customer ID]],customers!$A$1:$A$1001,customers!$I$1:$I$1001,,0)</f>
        <v>Yes</v>
      </c>
    </row>
    <row r="411" spans="1:16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_xlfn.XLOOKUP(C411,customers!$A$2:$A$1001,customers!$B$2:$B$1001)</f>
        <v>Hamish Skeech</v>
      </c>
      <c r="G411" s="2" t="str">
        <f>IF(_xlfn.XLOOKUP(C411,customers!$A$1:$A$1001,customers!$C$1:$C$1001)=0, "",_xlfn.XLOOKUP(C411,customers!$A$2:$A$1001,customers!$C$2:$C$1001))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 cm="1">
        <f t="array" ref="J411">_xlfn.IFS(I411="Rob", "Robusta",I411="Ara","Arabica",I411="Exc","Excelsa",I411="Lib", "Liberica")</f>
        <v>Liberica</v>
      </c>
      <c r="K411" t="str">
        <f>INDEX(products!$A$1:$G$49,MATCH(orders!$D411,products!$A$1:$A$49,0),MATCH(orders!K$1,products!$A$1:$G$1,0))</f>
        <v>L</v>
      </c>
      <c r="L411" t="str" cm="1">
        <f t="array" ref="L411">_xlfn.IFS(K411="M","Medium",K411="L","Light",K411="D","Dark")</f>
        <v>Light</v>
      </c>
      <c r="M411" s="4">
        <f>INDEX(products!$A$1:$G$49,MATCH(orders!$D411,products!$A$1:$A$49,0),MATCH(orders!M$1,products!$A$1:$G$1,0))</f>
        <v>1</v>
      </c>
      <c r="N411" s="5">
        <f>INDEX(products!$A$1:$G$49,MATCH(orders!$D411,products!$A$1:$A$49,0),MATCH(orders!N$1,products!$A$1:$G$1,0))</f>
        <v>15.85</v>
      </c>
      <c r="O411" s="5">
        <f t="shared" si="6"/>
        <v>47.55</v>
      </c>
      <c r="P411" t="str">
        <f>_xlfn.XLOOKUP(CoffeeOrders[[#This Row],[Customer ID]],customers!$A$1:$A$1001,customers!$I$1:$I$1001,,0)</f>
        <v>Yes</v>
      </c>
    </row>
    <row r="412" spans="1:16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_xlfn.XLOOKUP(C412,customers!$A$2:$A$1001,customers!$B$2:$B$1001)</f>
        <v>Giordano Lorenzin</v>
      </c>
      <c r="G412" s="2" t="str">
        <f>IF(_xlfn.XLOOKUP(C412,customers!$A$1:$A$1001,customers!$C$1:$C$1001)=0, "",_xlfn.XLOOKUP(C412,customers!$A$2:$A$1001,customers!$C$2:$C$1001))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 cm="1">
        <f t="array" ref="J412">_xlfn.IFS(I412="Rob", "Robusta",I412="Ara","Arabica",I412="Exc","Excelsa",I412="Lib", "Liberica")</f>
        <v>Arabica</v>
      </c>
      <c r="K412" t="str">
        <f>INDEX(products!$A$1:$G$49,MATCH(orders!$D412,products!$A$1:$A$49,0),MATCH(orders!K$1,products!$A$1:$G$1,0))</f>
        <v>L</v>
      </c>
      <c r="L412" t="str" cm="1">
        <f t="array" ref="L412">_xlfn.IFS(K412="M","Medium",K412="L","Light",K412="D","Dark")</f>
        <v>Light</v>
      </c>
      <c r="M412" s="4">
        <f>INDEX(products!$A$1:$G$49,MATCH(orders!$D412,products!$A$1:$A$49,0),MATCH(orders!M$1,products!$A$1:$G$1,0))</f>
        <v>0.2</v>
      </c>
      <c r="N412" s="5">
        <f>INDEX(products!$A$1:$G$49,MATCH(orders!$D412,products!$A$1:$A$49,0),MATCH(orders!N$1,products!$A$1:$G$1,0))</f>
        <v>3.8849999999999998</v>
      </c>
      <c r="O412" s="5">
        <f t="shared" si="6"/>
        <v>15.54</v>
      </c>
      <c r="P412" t="str">
        <f>_xlfn.XLOOKUP(CoffeeOrders[[#This Row],[Customer ID]],customers!$A$1:$A$1001,customers!$I$1:$I$1001,,0)</f>
        <v>No</v>
      </c>
    </row>
    <row r="413" spans="1:16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_xlfn.XLOOKUP(C413,customers!$A$2:$A$1001,customers!$B$2:$B$1001)</f>
        <v>Harwilll Bishell</v>
      </c>
      <c r="G413" s="2" t="str">
        <f>IF(_xlfn.XLOOKUP(C413,customers!$A$1:$A$1001,customers!$C$1:$C$1001)=0, "",_xlfn.XLOOKUP(C413,customers!$A$2:$A$1001,customers!$C$2:$C$1001))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 cm="1">
        <f t="array" ref="J413">_xlfn.IFS(I413="Rob", "Robusta",I413="Ara","Arabica",I413="Exc","Excelsa",I413="Lib", "Liberica")</f>
        <v>Liberica</v>
      </c>
      <c r="K413" t="str">
        <f>INDEX(products!$A$1:$G$49,MATCH(orders!$D413,products!$A$1:$A$49,0),MATCH(orders!K$1,products!$A$1:$G$1,0))</f>
        <v>M</v>
      </c>
      <c r="L413" t="str" cm="1">
        <f t="array" ref="L413">_xlfn.IFS(K413="M","Medium",K413="L","Light",K413="D","Dark")</f>
        <v>Medium</v>
      </c>
      <c r="M413" s="4">
        <f>INDEX(products!$A$1:$G$49,MATCH(orders!$D413,products!$A$1:$A$49,0),MATCH(orders!M$1,products!$A$1:$G$1,0))</f>
        <v>1</v>
      </c>
      <c r="N413" s="5">
        <f>INDEX(products!$A$1:$G$49,MATCH(orders!$D413,products!$A$1:$A$49,0),MATCH(orders!N$1,products!$A$1:$G$1,0))</f>
        <v>14.55</v>
      </c>
      <c r="O413" s="5">
        <f t="shared" si="6"/>
        <v>87.300000000000011</v>
      </c>
      <c r="P413" t="str">
        <f>_xlfn.XLOOKUP(CoffeeOrders[[#This Row],[Customer ID]],customers!$A$1:$A$1001,customers!$I$1:$I$1001,,0)</f>
        <v>Yes</v>
      </c>
    </row>
    <row r="414" spans="1:16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_xlfn.XLOOKUP(C414,customers!$A$2:$A$1001,customers!$B$2:$B$1001)</f>
        <v>Freeland Missenden</v>
      </c>
      <c r="G414" s="2" t="str">
        <f>IF(_xlfn.XLOOKUP(C414,customers!$A$1:$A$1001,customers!$C$1:$C$1001)=0, "",_xlfn.XLOOKUP(C414,customers!$A$2:$A$1001,customers!$C$2:$C$1001))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 cm="1">
        <f t="array" ref="J414">_xlfn.IFS(I414="Rob", "Robusta",I414="Ara","Arabica",I414="Exc","Excelsa",I414="Lib", "Liberica")</f>
        <v>Arabica</v>
      </c>
      <c r="K414" t="str">
        <f>INDEX(products!$A$1:$G$49,MATCH(orders!$D414,products!$A$1:$A$49,0),MATCH(orders!K$1,products!$A$1:$G$1,0))</f>
        <v>M</v>
      </c>
      <c r="L414" t="str" cm="1">
        <f t="array" ref="L414">_xlfn.IFS(K414="M","Medium",K414="L","Light",K414="D","Dark")</f>
        <v>Medium</v>
      </c>
      <c r="M414" s="4">
        <f>INDEX(products!$A$1:$G$49,MATCH(orders!$D414,products!$A$1:$A$49,0),MATCH(orders!M$1,products!$A$1:$G$1,0))</f>
        <v>1</v>
      </c>
      <c r="N414" s="5">
        <f>INDEX(products!$A$1:$G$49,MATCH(orders!$D414,products!$A$1:$A$49,0),MATCH(orders!N$1,products!$A$1:$G$1,0))</f>
        <v>11.25</v>
      </c>
      <c r="O414" s="5">
        <f t="shared" si="6"/>
        <v>56.25</v>
      </c>
      <c r="P414" t="str">
        <f>_xlfn.XLOOKUP(CoffeeOrders[[#This Row],[Customer ID]],customers!$A$1:$A$1001,customers!$I$1:$I$1001,,0)</f>
        <v>Yes</v>
      </c>
    </row>
    <row r="415" spans="1:16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_xlfn.XLOOKUP(C415,customers!$A$2:$A$1001,customers!$B$2:$B$1001)</f>
        <v>Waylan Springall</v>
      </c>
      <c r="G415" s="2" t="str">
        <f>IF(_xlfn.XLOOKUP(C415,customers!$A$1:$A$1001,customers!$C$1:$C$1001)=0, "",_xlfn.XLOOKUP(C415,customers!$A$2:$A$1001,customers!$C$2:$C$1001))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 cm="1">
        <f t="array" ref="J415">_xlfn.IFS(I415="Rob", "Robusta",I415="Ara","Arabica",I415="Exc","Excelsa",I415="Lib", "Liberica")</f>
        <v>Liberica</v>
      </c>
      <c r="K415" t="str">
        <f>INDEX(products!$A$1:$G$49,MATCH(orders!$D415,products!$A$1:$A$49,0),MATCH(orders!K$1,products!$A$1:$G$1,0))</f>
        <v>L</v>
      </c>
      <c r="L415" t="str" cm="1">
        <f t="array" ref="L415">_xlfn.IFS(K415="M","Medium",K415="L","Light",K415="D","Dark")</f>
        <v>Light</v>
      </c>
      <c r="M415" s="4">
        <f>INDEX(products!$A$1:$G$49,MATCH(orders!$D415,products!$A$1:$A$49,0),MATCH(orders!M$1,products!$A$1:$G$1,0))</f>
        <v>2.5</v>
      </c>
      <c r="N415" s="5">
        <f>INDEX(products!$A$1:$G$49,MATCH(orders!$D415,products!$A$1:$A$49,0),MATCH(orders!N$1,products!$A$1:$G$1,0))</f>
        <v>36.454999999999998</v>
      </c>
      <c r="O415" s="5">
        <f t="shared" si="6"/>
        <v>36.454999999999998</v>
      </c>
      <c r="P415" t="str">
        <f>_xlfn.XLOOKUP(CoffeeOrders[[#This Row],[Customer ID]],customers!$A$1:$A$1001,customers!$I$1:$I$1001,,0)</f>
        <v>Yes</v>
      </c>
    </row>
    <row r="416" spans="1:16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_xlfn.XLOOKUP(C416,customers!$A$2:$A$1001,customers!$B$2:$B$1001)</f>
        <v>Kiri Avramow</v>
      </c>
      <c r="G416" s="2" t="str">
        <f>IF(_xlfn.XLOOKUP(C416,customers!$A$1:$A$1001,customers!$C$1:$C$1001)=0, "",_xlfn.XLOOKUP(C416,customers!$A$2:$A$1001,customers!$C$2:$C$1001))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 cm="1">
        <f t="array" ref="J416">_xlfn.IFS(I416="Rob", "Robusta",I416="Ara","Arabica",I416="Exc","Excelsa",I416="Lib", "Liberica")</f>
        <v>Robusta</v>
      </c>
      <c r="K416" t="str">
        <f>INDEX(products!$A$1:$G$49,MATCH(orders!$D416,products!$A$1:$A$49,0),MATCH(orders!K$1,products!$A$1:$G$1,0))</f>
        <v>L</v>
      </c>
      <c r="L416" t="str" cm="1">
        <f t="array" ref="L416">_xlfn.IFS(K416="M","Medium",K416="L","Light",K416="D","Dark")</f>
        <v>Light</v>
      </c>
      <c r="M416" s="4">
        <f>INDEX(products!$A$1:$G$49,MATCH(orders!$D416,products!$A$1:$A$49,0),MATCH(orders!M$1,products!$A$1:$G$1,0))</f>
        <v>0.2</v>
      </c>
      <c r="N416" s="5">
        <f>INDEX(products!$A$1:$G$49,MATCH(orders!$D416,products!$A$1:$A$49,0),MATCH(orders!N$1,products!$A$1:$G$1,0))</f>
        <v>3.5849999999999995</v>
      </c>
      <c r="O416" s="5">
        <f t="shared" si="6"/>
        <v>10.754999999999999</v>
      </c>
      <c r="P416" t="str">
        <f>_xlfn.XLOOKUP(CoffeeOrders[[#This Row],[Customer ID]],customers!$A$1:$A$1001,customers!$I$1:$I$1001,,0)</f>
        <v>Yes</v>
      </c>
    </row>
    <row r="417" spans="1:16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_xlfn.XLOOKUP(C417,customers!$A$2:$A$1001,customers!$B$2:$B$1001)</f>
        <v>Gregg Hawkyens</v>
      </c>
      <c r="G417" s="2" t="str">
        <f>IF(_xlfn.XLOOKUP(C417,customers!$A$1:$A$1001,customers!$C$1:$C$1001)=0, "",_xlfn.XLOOKUP(C417,customers!$A$2:$A$1001,customers!$C$2:$C$1001))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 cm="1">
        <f t="array" ref="J417">_xlfn.IFS(I417="Rob", "Robusta",I417="Ara","Arabica",I417="Exc","Excelsa",I417="Lib", "Liberica")</f>
        <v>Robusta</v>
      </c>
      <c r="K417" t="str">
        <f>INDEX(products!$A$1:$G$49,MATCH(orders!$D417,products!$A$1:$A$49,0),MATCH(orders!K$1,products!$A$1:$G$1,0))</f>
        <v>M</v>
      </c>
      <c r="L417" t="str" cm="1">
        <f t="array" ref="L417">_xlfn.IFS(K417="M","Medium",K417="L","Light",K417="D","Dark")</f>
        <v>Medium</v>
      </c>
      <c r="M417" s="4">
        <f>INDEX(products!$A$1:$G$49,MATCH(orders!$D417,products!$A$1:$A$49,0),MATCH(orders!M$1,products!$A$1:$G$1,0))</f>
        <v>0.2</v>
      </c>
      <c r="N417" s="5">
        <f>INDEX(products!$A$1:$G$49,MATCH(orders!$D417,products!$A$1:$A$49,0),MATCH(orders!N$1,products!$A$1:$G$1,0))</f>
        <v>2.9849999999999999</v>
      </c>
      <c r="O417" s="5">
        <f t="shared" si="6"/>
        <v>8.9550000000000001</v>
      </c>
      <c r="P417" t="str">
        <f>_xlfn.XLOOKUP(CoffeeOrders[[#This Row],[Customer ID]],customers!$A$1:$A$1001,customers!$I$1:$I$1001,,0)</f>
        <v>No</v>
      </c>
    </row>
    <row r="418" spans="1:16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_xlfn.XLOOKUP(C418,customers!$A$2:$A$1001,customers!$B$2:$B$1001)</f>
        <v>Reggis Pracy</v>
      </c>
      <c r="G418" s="2" t="str">
        <f>IF(_xlfn.XLOOKUP(C418,customers!$A$1:$A$1001,customers!$C$1:$C$1001)=0, "",_xlfn.XLOOKUP(C418,customers!$A$2:$A$1001,customers!$C$2:$C$1001))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 cm="1">
        <f t="array" ref="J418">_xlfn.IFS(I418="Rob", "Robusta",I418="Ara","Arabica",I418="Exc","Excelsa",I418="Lib", "Liberica")</f>
        <v>Arabica</v>
      </c>
      <c r="K418" t="str">
        <f>INDEX(products!$A$1:$G$49,MATCH(orders!$D418,products!$A$1:$A$49,0),MATCH(orders!K$1,products!$A$1:$G$1,0))</f>
        <v>L</v>
      </c>
      <c r="L418" t="str" cm="1">
        <f t="array" ref="L418">_xlfn.IFS(K418="M","Medium",K418="L","Light",K418="D","Dark")</f>
        <v>Light</v>
      </c>
      <c r="M418" s="4">
        <f>INDEX(products!$A$1:$G$49,MATCH(orders!$D418,products!$A$1:$A$49,0),MATCH(orders!M$1,products!$A$1:$G$1,0))</f>
        <v>0.5</v>
      </c>
      <c r="N418" s="5">
        <f>INDEX(products!$A$1:$G$49,MATCH(orders!$D418,products!$A$1:$A$49,0),MATCH(orders!N$1,products!$A$1:$G$1,0))</f>
        <v>7.77</v>
      </c>
      <c r="O418" s="5">
        <f t="shared" si="6"/>
        <v>23.31</v>
      </c>
      <c r="P418" t="str">
        <f>_xlfn.XLOOKUP(CoffeeOrders[[#This Row],[Customer ID]],customers!$A$1:$A$1001,customers!$I$1:$I$1001,,0)</f>
        <v>Yes</v>
      </c>
    </row>
    <row r="419" spans="1:16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_xlfn.XLOOKUP(C419,customers!$A$2:$A$1001,customers!$B$2:$B$1001)</f>
        <v>Paula Denis</v>
      </c>
      <c r="G419" s="2" t="str">
        <f>IF(_xlfn.XLOOKUP(C419,customers!$A$1:$A$1001,customers!$C$1:$C$1001)=0, "",_xlfn.XLOOKUP(C419,customers!$A$2:$A$1001,customers!$C$2:$C$1001))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 cm="1">
        <f t="array" ref="J419">_xlfn.IFS(I419="Rob", "Robusta",I419="Ara","Arabica",I419="Exc","Excelsa",I419="Lib", "Liberica")</f>
        <v>Arabica</v>
      </c>
      <c r="K419" t="str">
        <f>INDEX(products!$A$1:$G$49,MATCH(orders!$D419,products!$A$1:$A$49,0),MATCH(orders!K$1,products!$A$1:$G$1,0))</f>
        <v>L</v>
      </c>
      <c r="L419" t="str" cm="1">
        <f t="array" ref="L419">_xlfn.IFS(K419="M","Medium",K419="L","Light",K419="D","Dark")</f>
        <v>Light</v>
      </c>
      <c r="M419" s="4">
        <f>INDEX(products!$A$1:$G$49,MATCH(orders!$D419,products!$A$1:$A$49,0),MATCH(orders!M$1,products!$A$1:$G$1,0))</f>
        <v>2.5</v>
      </c>
      <c r="N419" s="5">
        <f>INDEX(products!$A$1:$G$49,MATCH(orders!$D419,products!$A$1:$A$49,0),MATCH(orders!N$1,products!$A$1:$G$1,0))</f>
        <v>29.784999999999997</v>
      </c>
      <c r="O419" s="5">
        <f t="shared" si="6"/>
        <v>29.784999999999997</v>
      </c>
      <c r="P419" t="str">
        <f>_xlfn.XLOOKUP(CoffeeOrders[[#This Row],[Customer ID]],customers!$A$1:$A$1001,customers!$I$1:$I$1001,,0)</f>
        <v>Yes</v>
      </c>
    </row>
    <row r="420" spans="1:16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_xlfn.XLOOKUP(C420,customers!$A$2:$A$1001,customers!$B$2:$B$1001)</f>
        <v>Broderick McGilvra</v>
      </c>
      <c r="G420" s="2" t="str">
        <f>IF(_xlfn.XLOOKUP(C420,customers!$A$1:$A$1001,customers!$C$1:$C$1001)=0, "",_xlfn.XLOOKUP(C420,customers!$A$2:$A$1001,customers!$C$2:$C$1001))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 cm="1">
        <f t="array" ref="J420">_xlfn.IFS(I420="Rob", "Robusta",I420="Ara","Arabica",I420="Exc","Excelsa",I420="Lib", "Liberica")</f>
        <v>Arabica</v>
      </c>
      <c r="K420" t="str">
        <f>INDEX(products!$A$1:$G$49,MATCH(orders!$D420,products!$A$1:$A$49,0),MATCH(orders!K$1,products!$A$1:$G$1,0))</f>
        <v>L</v>
      </c>
      <c r="L420" t="str" cm="1">
        <f t="array" ref="L420">_xlfn.IFS(K420="M","Medium",K420="L","Light",K420="D","Dark")</f>
        <v>Light</v>
      </c>
      <c r="M420" s="4">
        <f>INDEX(products!$A$1:$G$49,MATCH(orders!$D420,products!$A$1:$A$49,0),MATCH(orders!M$1,products!$A$1:$G$1,0))</f>
        <v>2.5</v>
      </c>
      <c r="N420" s="5">
        <f>INDEX(products!$A$1:$G$49,MATCH(orders!$D420,products!$A$1:$A$49,0),MATCH(orders!N$1,products!$A$1:$G$1,0))</f>
        <v>29.784999999999997</v>
      </c>
      <c r="O420" s="5">
        <f t="shared" si="6"/>
        <v>148.92499999999998</v>
      </c>
      <c r="P420" t="str">
        <f>_xlfn.XLOOKUP(CoffeeOrders[[#This Row],[Customer ID]],customers!$A$1:$A$1001,customers!$I$1:$I$1001,,0)</f>
        <v>Yes</v>
      </c>
    </row>
    <row r="421" spans="1:16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_xlfn.XLOOKUP(C421,customers!$A$2:$A$1001,customers!$B$2:$B$1001)</f>
        <v>Annabella Danzey</v>
      </c>
      <c r="G421" s="2" t="str">
        <f>IF(_xlfn.XLOOKUP(C421,customers!$A$1:$A$1001,customers!$C$1:$C$1001)=0, "",_xlfn.XLOOKUP(C421,customers!$A$2:$A$1001,customers!$C$2:$C$1001))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 cm="1">
        <f t="array" ref="J421">_xlfn.IFS(I421="Rob", "Robusta",I421="Ara","Arabica",I421="Exc","Excelsa",I421="Lib", "Liberica")</f>
        <v>Liberica</v>
      </c>
      <c r="K421" t="str">
        <f>INDEX(products!$A$1:$G$49,MATCH(orders!$D421,products!$A$1:$A$49,0),MATCH(orders!K$1,products!$A$1:$G$1,0))</f>
        <v>M</v>
      </c>
      <c r="L421" t="str" cm="1">
        <f t="array" ref="L421">_xlfn.IFS(K421="M","Medium",K421="L","Light",K421="D","Dark")</f>
        <v>Medium</v>
      </c>
      <c r="M421" s="4">
        <f>INDEX(products!$A$1:$G$49,MATCH(orders!$D421,products!$A$1:$A$49,0),MATCH(orders!M$1,products!$A$1:$G$1,0))</f>
        <v>0.5</v>
      </c>
      <c r="N421" s="5">
        <f>INDEX(products!$A$1:$G$49,MATCH(orders!$D421,products!$A$1:$A$49,0),MATCH(orders!N$1,products!$A$1:$G$1,0))</f>
        <v>8.73</v>
      </c>
      <c r="O421" s="5">
        <f t="shared" si="6"/>
        <v>8.73</v>
      </c>
      <c r="P421" t="str">
        <f>_xlfn.XLOOKUP(CoffeeOrders[[#This Row],[Customer ID]],customers!$A$1:$A$1001,customers!$I$1:$I$1001,,0)</f>
        <v>Yes</v>
      </c>
    </row>
    <row r="422" spans="1:16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_xlfn.XLOOKUP(C422,customers!$A$2:$A$1001,customers!$B$2:$B$1001)</f>
        <v>Terri Farra</v>
      </c>
      <c r="G422" s="2" t="str">
        <f>IF(_xlfn.XLOOKUP(C422,customers!$A$1:$A$1001,customers!$C$1:$C$1001)=0, "",_xlfn.XLOOKUP(C422,customers!$A$2:$A$1001,customers!$C$2:$C$1001))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 cm="1">
        <f t="array" ref="J422">_xlfn.IFS(I422="Rob", "Robusta",I422="Ara","Arabica",I422="Exc","Excelsa",I422="Lib", "Liberica")</f>
        <v>Liberica</v>
      </c>
      <c r="K422" t="str">
        <f>INDEX(products!$A$1:$G$49,MATCH(orders!$D422,products!$A$1:$A$49,0),MATCH(orders!K$1,products!$A$1:$G$1,0))</f>
        <v>D</v>
      </c>
      <c r="L422" t="str" cm="1">
        <f t="array" ref="L422">_xlfn.IFS(K422="M","Medium",K422="L","Light",K422="D","Dark")</f>
        <v>Dark</v>
      </c>
      <c r="M422" s="4">
        <f>INDEX(products!$A$1:$G$49,MATCH(orders!$D422,products!$A$1:$A$49,0),MATCH(orders!M$1,products!$A$1:$G$1,0))</f>
        <v>0.5</v>
      </c>
      <c r="N422" s="5">
        <f>INDEX(products!$A$1:$G$49,MATCH(orders!$D422,products!$A$1:$A$49,0),MATCH(orders!N$1,products!$A$1:$G$1,0))</f>
        <v>7.77</v>
      </c>
      <c r="O422" s="5">
        <f t="shared" si="6"/>
        <v>31.08</v>
      </c>
      <c r="P422" t="str">
        <f>_xlfn.XLOOKUP(CoffeeOrders[[#This Row],[Customer ID]],customers!$A$1:$A$1001,customers!$I$1:$I$1001,,0)</f>
        <v>No</v>
      </c>
    </row>
    <row r="423" spans="1:16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_xlfn.XLOOKUP(C423,customers!$A$2:$A$1001,customers!$B$2:$B$1001)</f>
        <v>Terri Farra</v>
      </c>
      <c r="G423" s="2" t="str">
        <f>IF(_xlfn.XLOOKUP(C423,customers!$A$1:$A$1001,customers!$C$1:$C$1001)=0, "",_xlfn.XLOOKUP(C423,customers!$A$2:$A$1001,customers!$C$2:$C$1001))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 cm="1">
        <f t="array" ref="J423">_xlfn.IFS(I423="Rob", "Robusta",I423="Ara","Arabica",I423="Exc","Excelsa",I423="Lib", "Liberica")</f>
        <v>Arabica</v>
      </c>
      <c r="K423" t="str">
        <f>INDEX(products!$A$1:$G$49,MATCH(orders!$D423,products!$A$1:$A$49,0),MATCH(orders!K$1,products!$A$1:$G$1,0))</f>
        <v>D</v>
      </c>
      <c r="L423" t="str" cm="1">
        <f t="array" ref="L423">_xlfn.IFS(K423="M","Medium",K423="L","Light",K423="D","Dark")</f>
        <v>Dark</v>
      </c>
      <c r="M423" s="4">
        <f>INDEX(products!$A$1:$G$49,MATCH(orders!$D423,products!$A$1:$A$49,0),MATCH(orders!M$1,products!$A$1:$G$1,0))</f>
        <v>2.5</v>
      </c>
      <c r="N423" s="5">
        <f>INDEX(products!$A$1:$G$49,MATCH(orders!$D423,products!$A$1:$A$49,0),MATCH(orders!N$1,products!$A$1:$G$1,0))</f>
        <v>22.884999999999998</v>
      </c>
      <c r="O423" s="5">
        <f t="shared" si="6"/>
        <v>137.31</v>
      </c>
      <c r="P423" t="str">
        <f>_xlfn.XLOOKUP(CoffeeOrders[[#This Row],[Customer ID]],customers!$A$1:$A$1001,customers!$I$1:$I$1001,,0)</f>
        <v>No</v>
      </c>
    </row>
    <row r="424" spans="1:16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_xlfn.XLOOKUP(C424,customers!$A$2:$A$1001,customers!$B$2:$B$1001)</f>
        <v>Nevins Glowacz</v>
      </c>
      <c r="G424" s="2" t="str">
        <f>IF(_xlfn.XLOOKUP(C424,customers!$A$1:$A$1001,customers!$C$1:$C$1001)=0, "",_xlfn.XLOOKUP(C424,customers!$A$2:$A$1001,customers!$C$2:$C$1001))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 cm="1">
        <f t="array" ref="J424">_xlfn.IFS(I424="Rob", "Robusta",I424="Ara","Arabica",I424="Exc","Excelsa",I424="Lib", "Liberica")</f>
        <v>Arabica</v>
      </c>
      <c r="K424" t="str">
        <f>INDEX(products!$A$1:$G$49,MATCH(orders!$D424,products!$A$1:$A$49,0),MATCH(orders!K$1,products!$A$1:$G$1,0))</f>
        <v>D</v>
      </c>
      <c r="L424" t="str" cm="1">
        <f t="array" ref="L424">_xlfn.IFS(K424="M","Medium",K424="L","Light",K424="D","Dark")</f>
        <v>Dark</v>
      </c>
      <c r="M424" s="4">
        <f>INDEX(products!$A$1:$G$49,MATCH(orders!$D424,products!$A$1:$A$49,0),MATCH(orders!M$1,products!$A$1:$G$1,0))</f>
        <v>0.5</v>
      </c>
      <c r="N424" s="5">
        <f>INDEX(products!$A$1:$G$49,MATCH(orders!$D424,products!$A$1:$A$49,0),MATCH(orders!N$1,products!$A$1:$G$1,0))</f>
        <v>5.97</v>
      </c>
      <c r="O424" s="5">
        <f t="shared" si="6"/>
        <v>29.849999999999998</v>
      </c>
      <c r="P424" t="str">
        <f>_xlfn.XLOOKUP(CoffeeOrders[[#This Row],[Customer ID]],customers!$A$1:$A$1001,customers!$I$1:$I$1001,,0)</f>
        <v>No</v>
      </c>
    </row>
    <row r="425" spans="1:16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_xlfn.XLOOKUP(C425,customers!$A$2:$A$1001,customers!$B$2:$B$1001)</f>
        <v>Adelice Isabell</v>
      </c>
      <c r="G425" s="2" t="str">
        <f>IF(_xlfn.XLOOKUP(C425,customers!$A$1:$A$1001,customers!$C$1:$C$1001)=0, "",_xlfn.XLOOKUP(C425,customers!$A$2:$A$1001,customers!$C$2:$C$1001))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 cm="1">
        <f t="array" ref="J425">_xlfn.IFS(I425="Rob", "Robusta",I425="Ara","Arabica",I425="Exc","Excelsa",I425="Lib", "Liberica")</f>
        <v>Robusta</v>
      </c>
      <c r="K425" t="str">
        <f>INDEX(products!$A$1:$G$49,MATCH(orders!$D425,products!$A$1:$A$49,0),MATCH(orders!K$1,products!$A$1:$G$1,0))</f>
        <v>M</v>
      </c>
      <c r="L425" t="str" cm="1">
        <f t="array" ref="L425">_xlfn.IFS(K425="M","Medium",K425="L","Light",K425="D","Dark")</f>
        <v>Medium</v>
      </c>
      <c r="M425" s="4">
        <f>INDEX(products!$A$1:$G$49,MATCH(orders!$D425,products!$A$1:$A$49,0),MATCH(orders!M$1,products!$A$1:$G$1,0))</f>
        <v>0.5</v>
      </c>
      <c r="N425" s="5">
        <f>INDEX(products!$A$1:$G$49,MATCH(orders!$D425,products!$A$1:$A$49,0),MATCH(orders!N$1,products!$A$1:$G$1,0))</f>
        <v>5.97</v>
      </c>
      <c r="O425" s="5">
        <f t="shared" si="6"/>
        <v>17.91</v>
      </c>
      <c r="P425" t="str">
        <f>_xlfn.XLOOKUP(CoffeeOrders[[#This Row],[Customer ID]],customers!$A$1:$A$1001,customers!$I$1:$I$1001,,0)</f>
        <v>No</v>
      </c>
    </row>
    <row r="426" spans="1:16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_xlfn.XLOOKUP(C426,customers!$A$2:$A$1001,customers!$B$2:$B$1001)</f>
        <v>Yulma Dombrell</v>
      </c>
      <c r="G426" s="2" t="str">
        <f>IF(_xlfn.XLOOKUP(C426,customers!$A$1:$A$1001,customers!$C$1:$C$1001)=0, "",_xlfn.XLOOKUP(C426,customers!$A$2:$A$1001,customers!$C$2:$C$1001))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 cm="1">
        <f t="array" ref="J426">_xlfn.IFS(I426="Rob", "Robusta",I426="Ara","Arabica",I426="Exc","Excelsa",I426="Lib", "Liberica")</f>
        <v>Excelsa</v>
      </c>
      <c r="K426" t="str">
        <f>INDEX(products!$A$1:$G$49,MATCH(orders!$D426,products!$A$1:$A$49,0),MATCH(orders!K$1,products!$A$1:$G$1,0))</f>
        <v>L</v>
      </c>
      <c r="L426" t="str" cm="1">
        <f t="array" ref="L426">_xlfn.IFS(K426="M","Medium",K426="L","Light",K426="D","Dark")</f>
        <v>Light</v>
      </c>
      <c r="M426" s="4">
        <f>INDEX(products!$A$1:$G$49,MATCH(orders!$D426,products!$A$1:$A$49,0),MATCH(orders!M$1,products!$A$1:$G$1,0))</f>
        <v>0.5</v>
      </c>
      <c r="N426" s="5">
        <f>INDEX(products!$A$1:$G$49,MATCH(orders!$D426,products!$A$1:$A$49,0),MATCH(orders!N$1,products!$A$1:$G$1,0))</f>
        <v>8.91</v>
      </c>
      <c r="O426" s="5">
        <f t="shared" si="6"/>
        <v>26.73</v>
      </c>
      <c r="P426" t="str">
        <f>_xlfn.XLOOKUP(CoffeeOrders[[#This Row],[Customer ID]],customers!$A$1:$A$1001,customers!$I$1:$I$1001,,0)</f>
        <v>Yes</v>
      </c>
    </row>
    <row r="427" spans="1:16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_xlfn.XLOOKUP(C427,customers!$A$2:$A$1001,customers!$B$2:$B$1001)</f>
        <v>Alric Darth</v>
      </c>
      <c r="G427" s="2" t="str">
        <f>IF(_xlfn.XLOOKUP(C427,customers!$A$1:$A$1001,customers!$C$1:$C$1001)=0, "",_xlfn.XLOOKUP(C427,customers!$A$2:$A$1001,customers!$C$2:$C$1001))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 cm="1">
        <f t="array" ref="J427">_xlfn.IFS(I427="Rob", "Robusta",I427="Ara","Arabica",I427="Exc","Excelsa",I427="Lib", "Liberica")</f>
        <v>Robusta</v>
      </c>
      <c r="K427" t="str">
        <f>INDEX(products!$A$1:$G$49,MATCH(orders!$D427,products!$A$1:$A$49,0),MATCH(orders!K$1,products!$A$1:$G$1,0))</f>
        <v>D</v>
      </c>
      <c r="L427" t="str" cm="1">
        <f t="array" ref="L427">_xlfn.IFS(K427="M","Medium",K427="L","Light",K427="D","Dark")</f>
        <v>Dark</v>
      </c>
      <c r="M427" s="4">
        <f>INDEX(products!$A$1:$G$49,MATCH(orders!$D427,products!$A$1:$A$49,0),MATCH(orders!M$1,products!$A$1:$G$1,0))</f>
        <v>1</v>
      </c>
      <c r="N427" s="5">
        <f>INDEX(products!$A$1:$G$49,MATCH(orders!$D427,products!$A$1:$A$49,0),MATCH(orders!N$1,products!$A$1:$G$1,0))</f>
        <v>8.9499999999999993</v>
      </c>
      <c r="O427" s="5">
        <f t="shared" si="6"/>
        <v>17.899999999999999</v>
      </c>
      <c r="P427" t="str">
        <f>_xlfn.XLOOKUP(CoffeeOrders[[#This Row],[Customer ID]],customers!$A$1:$A$1001,customers!$I$1:$I$1001,,0)</f>
        <v>No</v>
      </c>
    </row>
    <row r="428" spans="1:16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_xlfn.XLOOKUP(C428,customers!$A$2:$A$1001,customers!$B$2:$B$1001)</f>
        <v>Manuel Darrigoe</v>
      </c>
      <c r="G428" s="2" t="str">
        <f>IF(_xlfn.XLOOKUP(C428,customers!$A$1:$A$1001,customers!$C$1:$C$1001)=0, "",_xlfn.XLOOKUP(C428,customers!$A$2:$A$1001,customers!$C$2:$C$1001))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 cm="1">
        <f t="array" ref="J428">_xlfn.IFS(I428="Rob", "Robusta",I428="Ara","Arabica",I428="Exc","Excelsa",I428="Lib", "Liberica")</f>
        <v>Robusta</v>
      </c>
      <c r="K428" t="str">
        <f>INDEX(products!$A$1:$G$49,MATCH(orders!$D428,products!$A$1:$A$49,0),MATCH(orders!K$1,products!$A$1:$G$1,0))</f>
        <v>L</v>
      </c>
      <c r="L428" t="str" cm="1">
        <f t="array" ref="L428">_xlfn.IFS(K428="M","Medium",K428="L","Light",K428="D","Dark")</f>
        <v>Light</v>
      </c>
      <c r="M428" s="4">
        <f>INDEX(products!$A$1:$G$49,MATCH(orders!$D428,products!$A$1:$A$49,0),MATCH(orders!M$1,products!$A$1:$G$1,0))</f>
        <v>0.2</v>
      </c>
      <c r="N428" s="5">
        <f>INDEX(products!$A$1:$G$49,MATCH(orders!$D428,products!$A$1:$A$49,0),MATCH(orders!N$1,products!$A$1:$G$1,0))</f>
        <v>3.5849999999999995</v>
      </c>
      <c r="O428" s="5">
        <f t="shared" si="6"/>
        <v>14.339999999999998</v>
      </c>
      <c r="P428" t="str">
        <f>_xlfn.XLOOKUP(CoffeeOrders[[#This Row],[Customer ID]],customers!$A$1:$A$1001,customers!$I$1:$I$1001,,0)</f>
        <v>Yes</v>
      </c>
    </row>
    <row r="429" spans="1:16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_xlfn.XLOOKUP(C429,customers!$A$2:$A$1001,customers!$B$2:$B$1001)</f>
        <v>Kynthia Berick</v>
      </c>
      <c r="G429" s="2" t="str">
        <f>IF(_xlfn.XLOOKUP(C429,customers!$A$1:$A$1001,customers!$C$1:$C$1001)=0, "",_xlfn.XLOOKUP(C429,customers!$A$2:$A$1001,customers!$C$2:$C$1001))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 cm="1">
        <f t="array" ref="J429">_xlfn.IFS(I429="Rob", "Robusta",I429="Ara","Arabica",I429="Exc","Excelsa",I429="Lib", "Liberica")</f>
        <v>Arabica</v>
      </c>
      <c r="K429" t="str">
        <f>INDEX(products!$A$1:$G$49,MATCH(orders!$D429,products!$A$1:$A$49,0),MATCH(orders!K$1,products!$A$1:$G$1,0))</f>
        <v>M</v>
      </c>
      <c r="L429" t="str" cm="1">
        <f t="array" ref="L429">_xlfn.IFS(K429="M","Medium",K429="L","Light",K429="D","Dark")</f>
        <v>Medium</v>
      </c>
      <c r="M429" s="4">
        <f>INDEX(products!$A$1:$G$49,MATCH(orders!$D429,products!$A$1:$A$49,0),MATCH(orders!M$1,products!$A$1:$G$1,0))</f>
        <v>2.5</v>
      </c>
      <c r="N429" s="5">
        <f>INDEX(products!$A$1:$G$49,MATCH(orders!$D429,products!$A$1:$A$49,0),MATCH(orders!N$1,products!$A$1:$G$1,0))</f>
        <v>25.874999999999996</v>
      </c>
      <c r="O429" s="5">
        <f t="shared" si="6"/>
        <v>77.624999999999986</v>
      </c>
      <c r="P429" t="str">
        <f>_xlfn.XLOOKUP(CoffeeOrders[[#This Row],[Customer ID]],customers!$A$1:$A$1001,customers!$I$1:$I$1001,,0)</f>
        <v>Yes</v>
      </c>
    </row>
    <row r="430" spans="1:16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_xlfn.XLOOKUP(C430,customers!$A$2:$A$1001,customers!$B$2:$B$1001)</f>
        <v>Minetta Ackrill</v>
      </c>
      <c r="G430" s="2" t="str">
        <f>IF(_xlfn.XLOOKUP(C430,customers!$A$1:$A$1001,customers!$C$1:$C$1001)=0, "",_xlfn.XLOOKUP(C430,customers!$A$2:$A$1001,customers!$C$2:$C$1001))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 cm="1">
        <f t="array" ref="J430">_xlfn.IFS(I430="Rob", "Robusta",I430="Ara","Arabica",I430="Exc","Excelsa",I430="Lib", "Liberica")</f>
        <v>Robusta</v>
      </c>
      <c r="K430" t="str">
        <f>INDEX(products!$A$1:$G$49,MATCH(orders!$D430,products!$A$1:$A$49,0),MATCH(orders!K$1,products!$A$1:$G$1,0))</f>
        <v>L</v>
      </c>
      <c r="L430" t="str" cm="1">
        <f t="array" ref="L430">_xlfn.IFS(K430="M","Medium",K430="L","Light",K430="D","Dark")</f>
        <v>Light</v>
      </c>
      <c r="M430" s="4">
        <f>INDEX(products!$A$1:$G$49,MATCH(orders!$D430,products!$A$1:$A$49,0),MATCH(orders!M$1,products!$A$1:$G$1,0))</f>
        <v>1</v>
      </c>
      <c r="N430" s="5">
        <f>INDEX(products!$A$1:$G$49,MATCH(orders!$D430,products!$A$1:$A$49,0),MATCH(orders!N$1,products!$A$1:$G$1,0))</f>
        <v>11.95</v>
      </c>
      <c r="O430" s="5">
        <f t="shared" si="6"/>
        <v>59.75</v>
      </c>
      <c r="P430" t="str">
        <f>_xlfn.XLOOKUP(CoffeeOrders[[#This Row],[Customer ID]],customers!$A$1:$A$1001,customers!$I$1:$I$1001,,0)</f>
        <v>No</v>
      </c>
    </row>
    <row r="431" spans="1:16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_xlfn.XLOOKUP(C431,customers!$A$2:$A$1001,customers!$B$2:$B$1001)</f>
        <v>Terri Farra</v>
      </c>
      <c r="G431" s="2" t="str">
        <f>IF(_xlfn.XLOOKUP(C431,customers!$A$1:$A$1001,customers!$C$1:$C$1001)=0, "",_xlfn.XLOOKUP(C431,customers!$A$2:$A$1001,customers!$C$2:$C$1001))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 cm="1">
        <f t="array" ref="J431">_xlfn.IFS(I431="Rob", "Robusta",I431="Ara","Arabica",I431="Exc","Excelsa",I431="Lib", "Liberica")</f>
        <v>Arabica</v>
      </c>
      <c r="K431" t="str">
        <f>INDEX(products!$A$1:$G$49,MATCH(orders!$D431,products!$A$1:$A$49,0),MATCH(orders!K$1,products!$A$1:$G$1,0))</f>
        <v>L</v>
      </c>
      <c r="L431" t="str" cm="1">
        <f t="array" ref="L431">_xlfn.IFS(K431="M","Medium",K431="L","Light",K431="D","Dark")</f>
        <v>Light</v>
      </c>
      <c r="M431" s="4">
        <f>INDEX(products!$A$1:$G$49,MATCH(orders!$D431,products!$A$1:$A$49,0),MATCH(orders!M$1,products!$A$1:$G$1,0))</f>
        <v>1</v>
      </c>
      <c r="N431" s="5">
        <f>INDEX(products!$A$1:$G$49,MATCH(orders!$D431,products!$A$1:$A$49,0),MATCH(orders!N$1,products!$A$1:$G$1,0))</f>
        <v>12.95</v>
      </c>
      <c r="O431" s="5">
        <f t="shared" si="6"/>
        <v>77.699999999999989</v>
      </c>
      <c r="P431" t="str">
        <f>_xlfn.XLOOKUP(CoffeeOrders[[#This Row],[Customer ID]],customers!$A$1:$A$1001,customers!$I$1:$I$1001,,0)</f>
        <v>No</v>
      </c>
    </row>
    <row r="432" spans="1:16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_xlfn.XLOOKUP(C432,customers!$A$2:$A$1001,customers!$B$2:$B$1001)</f>
        <v>Melosa Kippen</v>
      </c>
      <c r="G432" s="2" t="str">
        <f>IF(_xlfn.XLOOKUP(C432,customers!$A$1:$A$1001,customers!$C$1:$C$1001)=0, "",_xlfn.XLOOKUP(C432,customers!$A$2:$A$1001,customers!$C$2:$C$1001))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 cm="1">
        <f t="array" ref="J432">_xlfn.IFS(I432="Rob", "Robusta",I432="Ara","Arabica",I432="Exc","Excelsa",I432="Lib", "Liberica")</f>
        <v>Robusta</v>
      </c>
      <c r="K432" t="str">
        <f>INDEX(products!$A$1:$G$49,MATCH(orders!$D432,products!$A$1:$A$49,0),MATCH(orders!K$1,products!$A$1:$G$1,0))</f>
        <v>D</v>
      </c>
      <c r="L432" t="str" cm="1">
        <f t="array" ref="L432">_xlfn.IFS(K432="M","Medium",K432="L","Light",K432="D","Dark")</f>
        <v>Dark</v>
      </c>
      <c r="M432" s="4">
        <f>INDEX(products!$A$1:$G$49,MATCH(orders!$D432,products!$A$1:$A$49,0),MATCH(orders!M$1,products!$A$1:$G$1,0))</f>
        <v>0.2</v>
      </c>
      <c r="N432" s="5">
        <f>INDEX(products!$A$1:$G$49,MATCH(orders!$D432,products!$A$1:$A$49,0),MATCH(orders!N$1,products!$A$1:$G$1,0))</f>
        <v>2.6849999999999996</v>
      </c>
      <c r="O432" s="5">
        <f t="shared" si="6"/>
        <v>5.3699999999999992</v>
      </c>
      <c r="P432" t="str">
        <f>_xlfn.XLOOKUP(CoffeeOrders[[#This Row],[Customer ID]],customers!$A$1:$A$1001,customers!$I$1:$I$1001,,0)</f>
        <v>Yes</v>
      </c>
    </row>
    <row r="433" spans="1:16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_xlfn.XLOOKUP(C433,customers!$A$2:$A$1001,customers!$B$2:$B$1001)</f>
        <v>Witty Ranson</v>
      </c>
      <c r="G433" s="2" t="str">
        <f>IF(_xlfn.XLOOKUP(C433,customers!$A$1:$A$1001,customers!$C$1:$C$1001)=0, "",_xlfn.XLOOKUP(C433,customers!$A$2:$A$1001,customers!$C$2:$C$1001))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 cm="1">
        <f t="array" ref="J433">_xlfn.IFS(I433="Rob", "Robusta",I433="Ara","Arabica",I433="Exc","Excelsa",I433="Lib", "Liberica")</f>
        <v>Excelsa</v>
      </c>
      <c r="K433" t="str">
        <f>INDEX(products!$A$1:$G$49,MATCH(orders!$D433,products!$A$1:$A$49,0),MATCH(orders!K$1,products!$A$1:$G$1,0))</f>
        <v>D</v>
      </c>
      <c r="L433" t="str" cm="1">
        <f t="array" ref="L433">_xlfn.IFS(K433="M","Medium",K433="L","Light",K433="D","Dark")</f>
        <v>Dark</v>
      </c>
      <c r="M433" s="4">
        <f>INDEX(products!$A$1:$G$49,MATCH(orders!$D433,products!$A$1:$A$49,0),MATCH(orders!M$1,products!$A$1:$G$1,0))</f>
        <v>2.5</v>
      </c>
      <c r="N433" s="5">
        <f>INDEX(products!$A$1:$G$49,MATCH(orders!$D433,products!$A$1:$A$49,0),MATCH(orders!N$1,products!$A$1:$G$1,0))</f>
        <v>27.945</v>
      </c>
      <c r="O433" s="5">
        <f t="shared" si="6"/>
        <v>83.835000000000008</v>
      </c>
      <c r="P433" t="str">
        <f>_xlfn.XLOOKUP(CoffeeOrders[[#This Row],[Customer ID]],customers!$A$1:$A$1001,customers!$I$1:$I$1001,,0)</f>
        <v>Yes</v>
      </c>
    </row>
    <row r="434" spans="1:16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_xlfn.XLOOKUP(C434,customers!$A$2:$A$1001,customers!$B$2:$B$1001)</f>
        <v>Rod Gowdie</v>
      </c>
      <c r="G434" s="2" t="str">
        <f>IF(_xlfn.XLOOKUP(C434,customers!$A$1:$A$1001,customers!$C$1:$C$1001)=0, "",_xlfn.XLOOKUP(C434,customers!$A$2:$A$1001,customers!$C$2:$C$1001))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 cm="1">
        <f t="array" ref="J434">_xlfn.IFS(I434="Rob", "Robusta",I434="Ara","Arabica",I434="Exc","Excelsa",I434="Lib", "Liberica")</f>
        <v>Arabica</v>
      </c>
      <c r="K434" t="str">
        <f>INDEX(products!$A$1:$G$49,MATCH(orders!$D434,products!$A$1:$A$49,0),MATCH(orders!K$1,products!$A$1:$G$1,0))</f>
        <v>M</v>
      </c>
      <c r="L434" t="str" cm="1">
        <f t="array" ref="L434">_xlfn.IFS(K434="M","Medium",K434="L","Light",K434="D","Dark")</f>
        <v>Medium</v>
      </c>
      <c r="M434" s="4">
        <f>INDEX(products!$A$1:$G$49,MATCH(orders!$D434,products!$A$1:$A$49,0),MATCH(orders!M$1,products!$A$1:$G$1,0))</f>
        <v>1</v>
      </c>
      <c r="N434" s="5">
        <f>INDEX(products!$A$1:$G$49,MATCH(orders!$D434,products!$A$1:$A$49,0),MATCH(orders!N$1,products!$A$1:$G$1,0))</f>
        <v>11.25</v>
      </c>
      <c r="O434" s="5">
        <f t="shared" si="6"/>
        <v>22.5</v>
      </c>
      <c r="P434" t="str">
        <f>_xlfn.XLOOKUP(CoffeeOrders[[#This Row],[Customer ID]],customers!$A$1:$A$1001,customers!$I$1:$I$1001,,0)</f>
        <v>No</v>
      </c>
    </row>
    <row r="435" spans="1:16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_xlfn.XLOOKUP(C435,customers!$A$2:$A$1001,customers!$B$2:$B$1001)</f>
        <v>Lemuel Rignold</v>
      </c>
      <c r="G435" s="2" t="str">
        <f>IF(_xlfn.XLOOKUP(C435,customers!$A$1:$A$1001,customers!$C$1:$C$1001)=0, "",_xlfn.XLOOKUP(C435,customers!$A$2:$A$1001,customers!$C$2:$C$1001))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 cm="1">
        <f t="array" ref="J435">_xlfn.IFS(I435="Rob", "Robusta",I435="Ara","Arabica",I435="Exc","Excelsa",I435="Lib", "Liberica")</f>
        <v>Liberica</v>
      </c>
      <c r="K435" t="str">
        <f>INDEX(products!$A$1:$G$49,MATCH(orders!$D435,products!$A$1:$A$49,0),MATCH(orders!K$1,products!$A$1:$G$1,0))</f>
        <v>M</v>
      </c>
      <c r="L435" t="str" cm="1">
        <f t="array" ref="L435">_xlfn.IFS(K435="M","Medium",K435="L","Light",K435="D","Dark")</f>
        <v>Medium</v>
      </c>
      <c r="M435" s="4">
        <f>INDEX(products!$A$1:$G$49,MATCH(orders!$D435,products!$A$1:$A$49,0),MATCH(orders!M$1,products!$A$1:$G$1,0))</f>
        <v>2.5</v>
      </c>
      <c r="N435" s="5">
        <f>INDEX(products!$A$1:$G$49,MATCH(orders!$D435,products!$A$1:$A$49,0),MATCH(orders!N$1,products!$A$1:$G$1,0))</f>
        <v>33.464999999999996</v>
      </c>
      <c r="O435" s="5">
        <f t="shared" si="6"/>
        <v>200.78999999999996</v>
      </c>
      <c r="P435" t="str">
        <f>_xlfn.XLOOKUP(CoffeeOrders[[#This Row],[Customer ID]],customers!$A$1:$A$1001,customers!$I$1:$I$1001,,0)</f>
        <v>Yes</v>
      </c>
    </row>
    <row r="436" spans="1:16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_xlfn.XLOOKUP(C436,customers!$A$2:$A$1001,customers!$B$2:$B$1001)</f>
        <v>Nevsa Fields</v>
      </c>
      <c r="G436" s="2" t="str">
        <f>IF(_xlfn.XLOOKUP(C436,customers!$A$1:$A$1001,customers!$C$1:$C$1001)=0, "",_xlfn.XLOOKUP(C436,customers!$A$2:$A$1001,customers!$C$2:$C$1001))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 cm="1">
        <f t="array" ref="J436">_xlfn.IFS(I436="Rob", "Robusta",I436="Ara","Arabica",I436="Exc","Excelsa",I436="Lib", "Liberica")</f>
        <v>Arabica</v>
      </c>
      <c r="K436" t="str">
        <f>INDEX(products!$A$1:$G$49,MATCH(orders!$D436,products!$A$1:$A$49,0),MATCH(orders!K$1,products!$A$1:$G$1,0))</f>
        <v>M</v>
      </c>
      <c r="L436" t="str" cm="1">
        <f t="array" ref="L436">_xlfn.IFS(K436="M","Medium",K436="L","Light",K436="D","Dark")</f>
        <v>Medium</v>
      </c>
      <c r="M436" s="4">
        <f>INDEX(products!$A$1:$G$49,MATCH(orders!$D436,products!$A$1:$A$49,0),MATCH(orders!M$1,products!$A$1:$G$1,0))</f>
        <v>1</v>
      </c>
      <c r="N436" s="5">
        <f>INDEX(products!$A$1:$G$49,MATCH(orders!$D436,products!$A$1:$A$49,0),MATCH(orders!N$1,products!$A$1:$G$1,0))</f>
        <v>11.25</v>
      </c>
      <c r="O436" s="5">
        <f t="shared" si="6"/>
        <v>67.5</v>
      </c>
      <c r="P436" t="str">
        <f>_xlfn.XLOOKUP(CoffeeOrders[[#This Row],[Customer ID]],customers!$A$1:$A$1001,customers!$I$1:$I$1001,,0)</f>
        <v>No</v>
      </c>
    </row>
    <row r="437" spans="1:16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_xlfn.XLOOKUP(C437,customers!$A$2:$A$1001,customers!$B$2:$B$1001)</f>
        <v>Chance Rowthorn</v>
      </c>
      <c r="G437" s="2" t="str">
        <f>IF(_xlfn.XLOOKUP(C437,customers!$A$1:$A$1001,customers!$C$1:$C$1001)=0, "",_xlfn.XLOOKUP(C437,customers!$A$2:$A$1001,customers!$C$2:$C$1001))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 cm="1">
        <f t="array" ref="J437">_xlfn.IFS(I437="Rob", "Robusta",I437="Ara","Arabica",I437="Exc","Excelsa",I437="Lib", "Liberica")</f>
        <v>Excelsa</v>
      </c>
      <c r="K437" t="str">
        <f>INDEX(products!$A$1:$G$49,MATCH(orders!$D437,products!$A$1:$A$49,0),MATCH(orders!K$1,products!$A$1:$G$1,0))</f>
        <v>M</v>
      </c>
      <c r="L437" t="str" cm="1">
        <f t="array" ref="L437">_xlfn.IFS(K437="M","Medium",K437="L","Light",K437="D","Dark")</f>
        <v>Medium</v>
      </c>
      <c r="M437" s="4">
        <f>INDEX(products!$A$1:$G$49,MATCH(orders!$D437,products!$A$1:$A$49,0),MATCH(orders!M$1,products!$A$1:$G$1,0))</f>
        <v>0.5</v>
      </c>
      <c r="N437" s="5">
        <f>INDEX(products!$A$1:$G$49,MATCH(orders!$D437,products!$A$1:$A$49,0),MATCH(orders!N$1,products!$A$1:$G$1,0))</f>
        <v>8.25</v>
      </c>
      <c r="O437" s="5">
        <f t="shared" si="6"/>
        <v>8.25</v>
      </c>
      <c r="P437" t="str">
        <f>_xlfn.XLOOKUP(CoffeeOrders[[#This Row],[Customer ID]],customers!$A$1:$A$1001,customers!$I$1:$I$1001,,0)</f>
        <v>No</v>
      </c>
    </row>
    <row r="438" spans="1:16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_xlfn.XLOOKUP(C438,customers!$A$2:$A$1001,customers!$B$2:$B$1001)</f>
        <v>Orly Ryland</v>
      </c>
      <c r="G438" s="2" t="str">
        <f>IF(_xlfn.XLOOKUP(C438,customers!$A$1:$A$1001,customers!$C$1:$C$1001)=0, "",_xlfn.XLOOKUP(C438,customers!$A$2:$A$1001,customers!$C$2:$C$1001))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 cm="1">
        <f t="array" ref="J438">_xlfn.IFS(I438="Rob", "Robusta",I438="Ara","Arabica",I438="Exc","Excelsa",I438="Lib", "Liberica")</f>
        <v>Liberica</v>
      </c>
      <c r="K438" t="str">
        <f>INDEX(products!$A$1:$G$49,MATCH(orders!$D438,products!$A$1:$A$49,0),MATCH(orders!K$1,products!$A$1:$G$1,0))</f>
        <v>L</v>
      </c>
      <c r="L438" t="str" cm="1">
        <f t="array" ref="L438">_xlfn.IFS(K438="M","Medium",K438="L","Light",K438="D","Dark")</f>
        <v>Light</v>
      </c>
      <c r="M438" s="4">
        <f>INDEX(products!$A$1:$G$49,MATCH(orders!$D438,products!$A$1:$A$49,0),MATCH(orders!M$1,products!$A$1:$G$1,0))</f>
        <v>0.2</v>
      </c>
      <c r="N438" s="5">
        <f>INDEX(products!$A$1:$G$49,MATCH(orders!$D438,products!$A$1:$A$49,0),MATCH(orders!N$1,products!$A$1:$G$1,0))</f>
        <v>4.7549999999999999</v>
      </c>
      <c r="O438" s="5">
        <f t="shared" si="6"/>
        <v>9.51</v>
      </c>
      <c r="P438" t="str">
        <f>_xlfn.XLOOKUP(CoffeeOrders[[#This Row],[Customer ID]],customers!$A$1:$A$1001,customers!$I$1:$I$1001,,0)</f>
        <v>Yes</v>
      </c>
    </row>
    <row r="439" spans="1:16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_xlfn.XLOOKUP(C439,customers!$A$2:$A$1001,customers!$B$2:$B$1001)</f>
        <v>Willabella Abramski</v>
      </c>
      <c r="G439" s="2" t="str">
        <f>IF(_xlfn.XLOOKUP(C439,customers!$A$1:$A$1001,customers!$C$1:$C$1001)=0, "",_xlfn.XLOOKUP(C439,customers!$A$2:$A$1001,customers!$C$2:$C$1001))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 cm="1">
        <f t="array" ref="J439">_xlfn.IFS(I439="Rob", "Robusta",I439="Ara","Arabica",I439="Exc","Excelsa",I439="Lib", "Liberica")</f>
        <v>Liberica</v>
      </c>
      <c r="K439" t="str">
        <f>INDEX(products!$A$1:$G$49,MATCH(orders!$D439,products!$A$1:$A$49,0),MATCH(orders!K$1,products!$A$1:$G$1,0))</f>
        <v>D</v>
      </c>
      <c r="L439" t="str" cm="1">
        <f t="array" ref="L439">_xlfn.IFS(K439="M","Medium",K439="L","Light",K439="D","Dark")</f>
        <v>Dark</v>
      </c>
      <c r="M439" s="4">
        <f>INDEX(products!$A$1:$G$49,MATCH(orders!$D439,products!$A$1:$A$49,0),MATCH(orders!M$1,products!$A$1:$G$1,0))</f>
        <v>2.5</v>
      </c>
      <c r="N439" s="5">
        <f>INDEX(products!$A$1:$G$49,MATCH(orders!$D439,products!$A$1:$A$49,0),MATCH(orders!N$1,products!$A$1:$G$1,0))</f>
        <v>29.784999999999997</v>
      </c>
      <c r="O439" s="5">
        <f t="shared" si="6"/>
        <v>29.784999999999997</v>
      </c>
      <c r="P439" t="str">
        <f>_xlfn.XLOOKUP(CoffeeOrders[[#This Row],[Customer ID]],customers!$A$1:$A$1001,customers!$I$1:$I$1001,,0)</f>
        <v>No</v>
      </c>
    </row>
    <row r="440" spans="1:16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_xlfn.XLOOKUP(C440,customers!$A$2:$A$1001,customers!$B$2:$B$1001)</f>
        <v>Morgen Seson</v>
      </c>
      <c r="G440" s="2" t="str">
        <f>IF(_xlfn.XLOOKUP(C440,customers!$A$1:$A$1001,customers!$C$1:$C$1001)=0, "",_xlfn.XLOOKUP(C440,customers!$A$2:$A$1001,customers!$C$2:$C$1001))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 cm="1">
        <f t="array" ref="J440">_xlfn.IFS(I440="Rob", "Robusta",I440="Ara","Arabica",I440="Exc","Excelsa",I440="Lib", "Liberica")</f>
        <v>Liberica</v>
      </c>
      <c r="K440" t="str">
        <f>INDEX(products!$A$1:$G$49,MATCH(orders!$D440,products!$A$1:$A$49,0),MATCH(orders!K$1,products!$A$1:$G$1,0))</f>
        <v>D</v>
      </c>
      <c r="L440" t="str" cm="1">
        <f t="array" ref="L440">_xlfn.IFS(K440="M","Medium",K440="L","Light",K440="D","Dark")</f>
        <v>Dark</v>
      </c>
      <c r="M440" s="4">
        <f>INDEX(products!$A$1:$G$49,MATCH(orders!$D440,products!$A$1:$A$49,0),MATCH(orders!M$1,products!$A$1:$G$1,0))</f>
        <v>0.5</v>
      </c>
      <c r="N440" s="5">
        <f>INDEX(products!$A$1:$G$49,MATCH(orders!$D440,products!$A$1:$A$49,0),MATCH(orders!N$1,products!$A$1:$G$1,0))</f>
        <v>7.77</v>
      </c>
      <c r="O440" s="5">
        <f t="shared" si="6"/>
        <v>15.54</v>
      </c>
      <c r="P440" t="str">
        <f>_xlfn.XLOOKUP(CoffeeOrders[[#This Row],[Customer ID]],customers!$A$1:$A$1001,customers!$I$1:$I$1001,,0)</f>
        <v>No</v>
      </c>
    </row>
    <row r="441" spans="1:16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_xlfn.XLOOKUP(C441,customers!$A$2:$A$1001,customers!$B$2:$B$1001)</f>
        <v>Chickie Ragless</v>
      </c>
      <c r="G441" s="2" t="str">
        <f>IF(_xlfn.XLOOKUP(C441,customers!$A$1:$A$1001,customers!$C$1:$C$1001)=0, "",_xlfn.XLOOKUP(C441,customers!$A$2:$A$1001,customers!$C$2:$C$1001))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 cm="1">
        <f t="array" ref="J441">_xlfn.IFS(I441="Rob", "Robusta",I441="Ara","Arabica",I441="Exc","Excelsa",I441="Lib", "Liberica")</f>
        <v>Excelsa</v>
      </c>
      <c r="K441" t="str">
        <f>INDEX(products!$A$1:$G$49,MATCH(orders!$D441,products!$A$1:$A$49,0),MATCH(orders!K$1,products!$A$1:$G$1,0))</f>
        <v>L</v>
      </c>
      <c r="L441" t="str" cm="1">
        <f t="array" ref="L441">_xlfn.IFS(K441="M","Medium",K441="L","Light",K441="D","Dark")</f>
        <v>Light</v>
      </c>
      <c r="M441" s="4">
        <f>INDEX(products!$A$1:$G$49,MATCH(orders!$D441,products!$A$1:$A$49,0),MATCH(orders!M$1,products!$A$1:$G$1,0))</f>
        <v>0.5</v>
      </c>
      <c r="N441" s="5">
        <f>INDEX(products!$A$1:$G$49,MATCH(orders!$D441,products!$A$1:$A$49,0),MATCH(orders!N$1,products!$A$1:$G$1,0))</f>
        <v>8.91</v>
      </c>
      <c r="O441" s="5">
        <f t="shared" si="6"/>
        <v>35.64</v>
      </c>
      <c r="P441" t="str">
        <f>_xlfn.XLOOKUP(CoffeeOrders[[#This Row],[Customer ID]],customers!$A$1:$A$1001,customers!$I$1:$I$1001,,0)</f>
        <v>No</v>
      </c>
    </row>
    <row r="442" spans="1:16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_xlfn.XLOOKUP(C442,customers!$A$2:$A$1001,customers!$B$2:$B$1001)</f>
        <v>Freda Hollows</v>
      </c>
      <c r="G442" s="2" t="str">
        <f>IF(_xlfn.XLOOKUP(C442,customers!$A$1:$A$1001,customers!$C$1:$C$1001)=0, "",_xlfn.XLOOKUP(C442,customers!$A$2:$A$1001,customers!$C$2:$C$1001))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 cm="1">
        <f t="array" ref="J442">_xlfn.IFS(I442="Rob", "Robusta",I442="Ara","Arabica",I442="Exc","Excelsa",I442="Lib", "Liberica")</f>
        <v>Arabica</v>
      </c>
      <c r="K442" t="str">
        <f>INDEX(products!$A$1:$G$49,MATCH(orders!$D442,products!$A$1:$A$49,0),MATCH(orders!K$1,products!$A$1:$G$1,0))</f>
        <v>M</v>
      </c>
      <c r="L442" t="str" cm="1">
        <f t="array" ref="L442">_xlfn.IFS(K442="M","Medium",K442="L","Light",K442="D","Dark")</f>
        <v>Medium</v>
      </c>
      <c r="M442" s="4">
        <f>INDEX(products!$A$1:$G$49,MATCH(orders!$D442,products!$A$1:$A$49,0),MATCH(orders!M$1,products!$A$1:$G$1,0))</f>
        <v>2.5</v>
      </c>
      <c r="N442" s="5">
        <f>INDEX(products!$A$1:$G$49,MATCH(orders!$D442,products!$A$1:$A$49,0),MATCH(orders!N$1,products!$A$1:$G$1,0))</f>
        <v>25.874999999999996</v>
      </c>
      <c r="O442" s="5">
        <f t="shared" si="6"/>
        <v>103.49999999999999</v>
      </c>
      <c r="P442" t="str">
        <f>_xlfn.XLOOKUP(CoffeeOrders[[#This Row],[Customer ID]],customers!$A$1:$A$1001,customers!$I$1:$I$1001,,0)</f>
        <v>Yes</v>
      </c>
    </row>
    <row r="443" spans="1:16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_xlfn.XLOOKUP(C443,customers!$A$2:$A$1001,customers!$B$2:$B$1001)</f>
        <v>Livy Lathleiff</v>
      </c>
      <c r="G443" s="2" t="str">
        <f>IF(_xlfn.XLOOKUP(C443,customers!$A$1:$A$1001,customers!$C$1:$C$1001)=0, "",_xlfn.XLOOKUP(C443,customers!$A$2:$A$1001,customers!$C$2:$C$1001))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 cm="1">
        <f t="array" ref="J443">_xlfn.IFS(I443="Rob", "Robusta",I443="Ara","Arabica",I443="Exc","Excelsa",I443="Lib", "Liberica")</f>
        <v>Excelsa</v>
      </c>
      <c r="K443" t="str">
        <f>INDEX(products!$A$1:$G$49,MATCH(orders!$D443,products!$A$1:$A$49,0),MATCH(orders!K$1,products!$A$1:$G$1,0))</f>
        <v>D</v>
      </c>
      <c r="L443" t="str" cm="1">
        <f t="array" ref="L443">_xlfn.IFS(K443="M","Medium",K443="L","Light",K443="D","Dark")</f>
        <v>Dark</v>
      </c>
      <c r="M443" s="4">
        <f>INDEX(products!$A$1:$G$49,MATCH(orders!$D443,products!$A$1:$A$49,0),MATCH(orders!M$1,products!$A$1:$G$1,0))</f>
        <v>1</v>
      </c>
      <c r="N443" s="5">
        <f>INDEX(products!$A$1:$G$49,MATCH(orders!$D443,products!$A$1:$A$49,0),MATCH(orders!N$1,products!$A$1:$G$1,0))</f>
        <v>12.15</v>
      </c>
      <c r="O443" s="5">
        <f t="shared" si="6"/>
        <v>36.450000000000003</v>
      </c>
      <c r="P443" t="str">
        <f>_xlfn.XLOOKUP(CoffeeOrders[[#This Row],[Customer ID]],customers!$A$1:$A$1001,customers!$I$1:$I$1001,,0)</f>
        <v>Yes</v>
      </c>
    </row>
    <row r="444" spans="1:16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_xlfn.XLOOKUP(C444,customers!$A$2:$A$1001,customers!$B$2:$B$1001)</f>
        <v>Koralle Heads</v>
      </c>
      <c r="G444" s="2" t="str">
        <f>IF(_xlfn.XLOOKUP(C444,customers!$A$1:$A$1001,customers!$C$1:$C$1001)=0, "",_xlfn.XLOOKUP(C444,customers!$A$2:$A$1001,customers!$C$2:$C$1001))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 cm="1">
        <f t="array" ref="J444">_xlfn.IFS(I444="Rob", "Robusta",I444="Ara","Arabica",I444="Exc","Excelsa",I444="Lib", "Liberica")</f>
        <v>Robusta</v>
      </c>
      <c r="K444" t="str">
        <f>INDEX(products!$A$1:$G$49,MATCH(orders!$D444,products!$A$1:$A$49,0),MATCH(orders!K$1,products!$A$1:$G$1,0))</f>
        <v>L</v>
      </c>
      <c r="L444" t="str" cm="1">
        <f t="array" ref="L444">_xlfn.IFS(K444="M","Medium",K444="L","Light",K444="D","Dark")</f>
        <v>Light</v>
      </c>
      <c r="M444" s="4">
        <f>INDEX(products!$A$1:$G$49,MATCH(orders!$D444,products!$A$1:$A$49,0),MATCH(orders!M$1,products!$A$1:$G$1,0))</f>
        <v>0.5</v>
      </c>
      <c r="N444" s="5">
        <f>INDEX(products!$A$1:$G$49,MATCH(orders!$D444,products!$A$1:$A$49,0),MATCH(orders!N$1,products!$A$1:$G$1,0))</f>
        <v>7.169999999999999</v>
      </c>
      <c r="O444" s="5">
        <f t="shared" si="6"/>
        <v>35.849999999999994</v>
      </c>
      <c r="P444" t="str">
        <f>_xlfn.XLOOKUP(CoffeeOrders[[#This Row],[Customer ID]],customers!$A$1:$A$1001,customers!$I$1:$I$1001,,0)</f>
        <v>No</v>
      </c>
    </row>
    <row r="445" spans="1:16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_xlfn.XLOOKUP(C445,customers!$A$2:$A$1001,customers!$B$2:$B$1001)</f>
        <v>Theo Bowne</v>
      </c>
      <c r="G445" s="2" t="str">
        <f>IF(_xlfn.XLOOKUP(C445,customers!$A$1:$A$1001,customers!$C$1:$C$1001)=0, "",_xlfn.XLOOKUP(C445,customers!$A$2:$A$1001,customers!$C$2:$C$1001))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 cm="1">
        <f t="array" ref="J445">_xlfn.IFS(I445="Rob", "Robusta",I445="Ara","Arabica",I445="Exc","Excelsa",I445="Lib", "Liberica")</f>
        <v>Excelsa</v>
      </c>
      <c r="K445" t="str">
        <f>INDEX(products!$A$1:$G$49,MATCH(orders!$D445,products!$A$1:$A$49,0),MATCH(orders!K$1,products!$A$1:$G$1,0))</f>
        <v>L</v>
      </c>
      <c r="L445" t="str" cm="1">
        <f t="array" ref="L445">_xlfn.IFS(K445="M","Medium",K445="L","Light",K445="D","Dark")</f>
        <v>Light</v>
      </c>
      <c r="M445" s="4">
        <f>INDEX(products!$A$1:$G$49,MATCH(orders!$D445,products!$A$1:$A$49,0),MATCH(orders!M$1,products!$A$1:$G$1,0))</f>
        <v>0.2</v>
      </c>
      <c r="N445" s="5">
        <f>INDEX(products!$A$1:$G$49,MATCH(orders!$D445,products!$A$1:$A$49,0),MATCH(orders!N$1,products!$A$1:$G$1,0))</f>
        <v>4.4550000000000001</v>
      </c>
      <c r="O445" s="5">
        <f t="shared" si="6"/>
        <v>22.274999999999999</v>
      </c>
      <c r="P445" t="str">
        <f>_xlfn.XLOOKUP(CoffeeOrders[[#This Row],[Customer ID]],customers!$A$1:$A$1001,customers!$I$1:$I$1001,,0)</f>
        <v>Yes</v>
      </c>
    </row>
    <row r="446" spans="1:16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_xlfn.XLOOKUP(C446,customers!$A$2:$A$1001,customers!$B$2:$B$1001)</f>
        <v>Rasia Jacquemard</v>
      </c>
      <c r="G446" s="2" t="str">
        <f>IF(_xlfn.XLOOKUP(C446,customers!$A$1:$A$1001,customers!$C$1:$C$1001)=0, "",_xlfn.XLOOKUP(C446,customers!$A$2:$A$1001,customers!$C$2:$C$1001))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 cm="1">
        <f t="array" ref="J446">_xlfn.IFS(I446="Rob", "Robusta",I446="Ara","Arabica",I446="Exc","Excelsa",I446="Lib", "Liberica")</f>
        <v>Excelsa</v>
      </c>
      <c r="K446" t="str">
        <f>INDEX(products!$A$1:$G$49,MATCH(orders!$D446,products!$A$1:$A$49,0),MATCH(orders!K$1,products!$A$1:$G$1,0))</f>
        <v>M</v>
      </c>
      <c r="L446" t="str" cm="1">
        <f t="array" ref="L446">_xlfn.IFS(K446="M","Medium",K446="L","Light",K446="D","Dark")</f>
        <v>Medium</v>
      </c>
      <c r="M446" s="4">
        <f>INDEX(products!$A$1:$G$49,MATCH(orders!$D446,products!$A$1:$A$49,0),MATCH(orders!M$1,products!$A$1:$G$1,0))</f>
        <v>0.2</v>
      </c>
      <c r="N446" s="5">
        <f>INDEX(products!$A$1:$G$49,MATCH(orders!$D446,products!$A$1:$A$49,0),MATCH(orders!N$1,products!$A$1:$G$1,0))</f>
        <v>4.125</v>
      </c>
      <c r="O446" s="5">
        <f t="shared" si="6"/>
        <v>24.75</v>
      </c>
      <c r="P446" t="str">
        <f>_xlfn.XLOOKUP(CoffeeOrders[[#This Row],[Customer ID]],customers!$A$1:$A$1001,customers!$I$1:$I$1001,,0)</f>
        <v>No</v>
      </c>
    </row>
    <row r="447" spans="1:16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_xlfn.XLOOKUP(C447,customers!$A$2:$A$1001,customers!$B$2:$B$1001)</f>
        <v>Kizzie Warman</v>
      </c>
      <c r="G447" s="2" t="str">
        <f>IF(_xlfn.XLOOKUP(C447,customers!$A$1:$A$1001,customers!$C$1:$C$1001)=0, "",_xlfn.XLOOKUP(C447,customers!$A$2:$A$1001,customers!$C$2:$C$1001))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 cm="1">
        <f t="array" ref="J447">_xlfn.IFS(I447="Rob", "Robusta",I447="Ara","Arabica",I447="Exc","Excelsa",I447="Lib", "Liberica")</f>
        <v>Liberica</v>
      </c>
      <c r="K447" t="str">
        <f>INDEX(products!$A$1:$G$49,MATCH(orders!$D447,products!$A$1:$A$49,0),MATCH(orders!K$1,products!$A$1:$G$1,0))</f>
        <v>M</v>
      </c>
      <c r="L447" t="str" cm="1">
        <f t="array" ref="L447">_xlfn.IFS(K447="M","Medium",K447="L","Light",K447="D","Dark")</f>
        <v>Medium</v>
      </c>
      <c r="M447" s="4">
        <f>INDEX(products!$A$1:$G$49,MATCH(orders!$D447,products!$A$1:$A$49,0),MATCH(orders!M$1,products!$A$1:$G$1,0))</f>
        <v>2.5</v>
      </c>
      <c r="N447" s="5">
        <f>INDEX(products!$A$1:$G$49,MATCH(orders!$D447,products!$A$1:$A$49,0),MATCH(orders!N$1,products!$A$1:$G$1,0))</f>
        <v>33.464999999999996</v>
      </c>
      <c r="O447" s="5">
        <f t="shared" si="6"/>
        <v>66.929999999999993</v>
      </c>
      <c r="P447" t="str">
        <f>_xlfn.XLOOKUP(CoffeeOrders[[#This Row],[Customer ID]],customers!$A$1:$A$1001,customers!$I$1:$I$1001,,0)</f>
        <v>Yes</v>
      </c>
    </row>
    <row r="448" spans="1:16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_xlfn.XLOOKUP(C448,customers!$A$2:$A$1001,customers!$B$2:$B$1001)</f>
        <v>Wain Cholomin</v>
      </c>
      <c r="G448" s="2" t="str">
        <f>IF(_xlfn.XLOOKUP(C448,customers!$A$1:$A$1001,customers!$C$1:$C$1001)=0, "",_xlfn.XLOOKUP(C448,customers!$A$2:$A$1001,customers!$C$2:$C$1001))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 cm="1">
        <f t="array" ref="J448">_xlfn.IFS(I448="Rob", "Robusta",I448="Ara","Arabica",I448="Exc","Excelsa",I448="Lib", "Liberica")</f>
        <v>Liberica</v>
      </c>
      <c r="K448" t="str">
        <f>INDEX(products!$A$1:$G$49,MATCH(orders!$D448,products!$A$1:$A$49,0),MATCH(orders!K$1,products!$A$1:$G$1,0))</f>
        <v>M</v>
      </c>
      <c r="L448" t="str" cm="1">
        <f t="array" ref="L448">_xlfn.IFS(K448="M","Medium",K448="L","Light",K448="D","Dark")</f>
        <v>Medium</v>
      </c>
      <c r="M448" s="4">
        <f>INDEX(products!$A$1:$G$49,MATCH(orders!$D448,products!$A$1:$A$49,0),MATCH(orders!M$1,products!$A$1:$G$1,0))</f>
        <v>0.5</v>
      </c>
      <c r="N448" s="5">
        <f>INDEX(products!$A$1:$G$49,MATCH(orders!$D448,products!$A$1:$A$49,0),MATCH(orders!N$1,products!$A$1:$G$1,0))</f>
        <v>8.73</v>
      </c>
      <c r="O448" s="5">
        <f t="shared" si="6"/>
        <v>8.73</v>
      </c>
      <c r="P448" t="str">
        <f>_xlfn.XLOOKUP(CoffeeOrders[[#This Row],[Customer ID]],customers!$A$1:$A$1001,customers!$I$1:$I$1001,,0)</f>
        <v>Yes</v>
      </c>
    </row>
    <row r="449" spans="1:16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_xlfn.XLOOKUP(C449,customers!$A$2:$A$1001,customers!$B$2:$B$1001)</f>
        <v>Arleen Braidman</v>
      </c>
      <c r="G449" s="2" t="str">
        <f>IF(_xlfn.XLOOKUP(C449,customers!$A$1:$A$1001,customers!$C$1:$C$1001)=0, "",_xlfn.XLOOKUP(C449,customers!$A$2:$A$1001,customers!$C$2:$C$1001))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 cm="1">
        <f t="array" ref="J449">_xlfn.IFS(I449="Rob", "Robusta",I449="Ara","Arabica",I449="Exc","Excelsa",I449="Lib", "Liberica")</f>
        <v>Robusta</v>
      </c>
      <c r="K449" t="str">
        <f>INDEX(products!$A$1:$G$49,MATCH(orders!$D449,products!$A$1:$A$49,0),MATCH(orders!K$1,products!$A$1:$G$1,0))</f>
        <v>M</v>
      </c>
      <c r="L449" t="str" cm="1">
        <f t="array" ref="L449">_xlfn.IFS(K449="M","Medium",K449="L","Light",K449="D","Dark")</f>
        <v>Medium</v>
      </c>
      <c r="M449" s="4">
        <f>INDEX(products!$A$1:$G$49,MATCH(orders!$D449,products!$A$1:$A$49,0),MATCH(orders!M$1,products!$A$1:$G$1,0))</f>
        <v>0.5</v>
      </c>
      <c r="N449" s="5">
        <f>INDEX(products!$A$1:$G$49,MATCH(orders!$D449,products!$A$1:$A$49,0),MATCH(orders!N$1,products!$A$1:$G$1,0))</f>
        <v>5.97</v>
      </c>
      <c r="O449" s="5">
        <f t="shared" si="6"/>
        <v>17.91</v>
      </c>
      <c r="P449" t="str">
        <f>_xlfn.XLOOKUP(CoffeeOrders[[#This Row],[Customer ID]],customers!$A$1:$A$1001,customers!$I$1:$I$1001,,0)</f>
        <v>No</v>
      </c>
    </row>
    <row r="450" spans="1:16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_xlfn.XLOOKUP(C450,customers!$A$2:$A$1001,customers!$B$2:$B$1001)</f>
        <v>Pru Durban</v>
      </c>
      <c r="G450" s="2" t="str">
        <f>IF(_xlfn.XLOOKUP(C450,customers!$A$1:$A$1001,customers!$C$1:$C$1001)=0, "",_xlfn.XLOOKUP(C450,customers!$A$2:$A$1001,customers!$C$2:$C$1001))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 cm="1">
        <f t="array" ref="J450">_xlfn.IFS(I450="Rob", "Robusta",I450="Ara","Arabica",I450="Exc","Excelsa",I450="Lib", "Liberica")</f>
        <v>Robusta</v>
      </c>
      <c r="K450" t="str">
        <f>INDEX(products!$A$1:$G$49,MATCH(orders!$D450,products!$A$1:$A$49,0),MATCH(orders!K$1,products!$A$1:$G$1,0))</f>
        <v>L</v>
      </c>
      <c r="L450" t="str" cm="1">
        <f t="array" ref="L450">_xlfn.IFS(K450="M","Medium",K450="L","Light",K450="D","Dark")</f>
        <v>Light</v>
      </c>
      <c r="M450" s="4">
        <f>INDEX(products!$A$1:$G$49,MATCH(orders!$D450,products!$A$1:$A$49,0),MATCH(orders!M$1,products!$A$1:$G$1,0))</f>
        <v>0.5</v>
      </c>
      <c r="N450" s="5">
        <f>INDEX(products!$A$1:$G$49,MATCH(orders!$D450,products!$A$1:$A$49,0),MATCH(orders!N$1,products!$A$1:$G$1,0))</f>
        <v>7.169999999999999</v>
      </c>
      <c r="O450" s="5">
        <f t="shared" si="6"/>
        <v>7.169999999999999</v>
      </c>
      <c r="P450" t="str">
        <f>_xlfn.XLOOKUP(CoffeeOrders[[#This Row],[Customer ID]],customers!$A$1:$A$1001,customers!$I$1:$I$1001,,0)</f>
        <v>No</v>
      </c>
    </row>
    <row r="451" spans="1:16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_xlfn.XLOOKUP(C451,customers!$A$2:$A$1001,customers!$B$2:$B$1001)</f>
        <v>Antone Harrold</v>
      </c>
      <c r="G451" s="2" t="str">
        <f>IF(_xlfn.XLOOKUP(C451,customers!$A$1:$A$1001,customers!$C$1:$C$1001)=0, "",_xlfn.XLOOKUP(C451,customers!$A$2:$A$1001,customers!$C$2:$C$1001))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 cm="1">
        <f t="array" ref="J451">_xlfn.IFS(I451="Rob", "Robusta",I451="Ara","Arabica",I451="Exc","Excelsa",I451="Lib", "Liberica")</f>
        <v>Robusta</v>
      </c>
      <c r="K451" t="str">
        <f>INDEX(products!$A$1:$G$49,MATCH(orders!$D451,products!$A$1:$A$49,0),MATCH(orders!K$1,products!$A$1:$G$1,0))</f>
        <v>D</v>
      </c>
      <c r="L451" t="str" cm="1">
        <f t="array" ref="L451">_xlfn.IFS(K451="M","Medium",K451="L","Light",K451="D","Dark")</f>
        <v>Dark</v>
      </c>
      <c r="M451" s="4">
        <f>INDEX(products!$A$1:$G$49,MATCH(orders!$D451,products!$A$1:$A$49,0),MATCH(orders!M$1,products!$A$1:$G$1,0))</f>
        <v>0.2</v>
      </c>
      <c r="N451" s="5">
        <f>INDEX(products!$A$1:$G$49,MATCH(orders!$D451,products!$A$1:$A$49,0),MATCH(orders!N$1,products!$A$1:$G$1,0))</f>
        <v>2.6849999999999996</v>
      </c>
      <c r="O451" s="5">
        <f t="shared" ref="O451:O514" si="7">E451*N451</f>
        <v>5.3699999999999992</v>
      </c>
      <c r="P451" t="str">
        <f>_xlfn.XLOOKUP(CoffeeOrders[[#This Row],[Customer ID]],customers!$A$1:$A$1001,customers!$I$1:$I$1001,,0)</f>
        <v>No</v>
      </c>
    </row>
    <row r="452" spans="1:16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_xlfn.XLOOKUP(C452,customers!$A$2:$A$1001,customers!$B$2:$B$1001)</f>
        <v>Sim Pamphilon</v>
      </c>
      <c r="G452" s="2" t="str">
        <f>IF(_xlfn.XLOOKUP(C452,customers!$A$1:$A$1001,customers!$C$1:$C$1001)=0, "",_xlfn.XLOOKUP(C452,customers!$A$2:$A$1001,customers!$C$2:$C$1001))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 cm="1">
        <f t="array" ref="J452">_xlfn.IFS(I452="Rob", "Robusta",I452="Ara","Arabica",I452="Exc","Excelsa",I452="Lib", "Liberica")</f>
        <v>Liberica</v>
      </c>
      <c r="K452" t="str">
        <f>INDEX(products!$A$1:$G$49,MATCH(orders!$D452,products!$A$1:$A$49,0),MATCH(orders!K$1,products!$A$1:$G$1,0))</f>
        <v>L</v>
      </c>
      <c r="L452" t="str" cm="1">
        <f t="array" ref="L452">_xlfn.IFS(K452="M","Medium",K452="L","Light",K452="D","Dark")</f>
        <v>Light</v>
      </c>
      <c r="M452" s="4">
        <f>INDEX(products!$A$1:$G$49,MATCH(orders!$D452,products!$A$1:$A$49,0),MATCH(orders!M$1,products!$A$1:$G$1,0))</f>
        <v>0.2</v>
      </c>
      <c r="N452" s="5">
        <f>INDEX(products!$A$1:$G$49,MATCH(orders!$D452,products!$A$1:$A$49,0),MATCH(orders!N$1,products!$A$1:$G$1,0))</f>
        <v>4.7549999999999999</v>
      </c>
      <c r="O452" s="5">
        <f t="shared" si="7"/>
        <v>23.774999999999999</v>
      </c>
      <c r="P452" t="str">
        <f>_xlfn.XLOOKUP(CoffeeOrders[[#This Row],[Customer ID]],customers!$A$1:$A$1001,customers!$I$1:$I$1001,,0)</f>
        <v>No</v>
      </c>
    </row>
    <row r="453" spans="1:16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_xlfn.XLOOKUP(C453,customers!$A$2:$A$1001,customers!$B$2:$B$1001)</f>
        <v>Mohandis Spurden</v>
      </c>
      <c r="G453" s="2" t="str">
        <f>IF(_xlfn.XLOOKUP(C453,customers!$A$1:$A$1001,customers!$C$1:$C$1001)=0, "",_xlfn.XLOOKUP(C453,customers!$A$2:$A$1001,customers!$C$2:$C$1001))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 cm="1">
        <f t="array" ref="J453">_xlfn.IFS(I453="Rob", "Robusta",I453="Ara","Arabica",I453="Exc","Excelsa",I453="Lib", "Liberica")</f>
        <v>Robusta</v>
      </c>
      <c r="K453" t="str">
        <f>INDEX(products!$A$1:$G$49,MATCH(orders!$D453,products!$A$1:$A$49,0),MATCH(orders!K$1,products!$A$1:$G$1,0))</f>
        <v>D</v>
      </c>
      <c r="L453" t="str" cm="1">
        <f t="array" ref="L453">_xlfn.IFS(K453="M","Medium",K453="L","Light",K453="D","Dark")</f>
        <v>Dark</v>
      </c>
      <c r="M453" s="4">
        <f>INDEX(products!$A$1:$G$49,MATCH(orders!$D453,products!$A$1:$A$49,0),MATCH(orders!M$1,products!$A$1:$G$1,0))</f>
        <v>2.5</v>
      </c>
      <c r="N453" s="5">
        <f>INDEX(products!$A$1:$G$49,MATCH(orders!$D453,products!$A$1:$A$49,0),MATCH(orders!N$1,products!$A$1:$G$1,0))</f>
        <v>20.584999999999997</v>
      </c>
      <c r="O453" s="5">
        <f t="shared" si="7"/>
        <v>41.169999999999995</v>
      </c>
      <c r="P453" t="str">
        <f>_xlfn.XLOOKUP(CoffeeOrders[[#This Row],[Customer ID]],customers!$A$1:$A$1001,customers!$I$1:$I$1001,,0)</f>
        <v>Yes</v>
      </c>
    </row>
    <row r="454" spans="1:16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_xlfn.XLOOKUP(C454,customers!$A$2:$A$1001,customers!$B$2:$B$1001)</f>
        <v>Morgen Seson</v>
      </c>
      <c r="G454" s="2" t="str">
        <f>IF(_xlfn.XLOOKUP(C454,customers!$A$1:$A$1001,customers!$C$1:$C$1001)=0, "",_xlfn.XLOOKUP(C454,customers!$A$2:$A$1001,customers!$C$2:$C$1001))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 cm="1">
        <f t="array" ref="J454">_xlfn.IFS(I454="Rob", "Robusta",I454="Ara","Arabica",I454="Exc","Excelsa",I454="Lib", "Liberica")</f>
        <v>Arabica</v>
      </c>
      <c r="K454" t="str">
        <f>INDEX(products!$A$1:$G$49,MATCH(orders!$D454,products!$A$1:$A$49,0),MATCH(orders!K$1,products!$A$1:$G$1,0))</f>
        <v>L</v>
      </c>
      <c r="L454" t="str" cm="1">
        <f t="array" ref="L454">_xlfn.IFS(K454="M","Medium",K454="L","Light",K454="D","Dark")</f>
        <v>Light</v>
      </c>
      <c r="M454" s="4">
        <f>INDEX(products!$A$1:$G$49,MATCH(orders!$D454,products!$A$1:$A$49,0),MATCH(orders!M$1,products!$A$1:$G$1,0))</f>
        <v>0.2</v>
      </c>
      <c r="N454" s="5">
        <f>INDEX(products!$A$1:$G$49,MATCH(orders!$D454,products!$A$1:$A$49,0),MATCH(orders!N$1,products!$A$1:$G$1,0))</f>
        <v>3.8849999999999998</v>
      </c>
      <c r="O454" s="5">
        <f t="shared" si="7"/>
        <v>11.654999999999999</v>
      </c>
      <c r="P454" t="str">
        <f>_xlfn.XLOOKUP(CoffeeOrders[[#This Row],[Customer ID]],customers!$A$1:$A$1001,customers!$I$1:$I$1001,,0)</f>
        <v>No</v>
      </c>
    </row>
    <row r="455" spans="1:16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_xlfn.XLOOKUP(C455,customers!$A$2:$A$1001,customers!$B$2:$B$1001)</f>
        <v>Nalani Pirrone</v>
      </c>
      <c r="G455" s="2" t="str">
        <f>IF(_xlfn.XLOOKUP(C455,customers!$A$1:$A$1001,customers!$C$1:$C$1001)=0, "",_xlfn.XLOOKUP(C455,customers!$A$2:$A$1001,customers!$C$2:$C$1001))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 cm="1">
        <f t="array" ref="J455">_xlfn.IFS(I455="Rob", "Robusta",I455="Ara","Arabica",I455="Exc","Excelsa",I455="Lib", "Liberica")</f>
        <v>Liberica</v>
      </c>
      <c r="K455" t="str">
        <f>INDEX(products!$A$1:$G$49,MATCH(orders!$D455,products!$A$1:$A$49,0),MATCH(orders!K$1,products!$A$1:$G$1,0))</f>
        <v>L</v>
      </c>
      <c r="L455" t="str" cm="1">
        <f t="array" ref="L455">_xlfn.IFS(K455="M","Medium",K455="L","Light",K455="D","Dark")</f>
        <v>Light</v>
      </c>
      <c r="M455" s="4">
        <f>INDEX(products!$A$1:$G$49,MATCH(orders!$D455,products!$A$1:$A$49,0),MATCH(orders!M$1,products!$A$1:$G$1,0))</f>
        <v>0.5</v>
      </c>
      <c r="N455" s="5">
        <f>INDEX(products!$A$1:$G$49,MATCH(orders!$D455,products!$A$1:$A$49,0),MATCH(orders!N$1,products!$A$1:$G$1,0))</f>
        <v>9.51</v>
      </c>
      <c r="O455" s="5">
        <f t="shared" si="7"/>
        <v>38.04</v>
      </c>
      <c r="P455" t="str">
        <f>_xlfn.XLOOKUP(CoffeeOrders[[#This Row],[Customer ID]],customers!$A$1:$A$1001,customers!$I$1:$I$1001,,0)</f>
        <v>No</v>
      </c>
    </row>
    <row r="456" spans="1:16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_xlfn.XLOOKUP(C456,customers!$A$2:$A$1001,customers!$B$2:$B$1001)</f>
        <v>Reube Cawley</v>
      </c>
      <c r="G456" s="2" t="str">
        <f>IF(_xlfn.XLOOKUP(C456,customers!$A$1:$A$1001,customers!$C$1:$C$1001)=0, "",_xlfn.XLOOKUP(C456,customers!$A$2:$A$1001,customers!$C$2:$C$1001))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 cm="1">
        <f t="array" ref="J456">_xlfn.IFS(I456="Rob", "Robusta",I456="Ara","Arabica",I456="Exc","Excelsa",I456="Lib", "Liberica")</f>
        <v>Robusta</v>
      </c>
      <c r="K456" t="str">
        <f>INDEX(products!$A$1:$G$49,MATCH(orders!$D456,products!$A$1:$A$49,0),MATCH(orders!K$1,products!$A$1:$G$1,0))</f>
        <v>D</v>
      </c>
      <c r="L456" t="str" cm="1">
        <f t="array" ref="L456">_xlfn.IFS(K456="M","Medium",K456="L","Light",K456="D","Dark")</f>
        <v>Dark</v>
      </c>
      <c r="M456" s="4">
        <f>INDEX(products!$A$1:$G$49,MATCH(orders!$D456,products!$A$1:$A$49,0),MATCH(orders!M$1,products!$A$1:$G$1,0))</f>
        <v>2.5</v>
      </c>
      <c r="N456" s="5">
        <f>INDEX(products!$A$1:$G$49,MATCH(orders!$D456,products!$A$1:$A$49,0),MATCH(orders!N$1,products!$A$1:$G$1,0))</f>
        <v>20.584999999999997</v>
      </c>
      <c r="O456" s="5">
        <f t="shared" si="7"/>
        <v>82.339999999999989</v>
      </c>
      <c r="P456" t="str">
        <f>_xlfn.XLOOKUP(CoffeeOrders[[#This Row],[Customer ID]],customers!$A$1:$A$1001,customers!$I$1:$I$1001,,0)</f>
        <v>Yes</v>
      </c>
    </row>
    <row r="457" spans="1:16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_xlfn.XLOOKUP(C457,customers!$A$2:$A$1001,customers!$B$2:$B$1001)</f>
        <v>Stan Barribal</v>
      </c>
      <c r="G457" s="2" t="str">
        <f>IF(_xlfn.XLOOKUP(C457,customers!$A$1:$A$1001,customers!$C$1:$C$1001)=0, "",_xlfn.XLOOKUP(C457,customers!$A$2:$A$1001,customers!$C$2:$C$1001))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 cm="1">
        <f t="array" ref="J457">_xlfn.IFS(I457="Rob", "Robusta",I457="Ara","Arabica",I457="Exc","Excelsa",I457="Lib", "Liberica")</f>
        <v>Liberica</v>
      </c>
      <c r="K457" t="str">
        <f>INDEX(products!$A$1:$G$49,MATCH(orders!$D457,products!$A$1:$A$49,0),MATCH(orders!K$1,products!$A$1:$G$1,0))</f>
        <v>L</v>
      </c>
      <c r="L457" t="str" cm="1">
        <f t="array" ref="L457">_xlfn.IFS(K457="M","Medium",K457="L","Light",K457="D","Dark")</f>
        <v>Light</v>
      </c>
      <c r="M457" s="4">
        <f>INDEX(products!$A$1:$G$49,MATCH(orders!$D457,products!$A$1:$A$49,0),MATCH(orders!M$1,products!$A$1:$G$1,0))</f>
        <v>0.2</v>
      </c>
      <c r="N457" s="5">
        <f>INDEX(products!$A$1:$G$49,MATCH(orders!$D457,products!$A$1:$A$49,0),MATCH(orders!N$1,products!$A$1:$G$1,0))</f>
        <v>4.7549999999999999</v>
      </c>
      <c r="O457" s="5">
        <f t="shared" si="7"/>
        <v>9.51</v>
      </c>
      <c r="P457" t="str">
        <f>_xlfn.XLOOKUP(CoffeeOrders[[#This Row],[Customer ID]],customers!$A$1:$A$1001,customers!$I$1:$I$1001,,0)</f>
        <v>Yes</v>
      </c>
    </row>
    <row r="458" spans="1:16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_xlfn.XLOOKUP(C458,customers!$A$2:$A$1001,customers!$B$2:$B$1001)</f>
        <v>Agnes Adamides</v>
      </c>
      <c r="G458" s="2" t="str">
        <f>IF(_xlfn.XLOOKUP(C458,customers!$A$1:$A$1001,customers!$C$1:$C$1001)=0, "",_xlfn.XLOOKUP(C458,customers!$A$2:$A$1001,customers!$C$2:$C$1001))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 cm="1">
        <f t="array" ref="J458">_xlfn.IFS(I458="Rob", "Robusta",I458="Ara","Arabica",I458="Exc","Excelsa",I458="Lib", "Liberica")</f>
        <v>Robusta</v>
      </c>
      <c r="K458" t="str">
        <f>INDEX(products!$A$1:$G$49,MATCH(orders!$D458,products!$A$1:$A$49,0),MATCH(orders!K$1,products!$A$1:$G$1,0))</f>
        <v>D</v>
      </c>
      <c r="L458" t="str" cm="1">
        <f t="array" ref="L458">_xlfn.IFS(K458="M","Medium",K458="L","Light",K458="D","Dark")</f>
        <v>Dark</v>
      </c>
      <c r="M458" s="4">
        <f>INDEX(products!$A$1:$G$49,MATCH(orders!$D458,products!$A$1:$A$49,0),MATCH(orders!M$1,products!$A$1:$G$1,0))</f>
        <v>2.5</v>
      </c>
      <c r="N458" s="5">
        <f>INDEX(products!$A$1:$G$49,MATCH(orders!$D458,products!$A$1:$A$49,0),MATCH(orders!N$1,products!$A$1:$G$1,0))</f>
        <v>20.584999999999997</v>
      </c>
      <c r="O458" s="5">
        <f t="shared" si="7"/>
        <v>41.169999999999995</v>
      </c>
      <c r="P458" t="str">
        <f>_xlfn.XLOOKUP(CoffeeOrders[[#This Row],[Customer ID]],customers!$A$1:$A$1001,customers!$I$1:$I$1001,,0)</f>
        <v>No</v>
      </c>
    </row>
    <row r="459" spans="1:16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_xlfn.XLOOKUP(C459,customers!$A$2:$A$1001,customers!$B$2:$B$1001)</f>
        <v>Carmelita Thowes</v>
      </c>
      <c r="G459" s="2" t="str">
        <f>IF(_xlfn.XLOOKUP(C459,customers!$A$1:$A$1001,customers!$C$1:$C$1001)=0, "",_xlfn.XLOOKUP(C459,customers!$A$2:$A$1001,customers!$C$2:$C$1001))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 cm="1">
        <f t="array" ref="J459">_xlfn.IFS(I459="Rob", "Robusta",I459="Ara","Arabica",I459="Exc","Excelsa",I459="Lib", "Liberica")</f>
        <v>Liberica</v>
      </c>
      <c r="K459" t="str">
        <f>INDEX(products!$A$1:$G$49,MATCH(orders!$D459,products!$A$1:$A$49,0),MATCH(orders!K$1,products!$A$1:$G$1,0))</f>
        <v>L</v>
      </c>
      <c r="L459" t="str" cm="1">
        <f t="array" ref="L459">_xlfn.IFS(K459="M","Medium",K459="L","Light",K459="D","Dark")</f>
        <v>Light</v>
      </c>
      <c r="M459" s="4">
        <f>INDEX(products!$A$1:$G$49,MATCH(orders!$D459,products!$A$1:$A$49,0),MATCH(orders!M$1,products!$A$1:$G$1,0))</f>
        <v>0.5</v>
      </c>
      <c r="N459" s="5">
        <f>INDEX(products!$A$1:$G$49,MATCH(orders!$D459,products!$A$1:$A$49,0),MATCH(orders!N$1,products!$A$1:$G$1,0))</f>
        <v>9.51</v>
      </c>
      <c r="O459" s="5">
        <f t="shared" si="7"/>
        <v>47.55</v>
      </c>
      <c r="P459" t="str">
        <f>_xlfn.XLOOKUP(CoffeeOrders[[#This Row],[Customer ID]],customers!$A$1:$A$1001,customers!$I$1:$I$1001,,0)</f>
        <v>No</v>
      </c>
    </row>
    <row r="460" spans="1:16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_xlfn.XLOOKUP(C460,customers!$A$2:$A$1001,customers!$B$2:$B$1001)</f>
        <v>Rodolfo Willoway</v>
      </c>
      <c r="G460" s="2" t="str">
        <f>IF(_xlfn.XLOOKUP(C460,customers!$A$1:$A$1001,customers!$C$1:$C$1001)=0, "",_xlfn.XLOOKUP(C460,customers!$A$2:$A$1001,customers!$C$2:$C$1001))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 cm="1">
        <f t="array" ref="J460">_xlfn.IFS(I460="Rob", "Robusta",I460="Ara","Arabica",I460="Exc","Excelsa",I460="Lib", "Liberica")</f>
        <v>Arabica</v>
      </c>
      <c r="K460" t="str">
        <f>INDEX(products!$A$1:$G$49,MATCH(orders!$D460,products!$A$1:$A$49,0),MATCH(orders!K$1,products!$A$1:$G$1,0))</f>
        <v>M</v>
      </c>
      <c r="L460" t="str" cm="1">
        <f t="array" ref="L460">_xlfn.IFS(K460="M","Medium",K460="L","Light",K460="D","Dark")</f>
        <v>Medium</v>
      </c>
      <c r="M460" s="4">
        <f>INDEX(products!$A$1:$G$49,MATCH(orders!$D460,products!$A$1:$A$49,0),MATCH(orders!M$1,products!$A$1:$G$1,0))</f>
        <v>1</v>
      </c>
      <c r="N460" s="5">
        <f>INDEX(products!$A$1:$G$49,MATCH(orders!$D460,products!$A$1:$A$49,0),MATCH(orders!N$1,products!$A$1:$G$1,0))</f>
        <v>11.25</v>
      </c>
      <c r="O460" s="5">
        <f t="shared" si="7"/>
        <v>45</v>
      </c>
      <c r="P460" t="str">
        <f>_xlfn.XLOOKUP(CoffeeOrders[[#This Row],[Customer ID]],customers!$A$1:$A$1001,customers!$I$1:$I$1001,,0)</f>
        <v>No</v>
      </c>
    </row>
    <row r="461" spans="1:16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_xlfn.XLOOKUP(C461,customers!$A$2:$A$1001,customers!$B$2:$B$1001)</f>
        <v>Alvis Elwin</v>
      </c>
      <c r="G461" s="2" t="str">
        <f>IF(_xlfn.XLOOKUP(C461,customers!$A$1:$A$1001,customers!$C$1:$C$1001)=0, "",_xlfn.XLOOKUP(C461,customers!$A$2:$A$1001,customers!$C$2:$C$1001))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 cm="1">
        <f t="array" ref="J461">_xlfn.IFS(I461="Rob", "Robusta",I461="Ara","Arabica",I461="Exc","Excelsa",I461="Lib", "Liberica")</f>
        <v>Liberica</v>
      </c>
      <c r="K461" t="str">
        <f>INDEX(products!$A$1:$G$49,MATCH(orders!$D461,products!$A$1:$A$49,0),MATCH(orders!K$1,products!$A$1:$G$1,0))</f>
        <v>L</v>
      </c>
      <c r="L461" t="str" cm="1">
        <f t="array" ref="L461">_xlfn.IFS(K461="M","Medium",K461="L","Light",K461="D","Dark")</f>
        <v>Light</v>
      </c>
      <c r="M461" s="4">
        <f>INDEX(products!$A$1:$G$49,MATCH(orders!$D461,products!$A$1:$A$49,0),MATCH(orders!M$1,products!$A$1:$G$1,0))</f>
        <v>0.2</v>
      </c>
      <c r="N461" s="5">
        <f>INDEX(products!$A$1:$G$49,MATCH(orders!$D461,products!$A$1:$A$49,0),MATCH(orders!N$1,products!$A$1:$G$1,0))</f>
        <v>4.7549999999999999</v>
      </c>
      <c r="O461" s="5">
        <f t="shared" si="7"/>
        <v>23.774999999999999</v>
      </c>
      <c r="P461" t="str">
        <f>_xlfn.XLOOKUP(CoffeeOrders[[#This Row],[Customer ID]],customers!$A$1:$A$1001,customers!$I$1:$I$1001,,0)</f>
        <v>No</v>
      </c>
    </row>
    <row r="462" spans="1:16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_xlfn.XLOOKUP(C462,customers!$A$2:$A$1001,customers!$B$2:$B$1001)</f>
        <v>Araldo Bilbrook</v>
      </c>
      <c r="G462" s="2" t="str">
        <f>IF(_xlfn.XLOOKUP(C462,customers!$A$1:$A$1001,customers!$C$1:$C$1001)=0, "",_xlfn.XLOOKUP(C462,customers!$A$2:$A$1001,customers!$C$2:$C$1001))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 cm="1">
        <f t="array" ref="J462">_xlfn.IFS(I462="Rob", "Robusta",I462="Ara","Arabica",I462="Exc","Excelsa",I462="Lib", "Liberica")</f>
        <v>Robusta</v>
      </c>
      <c r="K462" t="str">
        <f>INDEX(products!$A$1:$G$49,MATCH(orders!$D462,products!$A$1:$A$49,0),MATCH(orders!K$1,products!$A$1:$G$1,0))</f>
        <v>D</v>
      </c>
      <c r="L462" t="str" cm="1">
        <f t="array" ref="L462">_xlfn.IFS(K462="M","Medium",K462="L","Light",K462="D","Dark")</f>
        <v>Dark</v>
      </c>
      <c r="M462" s="4">
        <f>INDEX(products!$A$1:$G$49,MATCH(orders!$D462,products!$A$1:$A$49,0),MATCH(orders!M$1,products!$A$1:$G$1,0))</f>
        <v>0.5</v>
      </c>
      <c r="N462" s="5">
        <f>INDEX(products!$A$1:$G$49,MATCH(orders!$D462,products!$A$1:$A$49,0),MATCH(orders!N$1,products!$A$1:$G$1,0))</f>
        <v>5.3699999999999992</v>
      </c>
      <c r="O462" s="5">
        <f t="shared" si="7"/>
        <v>16.11</v>
      </c>
      <c r="P462" t="str">
        <f>_xlfn.XLOOKUP(CoffeeOrders[[#This Row],[Customer ID]],customers!$A$1:$A$1001,customers!$I$1:$I$1001,,0)</f>
        <v>Yes</v>
      </c>
    </row>
    <row r="463" spans="1:16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_xlfn.XLOOKUP(C463,customers!$A$2:$A$1001,customers!$B$2:$B$1001)</f>
        <v>Ransell McKall</v>
      </c>
      <c r="G463" s="2" t="str">
        <f>IF(_xlfn.XLOOKUP(C463,customers!$A$1:$A$1001,customers!$C$1:$C$1001)=0, "",_xlfn.XLOOKUP(C463,customers!$A$2:$A$1001,customers!$C$2:$C$1001))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 cm="1">
        <f t="array" ref="J463">_xlfn.IFS(I463="Rob", "Robusta",I463="Ara","Arabica",I463="Exc","Excelsa",I463="Lib", "Liberica")</f>
        <v>Robusta</v>
      </c>
      <c r="K463" t="str">
        <f>INDEX(products!$A$1:$G$49,MATCH(orders!$D463,products!$A$1:$A$49,0),MATCH(orders!K$1,products!$A$1:$G$1,0))</f>
        <v>D</v>
      </c>
      <c r="L463" t="str" cm="1">
        <f t="array" ref="L463">_xlfn.IFS(K463="M","Medium",K463="L","Light",K463="D","Dark")</f>
        <v>Dark</v>
      </c>
      <c r="M463" s="4">
        <f>INDEX(products!$A$1:$G$49,MATCH(orders!$D463,products!$A$1:$A$49,0),MATCH(orders!M$1,products!$A$1:$G$1,0))</f>
        <v>0.2</v>
      </c>
      <c r="N463" s="5">
        <f>INDEX(products!$A$1:$G$49,MATCH(orders!$D463,products!$A$1:$A$49,0),MATCH(orders!N$1,products!$A$1:$G$1,0))</f>
        <v>2.6849999999999996</v>
      </c>
      <c r="O463" s="5">
        <f t="shared" si="7"/>
        <v>10.739999999999998</v>
      </c>
      <c r="P463" t="str">
        <f>_xlfn.XLOOKUP(CoffeeOrders[[#This Row],[Customer ID]],customers!$A$1:$A$1001,customers!$I$1:$I$1001,,0)</f>
        <v>Yes</v>
      </c>
    </row>
    <row r="464" spans="1:16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_xlfn.XLOOKUP(C464,customers!$A$2:$A$1001,customers!$B$2:$B$1001)</f>
        <v>Borg Daile</v>
      </c>
      <c r="G464" s="2" t="str">
        <f>IF(_xlfn.XLOOKUP(C464,customers!$A$1:$A$1001,customers!$C$1:$C$1001)=0, "",_xlfn.XLOOKUP(C464,customers!$A$2:$A$1001,customers!$C$2:$C$1001))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 cm="1">
        <f t="array" ref="J464">_xlfn.IFS(I464="Rob", "Robusta",I464="Ara","Arabica",I464="Exc","Excelsa",I464="Lib", "Liberica")</f>
        <v>Arabica</v>
      </c>
      <c r="K464" t="str">
        <f>INDEX(products!$A$1:$G$49,MATCH(orders!$D464,products!$A$1:$A$49,0),MATCH(orders!K$1,products!$A$1:$G$1,0))</f>
        <v>D</v>
      </c>
      <c r="L464" t="str" cm="1">
        <f t="array" ref="L464">_xlfn.IFS(K464="M","Medium",K464="L","Light",K464="D","Dark")</f>
        <v>Dark</v>
      </c>
      <c r="M464" s="4">
        <f>INDEX(products!$A$1:$G$49,MATCH(orders!$D464,products!$A$1:$A$49,0),MATCH(orders!M$1,products!$A$1:$G$1,0))</f>
        <v>1</v>
      </c>
      <c r="N464" s="5">
        <f>INDEX(products!$A$1:$G$49,MATCH(orders!$D464,products!$A$1:$A$49,0),MATCH(orders!N$1,products!$A$1:$G$1,0))</f>
        <v>9.9499999999999993</v>
      </c>
      <c r="O464" s="5">
        <f t="shared" si="7"/>
        <v>49.75</v>
      </c>
      <c r="P464" t="str">
        <f>_xlfn.XLOOKUP(CoffeeOrders[[#This Row],[Customer ID]],customers!$A$1:$A$1001,customers!$I$1:$I$1001,,0)</f>
        <v>Yes</v>
      </c>
    </row>
    <row r="465" spans="1:16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_xlfn.XLOOKUP(C465,customers!$A$2:$A$1001,customers!$B$2:$B$1001)</f>
        <v>Adolphe Treherne</v>
      </c>
      <c r="G465" s="2" t="str">
        <f>IF(_xlfn.XLOOKUP(C465,customers!$A$1:$A$1001,customers!$C$1:$C$1001)=0, "",_xlfn.XLOOKUP(C465,customers!$A$2:$A$1001,customers!$C$2:$C$1001))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 cm="1">
        <f t="array" ref="J465">_xlfn.IFS(I465="Rob", "Robusta",I465="Ara","Arabica",I465="Exc","Excelsa",I465="Lib", "Liberica")</f>
        <v>Excelsa</v>
      </c>
      <c r="K465" t="str">
        <f>INDEX(products!$A$1:$G$49,MATCH(orders!$D465,products!$A$1:$A$49,0),MATCH(orders!K$1,products!$A$1:$G$1,0))</f>
        <v>M</v>
      </c>
      <c r="L465" t="str" cm="1">
        <f t="array" ref="L465">_xlfn.IFS(K465="M","Medium",K465="L","Light",K465="D","Dark")</f>
        <v>Medium</v>
      </c>
      <c r="M465" s="4">
        <f>INDEX(products!$A$1:$G$49,MATCH(orders!$D465,products!$A$1:$A$49,0),MATCH(orders!M$1,products!$A$1:$G$1,0))</f>
        <v>1</v>
      </c>
      <c r="N465" s="5">
        <f>INDEX(products!$A$1:$G$49,MATCH(orders!$D465,products!$A$1:$A$49,0),MATCH(orders!N$1,products!$A$1:$G$1,0))</f>
        <v>13.75</v>
      </c>
      <c r="O465" s="5">
        <f t="shared" si="7"/>
        <v>27.5</v>
      </c>
      <c r="P465" t="str">
        <f>_xlfn.XLOOKUP(CoffeeOrders[[#This Row],[Customer ID]],customers!$A$1:$A$1001,customers!$I$1:$I$1001,,0)</f>
        <v>No</v>
      </c>
    </row>
    <row r="466" spans="1:16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_xlfn.XLOOKUP(C466,customers!$A$2:$A$1001,customers!$B$2:$B$1001)</f>
        <v>Annetta Brentnall</v>
      </c>
      <c r="G466" s="2" t="str">
        <f>IF(_xlfn.XLOOKUP(C466,customers!$A$1:$A$1001,customers!$C$1:$C$1001)=0, "",_xlfn.XLOOKUP(C466,customers!$A$2:$A$1001,customers!$C$2:$C$1001))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 cm="1">
        <f t="array" ref="J466">_xlfn.IFS(I466="Rob", "Robusta",I466="Ara","Arabica",I466="Exc","Excelsa",I466="Lib", "Liberica")</f>
        <v>Liberica</v>
      </c>
      <c r="K466" t="str">
        <f>INDEX(products!$A$1:$G$49,MATCH(orders!$D466,products!$A$1:$A$49,0),MATCH(orders!K$1,products!$A$1:$G$1,0))</f>
        <v>D</v>
      </c>
      <c r="L466" t="str" cm="1">
        <f t="array" ref="L466">_xlfn.IFS(K466="M","Medium",K466="L","Light",K466="D","Dark")</f>
        <v>Dark</v>
      </c>
      <c r="M466" s="4">
        <f>INDEX(products!$A$1:$G$49,MATCH(orders!$D466,products!$A$1:$A$49,0),MATCH(orders!M$1,products!$A$1:$G$1,0))</f>
        <v>2.5</v>
      </c>
      <c r="N466" s="5">
        <f>INDEX(products!$A$1:$G$49,MATCH(orders!$D466,products!$A$1:$A$49,0),MATCH(orders!N$1,products!$A$1:$G$1,0))</f>
        <v>29.784999999999997</v>
      </c>
      <c r="O466" s="5">
        <f t="shared" si="7"/>
        <v>119.13999999999999</v>
      </c>
      <c r="P466" t="str">
        <f>_xlfn.XLOOKUP(CoffeeOrders[[#This Row],[Customer ID]],customers!$A$1:$A$1001,customers!$I$1:$I$1001,,0)</f>
        <v>No</v>
      </c>
    </row>
    <row r="467" spans="1:16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_xlfn.XLOOKUP(C467,customers!$A$2:$A$1001,customers!$B$2:$B$1001)</f>
        <v>Dick Drinkall</v>
      </c>
      <c r="G467" s="2" t="str">
        <f>IF(_xlfn.XLOOKUP(C467,customers!$A$1:$A$1001,customers!$C$1:$C$1001)=0, "",_xlfn.XLOOKUP(C467,customers!$A$2:$A$1001,customers!$C$2:$C$1001))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 cm="1">
        <f t="array" ref="J467">_xlfn.IFS(I467="Rob", "Robusta",I467="Ara","Arabica",I467="Exc","Excelsa",I467="Lib", "Liberica")</f>
        <v>Robusta</v>
      </c>
      <c r="K467" t="str">
        <f>INDEX(products!$A$1:$G$49,MATCH(orders!$D467,products!$A$1:$A$49,0),MATCH(orders!K$1,products!$A$1:$G$1,0))</f>
        <v>D</v>
      </c>
      <c r="L467" t="str" cm="1">
        <f t="array" ref="L467">_xlfn.IFS(K467="M","Medium",K467="L","Light",K467="D","Dark")</f>
        <v>Dark</v>
      </c>
      <c r="M467" s="4">
        <f>INDEX(products!$A$1:$G$49,MATCH(orders!$D467,products!$A$1:$A$49,0),MATCH(orders!M$1,products!$A$1:$G$1,0))</f>
        <v>2.5</v>
      </c>
      <c r="N467" s="5">
        <f>INDEX(products!$A$1:$G$49,MATCH(orders!$D467,products!$A$1:$A$49,0),MATCH(orders!N$1,products!$A$1:$G$1,0))</f>
        <v>20.584999999999997</v>
      </c>
      <c r="O467" s="5">
        <f t="shared" si="7"/>
        <v>20.584999999999997</v>
      </c>
      <c r="P467" t="str">
        <f>_xlfn.XLOOKUP(CoffeeOrders[[#This Row],[Customer ID]],customers!$A$1:$A$1001,customers!$I$1:$I$1001,,0)</f>
        <v>Yes</v>
      </c>
    </row>
    <row r="468" spans="1:16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_xlfn.XLOOKUP(C468,customers!$A$2:$A$1001,customers!$B$2:$B$1001)</f>
        <v>Dagny Kornel</v>
      </c>
      <c r="G468" s="2" t="str">
        <f>IF(_xlfn.XLOOKUP(C468,customers!$A$1:$A$1001,customers!$C$1:$C$1001)=0, "",_xlfn.XLOOKUP(C468,customers!$A$2:$A$1001,customers!$C$2:$C$1001))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 cm="1">
        <f t="array" ref="J468">_xlfn.IFS(I468="Rob", "Robusta",I468="Ara","Arabica",I468="Exc","Excelsa",I468="Lib", "Liberica")</f>
        <v>Arabica</v>
      </c>
      <c r="K468" t="str">
        <f>INDEX(products!$A$1:$G$49,MATCH(orders!$D468,products!$A$1:$A$49,0),MATCH(orders!K$1,products!$A$1:$G$1,0))</f>
        <v>D</v>
      </c>
      <c r="L468" t="str" cm="1">
        <f t="array" ref="L468">_xlfn.IFS(K468="M","Medium",K468="L","Light",K468="D","Dark")</f>
        <v>Dark</v>
      </c>
      <c r="M468" s="4">
        <f>INDEX(products!$A$1:$G$49,MATCH(orders!$D468,products!$A$1:$A$49,0),MATCH(orders!M$1,products!$A$1:$G$1,0))</f>
        <v>0.2</v>
      </c>
      <c r="N468" s="5">
        <f>INDEX(products!$A$1:$G$49,MATCH(orders!$D468,products!$A$1:$A$49,0),MATCH(orders!N$1,products!$A$1:$G$1,0))</f>
        <v>2.9849999999999999</v>
      </c>
      <c r="O468" s="5">
        <f t="shared" si="7"/>
        <v>8.9550000000000001</v>
      </c>
      <c r="P468" t="str">
        <f>_xlfn.XLOOKUP(CoffeeOrders[[#This Row],[Customer ID]],customers!$A$1:$A$1001,customers!$I$1:$I$1001,,0)</f>
        <v>Yes</v>
      </c>
    </row>
    <row r="469" spans="1:16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_xlfn.XLOOKUP(C469,customers!$A$2:$A$1001,customers!$B$2:$B$1001)</f>
        <v>Rhona Lequeux</v>
      </c>
      <c r="G469" s="2" t="str">
        <f>IF(_xlfn.XLOOKUP(C469,customers!$A$1:$A$1001,customers!$C$1:$C$1001)=0, "",_xlfn.XLOOKUP(C469,customers!$A$2:$A$1001,customers!$C$2:$C$1001))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 cm="1">
        <f t="array" ref="J469">_xlfn.IFS(I469="Rob", "Robusta",I469="Ara","Arabica",I469="Exc","Excelsa",I469="Lib", "Liberica")</f>
        <v>Arabica</v>
      </c>
      <c r="K469" t="str">
        <f>INDEX(products!$A$1:$G$49,MATCH(orders!$D469,products!$A$1:$A$49,0),MATCH(orders!K$1,products!$A$1:$G$1,0))</f>
        <v>D</v>
      </c>
      <c r="L469" t="str" cm="1">
        <f t="array" ref="L469">_xlfn.IFS(K469="M","Medium",K469="L","Light",K469="D","Dark")</f>
        <v>Dark</v>
      </c>
      <c r="M469" s="4">
        <f>INDEX(products!$A$1:$G$49,MATCH(orders!$D469,products!$A$1:$A$49,0),MATCH(orders!M$1,products!$A$1:$G$1,0))</f>
        <v>0.5</v>
      </c>
      <c r="N469" s="5">
        <f>INDEX(products!$A$1:$G$49,MATCH(orders!$D469,products!$A$1:$A$49,0),MATCH(orders!N$1,products!$A$1:$G$1,0))</f>
        <v>5.97</v>
      </c>
      <c r="O469" s="5">
        <f t="shared" si="7"/>
        <v>5.97</v>
      </c>
      <c r="P469" t="str">
        <f>_xlfn.XLOOKUP(CoffeeOrders[[#This Row],[Customer ID]],customers!$A$1:$A$1001,customers!$I$1:$I$1001,,0)</f>
        <v>No</v>
      </c>
    </row>
    <row r="470" spans="1:16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_xlfn.XLOOKUP(C470,customers!$A$2:$A$1001,customers!$B$2:$B$1001)</f>
        <v>Julius Mccaull</v>
      </c>
      <c r="G470" s="2" t="str">
        <f>IF(_xlfn.XLOOKUP(C470,customers!$A$1:$A$1001,customers!$C$1:$C$1001)=0, "",_xlfn.XLOOKUP(C470,customers!$A$2:$A$1001,customers!$C$2:$C$1001))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 cm="1">
        <f t="array" ref="J470">_xlfn.IFS(I470="Rob", "Robusta",I470="Ara","Arabica",I470="Exc","Excelsa",I470="Lib", "Liberica")</f>
        <v>Excelsa</v>
      </c>
      <c r="K470" t="str">
        <f>INDEX(products!$A$1:$G$49,MATCH(orders!$D470,products!$A$1:$A$49,0),MATCH(orders!K$1,products!$A$1:$G$1,0))</f>
        <v>M</v>
      </c>
      <c r="L470" t="str" cm="1">
        <f t="array" ref="L470">_xlfn.IFS(K470="M","Medium",K470="L","Light",K470="D","Dark")</f>
        <v>Medium</v>
      </c>
      <c r="M470" s="4">
        <f>INDEX(products!$A$1:$G$49,MATCH(orders!$D470,products!$A$1:$A$49,0),MATCH(orders!M$1,products!$A$1:$G$1,0))</f>
        <v>1</v>
      </c>
      <c r="N470" s="5">
        <f>INDEX(products!$A$1:$G$49,MATCH(orders!$D470,products!$A$1:$A$49,0),MATCH(orders!N$1,products!$A$1:$G$1,0))</f>
        <v>13.75</v>
      </c>
      <c r="O470" s="5">
        <f t="shared" si="7"/>
        <v>41.25</v>
      </c>
      <c r="P470" t="str">
        <f>_xlfn.XLOOKUP(CoffeeOrders[[#This Row],[Customer ID]],customers!$A$1:$A$1001,customers!$I$1:$I$1001,,0)</f>
        <v>Yes</v>
      </c>
    </row>
    <row r="471" spans="1:16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_xlfn.XLOOKUP(C471,customers!$A$2:$A$1001,customers!$B$2:$B$1001)</f>
        <v>Ailey Brash</v>
      </c>
      <c r="G471" s="2" t="str">
        <f>IF(_xlfn.XLOOKUP(C471,customers!$A$1:$A$1001,customers!$C$1:$C$1001)=0, "",_xlfn.XLOOKUP(C471,customers!$A$2:$A$1001,customers!$C$2:$C$1001))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 cm="1">
        <f t="array" ref="J471">_xlfn.IFS(I471="Rob", "Robusta",I471="Ara","Arabica",I471="Exc","Excelsa",I471="Lib", "Liberica")</f>
        <v>Excelsa</v>
      </c>
      <c r="K471" t="str">
        <f>INDEX(products!$A$1:$G$49,MATCH(orders!$D471,products!$A$1:$A$49,0),MATCH(orders!K$1,products!$A$1:$G$1,0))</f>
        <v>L</v>
      </c>
      <c r="L471" t="str" cm="1">
        <f t="array" ref="L471">_xlfn.IFS(K471="M","Medium",K471="L","Light",K471="D","Dark")</f>
        <v>Light</v>
      </c>
      <c r="M471" s="4">
        <f>INDEX(products!$A$1:$G$49,MATCH(orders!$D471,products!$A$1:$A$49,0),MATCH(orders!M$1,products!$A$1:$G$1,0))</f>
        <v>0.2</v>
      </c>
      <c r="N471" s="5">
        <f>INDEX(products!$A$1:$G$49,MATCH(orders!$D471,products!$A$1:$A$49,0),MATCH(orders!N$1,products!$A$1:$G$1,0))</f>
        <v>4.4550000000000001</v>
      </c>
      <c r="O471" s="5">
        <f t="shared" si="7"/>
        <v>22.274999999999999</v>
      </c>
      <c r="P471" t="str">
        <f>_xlfn.XLOOKUP(CoffeeOrders[[#This Row],[Customer ID]],customers!$A$1:$A$1001,customers!$I$1:$I$1001,,0)</f>
        <v>Yes</v>
      </c>
    </row>
    <row r="472" spans="1:16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_xlfn.XLOOKUP(C472,customers!$A$2:$A$1001,customers!$B$2:$B$1001)</f>
        <v>Alberto Hutchinson</v>
      </c>
      <c r="G472" s="2" t="str">
        <f>IF(_xlfn.XLOOKUP(C472,customers!$A$1:$A$1001,customers!$C$1:$C$1001)=0, "",_xlfn.XLOOKUP(C472,customers!$A$2:$A$1001,customers!$C$2:$C$1001))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 cm="1">
        <f t="array" ref="J472">_xlfn.IFS(I472="Rob", "Robusta",I472="Ara","Arabica",I472="Exc","Excelsa",I472="Lib", "Liberica")</f>
        <v>Arabica</v>
      </c>
      <c r="K472" t="str">
        <f>INDEX(products!$A$1:$G$49,MATCH(orders!$D472,products!$A$1:$A$49,0),MATCH(orders!K$1,products!$A$1:$G$1,0))</f>
        <v>M</v>
      </c>
      <c r="L472" t="str" cm="1">
        <f t="array" ref="L472">_xlfn.IFS(K472="M","Medium",K472="L","Light",K472="D","Dark")</f>
        <v>Medium</v>
      </c>
      <c r="M472" s="4">
        <f>INDEX(products!$A$1:$G$49,MATCH(orders!$D472,products!$A$1:$A$49,0),MATCH(orders!M$1,products!$A$1:$G$1,0))</f>
        <v>0.5</v>
      </c>
      <c r="N472" s="5">
        <f>INDEX(products!$A$1:$G$49,MATCH(orders!$D472,products!$A$1:$A$49,0),MATCH(orders!N$1,products!$A$1:$G$1,0))</f>
        <v>6.75</v>
      </c>
      <c r="O472" s="5">
        <f t="shared" si="7"/>
        <v>6.75</v>
      </c>
      <c r="P472" t="str">
        <f>_xlfn.XLOOKUP(CoffeeOrders[[#This Row],[Customer ID]],customers!$A$1:$A$1001,customers!$I$1:$I$1001,,0)</f>
        <v>Yes</v>
      </c>
    </row>
    <row r="473" spans="1:16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_xlfn.XLOOKUP(C473,customers!$A$2:$A$1001,customers!$B$2:$B$1001)</f>
        <v>Lamond Gheeraert</v>
      </c>
      <c r="G473" s="2" t="str">
        <f>IF(_xlfn.XLOOKUP(C473,customers!$A$1:$A$1001,customers!$C$1:$C$1001)=0, "",_xlfn.XLOOKUP(C473,customers!$A$2:$A$1001,customers!$C$2:$C$1001))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 cm="1">
        <f t="array" ref="J473">_xlfn.IFS(I473="Rob", "Robusta",I473="Ara","Arabica",I473="Exc","Excelsa",I473="Lib", "Liberica")</f>
        <v>Liberica</v>
      </c>
      <c r="K473" t="str">
        <f>INDEX(products!$A$1:$G$49,MATCH(orders!$D473,products!$A$1:$A$49,0),MATCH(orders!K$1,products!$A$1:$G$1,0))</f>
        <v>M</v>
      </c>
      <c r="L473" t="str" cm="1">
        <f t="array" ref="L473">_xlfn.IFS(K473="M","Medium",K473="L","Light",K473="D","Dark")</f>
        <v>Medium</v>
      </c>
      <c r="M473" s="4">
        <f>INDEX(products!$A$1:$G$49,MATCH(orders!$D473,products!$A$1:$A$49,0),MATCH(orders!M$1,products!$A$1:$G$1,0))</f>
        <v>2.5</v>
      </c>
      <c r="N473" s="5">
        <f>INDEX(products!$A$1:$G$49,MATCH(orders!$D473,products!$A$1:$A$49,0),MATCH(orders!N$1,products!$A$1:$G$1,0))</f>
        <v>33.464999999999996</v>
      </c>
      <c r="O473" s="5">
        <f t="shared" si="7"/>
        <v>133.85999999999999</v>
      </c>
      <c r="P473" t="str">
        <f>_xlfn.XLOOKUP(CoffeeOrders[[#This Row],[Customer ID]],customers!$A$1:$A$1001,customers!$I$1:$I$1001,,0)</f>
        <v>Yes</v>
      </c>
    </row>
    <row r="474" spans="1:16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_xlfn.XLOOKUP(C474,customers!$A$2:$A$1001,customers!$B$2:$B$1001)</f>
        <v>Roxine Drivers</v>
      </c>
      <c r="G474" s="2" t="str">
        <f>IF(_xlfn.XLOOKUP(C474,customers!$A$1:$A$1001,customers!$C$1:$C$1001)=0, "",_xlfn.XLOOKUP(C474,customers!$A$2:$A$1001,customers!$C$2:$C$1001))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 cm="1">
        <f t="array" ref="J474">_xlfn.IFS(I474="Rob", "Robusta",I474="Ara","Arabica",I474="Exc","Excelsa",I474="Lib", "Liberica")</f>
        <v>Arabica</v>
      </c>
      <c r="K474" t="str">
        <f>INDEX(products!$A$1:$G$49,MATCH(orders!$D474,products!$A$1:$A$49,0),MATCH(orders!K$1,products!$A$1:$G$1,0))</f>
        <v>D</v>
      </c>
      <c r="L474" t="str" cm="1">
        <f t="array" ref="L474">_xlfn.IFS(K474="M","Medium",K474="L","Light",K474="D","Dark")</f>
        <v>Dark</v>
      </c>
      <c r="M474" s="4">
        <f>INDEX(products!$A$1:$G$49,MATCH(orders!$D474,products!$A$1:$A$49,0),MATCH(orders!M$1,products!$A$1:$G$1,0))</f>
        <v>0.2</v>
      </c>
      <c r="N474" s="5">
        <f>INDEX(products!$A$1:$G$49,MATCH(orders!$D474,products!$A$1:$A$49,0),MATCH(orders!N$1,products!$A$1:$G$1,0))</f>
        <v>2.9849999999999999</v>
      </c>
      <c r="O474" s="5">
        <f t="shared" si="7"/>
        <v>5.97</v>
      </c>
      <c r="P474" t="str">
        <f>_xlfn.XLOOKUP(CoffeeOrders[[#This Row],[Customer ID]],customers!$A$1:$A$1001,customers!$I$1:$I$1001,,0)</f>
        <v>No</v>
      </c>
    </row>
    <row r="475" spans="1:16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_xlfn.XLOOKUP(C475,customers!$A$2:$A$1001,customers!$B$2:$B$1001)</f>
        <v>Heloise Zeal</v>
      </c>
      <c r="G475" s="2" t="str">
        <f>IF(_xlfn.XLOOKUP(C475,customers!$A$1:$A$1001,customers!$C$1:$C$1001)=0, "",_xlfn.XLOOKUP(C475,customers!$A$2:$A$1001,customers!$C$2:$C$1001))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 cm="1">
        <f t="array" ref="J475">_xlfn.IFS(I475="Rob", "Robusta",I475="Ara","Arabica",I475="Exc","Excelsa",I475="Lib", "Liberica")</f>
        <v>Arabica</v>
      </c>
      <c r="K475" t="str">
        <f>INDEX(products!$A$1:$G$49,MATCH(orders!$D475,products!$A$1:$A$49,0),MATCH(orders!K$1,products!$A$1:$G$1,0))</f>
        <v>L</v>
      </c>
      <c r="L475" t="str" cm="1">
        <f t="array" ref="L475">_xlfn.IFS(K475="M","Medium",K475="L","Light",K475="D","Dark")</f>
        <v>Light</v>
      </c>
      <c r="M475" s="4">
        <f>INDEX(products!$A$1:$G$49,MATCH(orders!$D475,products!$A$1:$A$49,0),MATCH(orders!M$1,products!$A$1:$G$1,0))</f>
        <v>1</v>
      </c>
      <c r="N475" s="5">
        <f>INDEX(products!$A$1:$G$49,MATCH(orders!$D475,products!$A$1:$A$49,0),MATCH(orders!N$1,products!$A$1:$G$1,0))</f>
        <v>12.95</v>
      </c>
      <c r="O475" s="5">
        <f t="shared" si="7"/>
        <v>25.9</v>
      </c>
      <c r="P475" t="str">
        <f>_xlfn.XLOOKUP(CoffeeOrders[[#This Row],[Customer ID]],customers!$A$1:$A$1001,customers!$I$1:$I$1001,,0)</f>
        <v>No</v>
      </c>
    </row>
    <row r="476" spans="1:16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_xlfn.XLOOKUP(C476,customers!$A$2:$A$1001,customers!$B$2:$B$1001)</f>
        <v>Granger Smallcombe</v>
      </c>
      <c r="G476" s="2" t="str">
        <f>IF(_xlfn.XLOOKUP(C476,customers!$A$1:$A$1001,customers!$C$1:$C$1001)=0, "",_xlfn.XLOOKUP(C476,customers!$A$2:$A$1001,customers!$C$2:$C$1001))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 cm="1">
        <f t="array" ref="J476">_xlfn.IFS(I476="Rob", "Robusta",I476="Ara","Arabica",I476="Exc","Excelsa",I476="Lib", "Liberica")</f>
        <v>Excelsa</v>
      </c>
      <c r="K476" t="str">
        <f>INDEX(products!$A$1:$G$49,MATCH(orders!$D476,products!$A$1:$A$49,0),MATCH(orders!K$1,products!$A$1:$G$1,0))</f>
        <v>M</v>
      </c>
      <c r="L476" t="str" cm="1">
        <f t="array" ref="L476">_xlfn.IFS(K476="M","Medium",K476="L","Light",K476="D","Dark")</f>
        <v>Medium</v>
      </c>
      <c r="M476" s="4">
        <f>INDEX(products!$A$1:$G$49,MATCH(orders!$D476,products!$A$1:$A$49,0),MATCH(orders!M$1,products!$A$1:$G$1,0))</f>
        <v>2.5</v>
      </c>
      <c r="N476" s="5">
        <f>INDEX(products!$A$1:$G$49,MATCH(orders!$D476,products!$A$1:$A$49,0),MATCH(orders!N$1,products!$A$1:$G$1,0))</f>
        <v>31.624999999999996</v>
      </c>
      <c r="O476" s="5">
        <f t="shared" si="7"/>
        <v>31.624999999999996</v>
      </c>
      <c r="P476" t="str">
        <f>_xlfn.XLOOKUP(CoffeeOrders[[#This Row],[Customer ID]],customers!$A$1:$A$1001,customers!$I$1:$I$1001,,0)</f>
        <v>Yes</v>
      </c>
    </row>
    <row r="477" spans="1:16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_xlfn.XLOOKUP(C477,customers!$A$2:$A$1001,customers!$B$2:$B$1001)</f>
        <v>Daryn Dibley</v>
      </c>
      <c r="G477" s="2" t="str">
        <f>IF(_xlfn.XLOOKUP(C477,customers!$A$1:$A$1001,customers!$C$1:$C$1001)=0, "",_xlfn.XLOOKUP(C477,customers!$A$2:$A$1001,customers!$C$2:$C$1001))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 cm="1">
        <f t="array" ref="J477">_xlfn.IFS(I477="Rob", "Robusta",I477="Ara","Arabica",I477="Exc","Excelsa",I477="Lib", "Liberica")</f>
        <v>Liberica</v>
      </c>
      <c r="K477" t="str">
        <f>INDEX(products!$A$1:$G$49,MATCH(orders!$D477,products!$A$1:$A$49,0),MATCH(orders!K$1,products!$A$1:$G$1,0))</f>
        <v>M</v>
      </c>
      <c r="L477" t="str" cm="1">
        <f t="array" ref="L477">_xlfn.IFS(K477="M","Medium",K477="L","Light",K477="D","Dark")</f>
        <v>Medium</v>
      </c>
      <c r="M477" s="4">
        <f>INDEX(products!$A$1:$G$49,MATCH(orders!$D477,products!$A$1:$A$49,0),MATCH(orders!M$1,products!$A$1:$G$1,0))</f>
        <v>0.2</v>
      </c>
      <c r="N477" s="5">
        <f>INDEX(products!$A$1:$G$49,MATCH(orders!$D477,products!$A$1:$A$49,0),MATCH(orders!N$1,products!$A$1:$G$1,0))</f>
        <v>4.3650000000000002</v>
      </c>
      <c r="O477" s="5">
        <f t="shared" si="7"/>
        <v>8.73</v>
      </c>
      <c r="P477" t="str">
        <f>_xlfn.XLOOKUP(CoffeeOrders[[#This Row],[Customer ID]],customers!$A$1:$A$1001,customers!$I$1:$I$1001,,0)</f>
        <v>No</v>
      </c>
    </row>
    <row r="478" spans="1:16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_xlfn.XLOOKUP(C478,customers!$A$2:$A$1001,customers!$B$2:$B$1001)</f>
        <v>Gardy Dimitriou</v>
      </c>
      <c r="G478" s="2" t="str">
        <f>IF(_xlfn.XLOOKUP(C478,customers!$A$1:$A$1001,customers!$C$1:$C$1001)=0, "",_xlfn.XLOOKUP(C478,customers!$A$2:$A$1001,customers!$C$2:$C$1001))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 cm="1">
        <f t="array" ref="J478">_xlfn.IFS(I478="Rob", "Robusta",I478="Ara","Arabica",I478="Exc","Excelsa",I478="Lib", "Liberica")</f>
        <v>Excelsa</v>
      </c>
      <c r="K478" t="str">
        <f>INDEX(products!$A$1:$G$49,MATCH(orders!$D478,products!$A$1:$A$49,0),MATCH(orders!K$1,products!$A$1:$G$1,0))</f>
        <v>L</v>
      </c>
      <c r="L478" t="str" cm="1">
        <f t="array" ref="L478">_xlfn.IFS(K478="M","Medium",K478="L","Light",K478="D","Dark")</f>
        <v>Light</v>
      </c>
      <c r="M478" s="4">
        <f>INDEX(products!$A$1:$G$49,MATCH(orders!$D478,products!$A$1:$A$49,0),MATCH(orders!M$1,products!$A$1:$G$1,0))</f>
        <v>0.2</v>
      </c>
      <c r="N478" s="5">
        <f>INDEX(products!$A$1:$G$49,MATCH(orders!$D478,products!$A$1:$A$49,0),MATCH(orders!N$1,products!$A$1:$G$1,0))</f>
        <v>4.4550000000000001</v>
      </c>
      <c r="O478" s="5">
        <f t="shared" si="7"/>
        <v>26.73</v>
      </c>
      <c r="P478" t="str">
        <f>_xlfn.XLOOKUP(CoffeeOrders[[#This Row],[Customer ID]],customers!$A$1:$A$1001,customers!$I$1:$I$1001,,0)</f>
        <v>Yes</v>
      </c>
    </row>
    <row r="479" spans="1:16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_xlfn.XLOOKUP(C479,customers!$A$2:$A$1001,customers!$B$2:$B$1001)</f>
        <v>Fanny Flanagan</v>
      </c>
      <c r="G479" s="2" t="str">
        <f>IF(_xlfn.XLOOKUP(C479,customers!$A$1:$A$1001,customers!$C$1:$C$1001)=0, "",_xlfn.XLOOKUP(C479,customers!$A$2:$A$1001,customers!$C$2:$C$1001))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 cm="1">
        <f t="array" ref="J479">_xlfn.IFS(I479="Rob", "Robusta",I479="Ara","Arabica",I479="Exc","Excelsa",I479="Lib", "Liberica")</f>
        <v>Liberica</v>
      </c>
      <c r="K479" t="str">
        <f>INDEX(products!$A$1:$G$49,MATCH(orders!$D479,products!$A$1:$A$49,0),MATCH(orders!K$1,products!$A$1:$G$1,0))</f>
        <v>M</v>
      </c>
      <c r="L479" t="str" cm="1">
        <f t="array" ref="L479">_xlfn.IFS(K479="M","Medium",K479="L","Light",K479="D","Dark")</f>
        <v>Medium</v>
      </c>
      <c r="M479" s="4">
        <f>INDEX(products!$A$1:$G$49,MATCH(orders!$D479,products!$A$1:$A$49,0),MATCH(orders!M$1,products!$A$1:$G$1,0))</f>
        <v>0.2</v>
      </c>
      <c r="N479" s="5">
        <f>INDEX(products!$A$1:$G$49,MATCH(orders!$D479,products!$A$1:$A$49,0),MATCH(orders!N$1,products!$A$1:$G$1,0))</f>
        <v>4.3650000000000002</v>
      </c>
      <c r="O479" s="5">
        <f t="shared" si="7"/>
        <v>26.19</v>
      </c>
      <c r="P479" t="str">
        <f>_xlfn.XLOOKUP(CoffeeOrders[[#This Row],[Customer ID]],customers!$A$1:$A$1001,customers!$I$1:$I$1001,,0)</f>
        <v>No</v>
      </c>
    </row>
    <row r="480" spans="1:16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_xlfn.XLOOKUP(C480,customers!$A$2:$A$1001,customers!$B$2:$B$1001)</f>
        <v>Ailey Brash</v>
      </c>
      <c r="G480" s="2" t="str">
        <f>IF(_xlfn.XLOOKUP(C480,customers!$A$1:$A$1001,customers!$C$1:$C$1001)=0, "",_xlfn.XLOOKUP(C480,customers!$A$2:$A$1001,customers!$C$2:$C$1001))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 cm="1">
        <f t="array" ref="J480">_xlfn.IFS(I480="Rob", "Robusta",I480="Ara","Arabica",I480="Exc","Excelsa",I480="Lib", "Liberica")</f>
        <v>Robusta</v>
      </c>
      <c r="K480" t="str">
        <f>INDEX(products!$A$1:$G$49,MATCH(orders!$D480,products!$A$1:$A$49,0),MATCH(orders!K$1,products!$A$1:$G$1,0))</f>
        <v>D</v>
      </c>
      <c r="L480" t="str" cm="1">
        <f t="array" ref="L480">_xlfn.IFS(K480="M","Medium",K480="L","Light",K480="D","Dark")</f>
        <v>Dark</v>
      </c>
      <c r="M480" s="4">
        <f>INDEX(products!$A$1:$G$49,MATCH(orders!$D480,products!$A$1:$A$49,0),MATCH(orders!M$1,products!$A$1:$G$1,0))</f>
        <v>1</v>
      </c>
      <c r="N480" s="5">
        <f>INDEX(products!$A$1:$G$49,MATCH(orders!$D480,products!$A$1:$A$49,0),MATCH(orders!N$1,products!$A$1:$G$1,0))</f>
        <v>8.9499999999999993</v>
      </c>
      <c r="O480" s="5">
        <f t="shared" si="7"/>
        <v>53.699999999999996</v>
      </c>
      <c r="P480" t="str">
        <f>_xlfn.XLOOKUP(CoffeeOrders[[#This Row],[Customer ID]],customers!$A$1:$A$1001,customers!$I$1:$I$1001,,0)</f>
        <v>Yes</v>
      </c>
    </row>
    <row r="481" spans="1:16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_xlfn.XLOOKUP(C481,customers!$A$2:$A$1001,customers!$B$2:$B$1001)</f>
        <v>Ailey Brash</v>
      </c>
      <c r="G481" s="2" t="str">
        <f>IF(_xlfn.XLOOKUP(C481,customers!$A$1:$A$1001,customers!$C$1:$C$1001)=0, "",_xlfn.XLOOKUP(C481,customers!$A$2:$A$1001,customers!$C$2:$C$1001))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 cm="1">
        <f t="array" ref="J481">_xlfn.IFS(I481="Rob", "Robusta",I481="Ara","Arabica",I481="Exc","Excelsa",I481="Lib", "Liberica")</f>
        <v>Excelsa</v>
      </c>
      <c r="K481" t="str">
        <f>INDEX(products!$A$1:$G$49,MATCH(orders!$D481,products!$A$1:$A$49,0),MATCH(orders!K$1,products!$A$1:$G$1,0))</f>
        <v>M</v>
      </c>
      <c r="L481" t="str" cm="1">
        <f t="array" ref="L481">_xlfn.IFS(K481="M","Medium",K481="L","Light",K481="D","Dark")</f>
        <v>Medium</v>
      </c>
      <c r="M481" s="4">
        <f>INDEX(products!$A$1:$G$49,MATCH(orders!$D481,products!$A$1:$A$49,0),MATCH(orders!M$1,products!$A$1:$G$1,0))</f>
        <v>2.5</v>
      </c>
      <c r="N481" s="5">
        <f>INDEX(products!$A$1:$G$49,MATCH(orders!$D481,products!$A$1:$A$49,0),MATCH(orders!N$1,products!$A$1:$G$1,0))</f>
        <v>31.624999999999996</v>
      </c>
      <c r="O481" s="5">
        <f t="shared" si="7"/>
        <v>126.49999999999999</v>
      </c>
      <c r="P481" t="str">
        <f>_xlfn.XLOOKUP(CoffeeOrders[[#This Row],[Customer ID]],customers!$A$1:$A$1001,customers!$I$1:$I$1001,,0)</f>
        <v>Yes</v>
      </c>
    </row>
    <row r="482" spans="1:16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_xlfn.XLOOKUP(C482,customers!$A$2:$A$1001,customers!$B$2:$B$1001)</f>
        <v>Ailey Brash</v>
      </c>
      <c r="G482" s="2" t="str">
        <f>IF(_xlfn.XLOOKUP(C482,customers!$A$1:$A$1001,customers!$C$1:$C$1001)=0, "",_xlfn.XLOOKUP(C482,customers!$A$2:$A$1001,customers!$C$2:$C$1001))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 cm="1">
        <f t="array" ref="J482">_xlfn.IFS(I482="Rob", "Robusta",I482="Ara","Arabica",I482="Exc","Excelsa",I482="Lib", "Liberica")</f>
        <v>Excelsa</v>
      </c>
      <c r="K482" t="str">
        <f>INDEX(products!$A$1:$G$49,MATCH(orders!$D482,products!$A$1:$A$49,0),MATCH(orders!K$1,products!$A$1:$G$1,0))</f>
        <v>M</v>
      </c>
      <c r="L482" t="str" cm="1">
        <f t="array" ref="L482">_xlfn.IFS(K482="M","Medium",K482="L","Light",K482="D","Dark")</f>
        <v>Medium</v>
      </c>
      <c r="M482" s="4">
        <f>INDEX(products!$A$1:$G$49,MATCH(orders!$D482,products!$A$1:$A$49,0),MATCH(orders!M$1,products!$A$1:$G$1,0))</f>
        <v>0.2</v>
      </c>
      <c r="N482" s="5">
        <f>INDEX(products!$A$1:$G$49,MATCH(orders!$D482,products!$A$1:$A$49,0),MATCH(orders!N$1,products!$A$1:$G$1,0))</f>
        <v>4.125</v>
      </c>
      <c r="O482" s="5">
        <f t="shared" si="7"/>
        <v>4.125</v>
      </c>
      <c r="P482" t="str">
        <f>_xlfn.XLOOKUP(CoffeeOrders[[#This Row],[Customer ID]],customers!$A$1:$A$1001,customers!$I$1:$I$1001,,0)</f>
        <v>Yes</v>
      </c>
    </row>
    <row r="483" spans="1:16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_xlfn.XLOOKUP(C483,customers!$A$2:$A$1001,customers!$B$2:$B$1001)</f>
        <v>Nanny Izhakov</v>
      </c>
      <c r="G483" s="2" t="str">
        <f>IF(_xlfn.XLOOKUP(C483,customers!$A$1:$A$1001,customers!$C$1:$C$1001)=0, "",_xlfn.XLOOKUP(C483,customers!$A$2:$A$1001,customers!$C$2:$C$1001))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 cm="1">
        <f t="array" ref="J483">_xlfn.IFS(I483="Rob", "Robusta",I483="Ara","Arabica",I483="Exc","Excelsa",I483="Lib", "Liberica")</f>
        <v>Robusta</v>
      </c>
      <c r="K483" t="str">
        <f>INDEX(products!$A$1:$G$49,MATCH(orders!$D483,products!$A$1:$A$49,0),MATCH(orders!K$1,products!$A$1:$G$1,0))</f>
        <v>L</v>
      </c>
      <c r="L483" t="str" cm="1">
        <f t="array" ref="L483">_xlfn.IFS(K483="M","Medium",K483="L","Light",K483="D","Dark")</f>
        <v>Light</v>
      </c>
      <c r="M483" s="4">
        <f>INDEX(products!$A$1:$G$49,MATCH(orders!$D483,products!$A$1:$A$49,0),MATCH(orders!M$1,products!$A$1:$G$1,0))</f>
        <v>1</v>
      </c>
      <c r="N483" s="5">
        <f>INDEX(products!$A$1:$G$49,MATCH(orders!$D483,products!$A$1:$A$49,0),MATCH(orders!N$1,products!$A$1:$G$1,0))</f>
        <v>11.95</v>
      </c>
      <c r="O483" s="5">
        <f t="shared" si="7"/>
        <v>23.9</v>
      </c>
      <c r="P483" t="str">
        <f>_xlfn.XLOOKUP(CoffeeOrders[[#This Row],[Customer ID]],customers!$A$1:$A$1001,customers!$I$1:$I$1001,,0)</f>
        <v>No</v>
      </c>
    </row>
    <row r="484" spans="1:16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_xlfn.XLOOKUP(C484,customers!$A$2:$A$1001,customers!$B$2:$B$1001)</f>
        <v>Stanly Keets</v>
      </c>
      <c r="G484" s="2" t="str">
        <f>IF(_xlfn.XLOOKUP(C484,customers!$A$1:$A$1001,customers!$C$1:$C$1001)=0, "",_xlfn.XLOOKUP(C484,customers!$A$2:$A$1001,customers!$C$2:$C$1001))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 cm="1">
        <f t="array" ref="J484">_xlfn.IFS(I484="Rob", "Robusta",I484="Ara","Arabica",I484="Exc","Excelsa",I484="Lib", "Liberica")</f>
        <v>Excelsa</v>
      </c>
      <c r="K484" t="str">
        <f>INDEX(products!$A$1:$G$49,MATCH(orders!$D484,products!$A$1:$A$49,0),MATCH(orders!K$1,products!$A$1:$G$1,0))</f>
        <v>D</v>
      </c>
      <c r="L484" t="str" cm="1">
        <f t="array" ref="L484">_xlfn.IFS(K484="M","Medium",K484="L","Light",K484="D","Dark")</f>
        <v>Dark</v>
      </c>
      <c r="M484" s="4">
        <f>INDEX(products!$A$1:$G$49,MATCH(orders!$D484,products!$A$1:$A$49,0),MATCH(orders!M$1,products!$A$1:$G$1,0))</f>
        <v>2.5</v>
      </c>
      <c r="N484" s="5">
        <f>INDEX(products!$A$1:$G$49,MATCH(orders!$D484,products!$A$1:$A$49,0),MATCH(orders!N$1,products!$A$1:$G$1,0))</f>
        <v>27.945</v>
      </c>
      <c r="O484" s="5">
        <f t="shared" si="7"/>
        <v>139.72499999999999</v>
      </c>
      <c r="P484" t="str">
        <f>_xlfn.XLOOKUP(CoffeeOrders[[#This Row],[Customer ID]],customers!$A$1:$A$1001,customers!$I$1:$I$1001,,0)</f>
        <v>Yes</v>
      </c>
    </row>
    <row r="485" spans="1:16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_xlfn.XLOOKUP(C485,customers!$A$2:$A$1001,customers!$B$2:$B$1001)</f>
        <v>Orion Dyott</v>
      </c>
      <c r="G485" s="2" t="str">
        <f>IF(_xlfn.XLOOKUP(C485,customers!$A$1:$A$1001,customers!$C$1:$C$1001)=0, "",_xlfn.XLOOKUP(C485,customers!$A$2:$A$1001,customers!$C$2:$C$1001))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 cm="1">
        <f t="array" ref="J485">_xlfn.IFS(I485="Rob", "Robusta",I485="Ara","Arabica",I485="Exc","Excelsa",I485="Lib", "Liberica")</f>
        <v>Liberica</v>
      </c>
      <c r="K485" t="str">
        <f>INDEX(products!$A$1:$G$49,MATCH(orders!$D485,products!$A$1:$A$49,0),MATCH(orders!K$1,products!$A$1:$G$1,0))</f>
        <v>D</v>
      </c>
      <c r="L485" t="str" cm="1">
        <f t="array" ref="L485">_xlfn.IFS(K485="M","Medium",K485="L","Light",K485="D","Dark")</f>
        <v>Dark</v>
      </c>
      <c r="M485" s="4">
        <f>INDEX(products!$A$1:$G$49,MATCH(orders!$D485,products!$A$1:$A$49,0),MATCH(orders!M$1,products!$A$1:$G$1,0))</f>
        <v>2.5</v>
      </c>
      <c r="N485" s="5">
        <f>INDEX(products!$A$1:$G$49,MATCH(orders!$D485,products!$A$1:$A$49,0),MATCH(orders!N$1,products!$A$1:$G$1,0))</f>
        <v>29.784999999999997</v>
      </c>
      <c r="O485" s="5">
        <f t="shared" si="7"/>
        <v>59.569999999999993</v>
      </c>
      <c r="P485" t="str">
        <f>_xlfn.XLOOKUP(CoffeeOrders[[#This Row],[Customer ID]],customers!$A$1:$A$1001,customers!$I$1:$I$1001,,0)</f>
        <v>Yes</v>
      </c>
    </row>
    <row r="486" spans="1:16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_xlfn.XLOOKUP(C486,customers!$A$2:$A$1001,customers!$B$2:$B$1001)</f>
        <v>Keefer Cake</v>
      </c>
      <c r="G486" s="2" t="str">
        <f>IF(_xlfn.XLOOKUP(C486,customers!$A$1:$A$1001,customers!$C$1:$C$1001)=0, "",_xlfn.XLOOKUP(C486,customers!$A$2:$A$1001,customers!$C$2:$C$1001))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 cm="1">
        <f t="array" ref="J486">_xlfn.IFS(I486="Rob", "Robusta",I486="Ara","Arabica",I486="Exc","Excelsa",I486="Lib", "Liberica")</f>
        <v>Liberica</v>
      </c>
      <c r="K486" t="str">
        <f>INDEX(products!$A$1:$G$49,MATCH(orders!$D486,products!$A$1:$A$49,0),MATCH(orders!K$1,products!$A$1:$G$1,0))</f>
        <v>L</v>
      </c>
      <c r="L486" t="str" cm="1">
        <f t="array" ref="L486">_xlfn.IFS(K486="M","Medium",K486="L","Light",K486="D","Dark")</f>
        <v>Light</v>
      </c>
      <c r="M486" s="4">
        <f>INDEX(products!$A$1:$G$49,MATCH(orders!$D486,products!$A$1:$A$49,0),MATCH(orders!M$1,products!$A$1:$G$1,0))</f>
        <v>0.5</v>
      </c>
      <c r="N486" s="5">
        <f>INDEX(products!$A$1:$G$49,MATCH(orders!$D486,products!$A$1:$A$49,0),MATCH(orders!N$1,products!$A$1:$G$1,0))</f>
        <v>9.51</v>
      </c>
      <c r="O486" s="5">
        <f t="shared" si="7"/>
        <v>57.06</v>
      </c>
      <c r="P486" t="str">
        <f>_xlfn.XLOOKUP(CoffeeOrders[[#This Row],[Customer ID]],customers!$A$1:$A$1001,customers!$I$1:$I$1001,,0)</f>
        <v>No</v>
      </c>
    </row>
    <row r="487" spans="1:16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_xlfn.XLOOKUP(C487,customers!$A$2:$A$1001,customers!$B$2:$B$1001)</f>
        <v>Morna Hansed</v>
      </c>
      <c r="G487" s="2" t="str">
        <f>IF(_xlfn.XLOOKUP(C487,customers!$A$1:$A$1001,customers!$C$1:$C$1001)=0, "",_xlfn.XLOOKUP(C487,customers!$A$2:$A$1001,customers!$C$2:$C$1001))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 cm="1">
        <f t="array" ref="J487">_xlfn.IFS(I487="Rob", "Robusta",I487="Ara","Arabica",I487="Exc","Excelsa",I487="Lib", "Liberica")</f>
        <v>Robusta</v>
      </c>
      <c r="K487" t="str">
        <f>INDEX(products!$A$1:$G$49,MATCH(orders!$D487,products!$A$1:$A$49,0),MATCH(orders!K$1,products!$A$1:$G$1,0))</f>
        <v>L</v>
      </c>
      <c r="L487" t="str" cm="1">
        <f t="array" ref="L487">_xlfn.IFS(K487="M","Medium",K487="L","Light",K487="D","Dark")</f>
        <v>Light</v>
      </c>
      <c r="M487" s="4">
        <f>INDEX(products!$A$1:$G$49,MATCH(orders!$D487,products!$A$1:$A$49,0),MATCH(orders!M$1,products!$A$1:$G$1,0))</f>
        <v>0.2</v>
      </c>
      <c r="N487" s="5">
        <f>INDEX(products!$A$1:$G$49,MATCH(orders!$D487,products!$A$1:$A$49,0),MATCH(orders!N$1,products!$A$1:$G$1,0))</f>
        <v>3.5849999999999995</v>
      </c>
      <c r="O487" s="5">
        <f t="shared" si="7"/>
        <v>21.509999999999998</v>
      </c>
      <c r="P487" t="str">
        <f>_xlfn.XLOOKUP(CoffeeOrders[[#This Row],[Customer ID]],customers!$A$1:$A$1001,customers!$I$1:$I$1001,,0)</f>
        <v>Yes</v>
      </c>
    </row>
    <row r="488" spans="1:16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_xlfn.XLOOKUP(C488,customers!$A$2:$A$1001,customers!$B$2:$B$1001)</f>
        <v>Franny Kienlein</v>
      </c>
      <c r="G488" s="2" t="str">
        <f>IF(_xlfn.XLOOKUP(C488,customers!$A$1:$A$1001,customers!$C$1:$C$1001)=0, "",_xlfn.XLOOKUP(C488,customers!$A$2:$A$1001,customers!$C$2:$C$1001))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 cm="1">
        <f t="array" ref="J488">_xlfn.IFS(I488="Rob", "Robusta",I488="Ara","Arabica",I488="Exc","Excelsa",I488="Lib", "Liberica")</f>
        <v>Liberica</v>
      </c>
      <c r="K488" t="str">
        <f>INDEX(products!$A$1:$G$49,MATCH(orders!$D488,products!$A$1:$A$49,0),MATCH(orders!K$1,products!$A$1:$G$1,0))</f>
        <v>M</v>
      </c>
      <c r="L488" t="str" cm="1">
        <f t="array" ref="L488">_xlfn.IFS(K488="M","Medium",K488="L","Light",K488="D","Dark")</f>
        <v>Medium</v>
      </c>
      <c r="M488" s="4">
        <f>INDEX(products!$A$1:$G$49,MATCH(orders!$D488,products!$A$1:$A$49,0),MATCH(orders!M$1,products!$A$1:$G$1,0))</f>
        <v>0.5</v>
      </c>
      <c r="N488" s="5">
        <f>INDEX(products!$A$1:$G$49,MATCH(orders!$D488,products!$A$1:$A$49,0),MATCH(orders!N$1,products!$A$1:$G$1,0))</f>
        <v>8.73</v>
      </c>
      <c r="O488" s="5">
        <f t="shared" si="7"/>
        <v>52.38</v>
      </c>
      <c r="P488" t="str">
        <f>_xlfn.XLOOKUP(CoffeeOrders[[#This Row],[Customer ID]],customers!$A$1:$A$1001,customers!$I$1:$I$1001,,0)</f>
        <v>Yes</v>
      </c>
    </row>
    <row r="489" spans="1:16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_xlfn.XLOOKUP(C489,customers!$A$2:$A$1001,customers!$B$2:$B$1001)</f>
        <v>Klarika Egglestone</v>
      </c>
      <c r="G489" s="2" t="str">
        <f>IF(_xlfn.XLOOKUP(C489,customers!$A$1:$A$1001,customers!$C$1:$C$1001)=0, "",_xlfn.XLOOKUP(C489,customers!$A$2:$A$1001,customers!$C$2:$C$1001))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 cm="1">
        <f t="array" ref="J489">_xlfn.IFS(I489="Rob", "Robusta",I489="Ara","Arabica",I489="Exc","Excelsa",I489="Lib", "Liberica")</f>
        <v>Excelsa</v>
      </c>
      <c r="K489" t="str">
        <f>INDEX(products!$A$1:$G$49,MATCH(orders!$D489,products!$A$1:$A$49,0),MATCH(orders!K$1,products!$A$1:$G$1,0))</f>
        <v>D</v>
      </c>
      <c r="L489" t="str" cm="1">
        <f t="array" ref="L489">_xlfn.IFS(K489="M","Medium",K489="L","Light",K489="D","Dark")</f>
        <v>Dark</v>
      </c>
      <c r="M489" s="4">
        <f>INDEX(products!$A$1:$G$49,MATCH(orders!$D489,products!$A$1:$A$49,0),MATCH(orders!M$1,products!$A$1:$G$1,0))</f>
        <v>1</v>
      </c>
      <c r="N489" s="5">
        <f>INDEX(products!$A$1:$G$49,MATCH(orders!$D489,products!$A$1:$A$49,0),MATCH(orders!N$1,products!$A$1:$G$1,0))</f>
        <v>12.15</v>
      </c>
      <c r="O489" s="5">
        <f t="shared" si="7"/>
        <v>72.900000000000006</v>
      </c>
      <c r="P489" t="str">
        <f>_xlfn.XLOOKUP(CoffeeOrders[[#This Row],[Customer ID]],customers!$A$1:$A$1001,customers!$I$1:$I$1001,,0)</f>
        <v>No</v>
      </c>
    </row>
    <row r="490" spans="1:16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_xlfn.XLOOKUP(C490,customers!$A$2:$A$1001,customers!$B$2:$B$1001)</f>
        <v>Becky Semkins</v>
      </c>
      <c r="G490" s="2" t="str">
        <f>IF(_xlfn.XLOOKUP(C490,customers!$A$1:$A$1001,customers!$C$1:$C$1001)=0, "",_xlfn.XLOOKUP(C490,customers!$A$2:$A$1001,customers!$C$2:$C$1001))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 cm="1">
        <f t="array" ref="J490">_xlfn.IFS(I490="Rob", "Robusta",I490="Ara","Arabica",I490="Exc","Excelsa",I490="Lib", "Liberica")</f>
        <v>Robusta</v>
      </c>
      <c r="K490" t="str">
        <f>INDEX(products!$A$1:$G$49,MATCH(orders!$D490,products!$A$1:$A$49,0),MATCH(orders!K$1,products!$A$1:$G$1,0))</f>
        <v>M</v>
      </c>
      <c r="L490" t="str" cm="1">
        <f t="array" ref="L490">_xlfn.IFS(K490="M","Medium",K490="L","Light",K490="D","Dark")</f>
        <v>Medium</v>
      </c>
      <c r="M490" s="4">
        <f>INDEX(products!$A$1:$G$49,MATCH(orders!$D490,products!$A$1:$A$49,0),MATCH(orders!M$1,products!$A$1:$G$1,0))</f>
        <v>0.2</v>
      </c>
      <c r="N490" s="5">
        <f>INDEX(products!$A$1:$G$49,MATCH(orders!$D490,products!$A$1:$A$49,0),MATCH(orders!N$1,products!$A$1:$G$1,0))</f>
        <v>2.9849999999999999</v>
      </c>
      <c r="O490" s="5">
        <f t="shared" si="7"/>
        <v>14.924999999999999</v>
      </c>
      <c r="P490" t="str">
        <f>_xlfn.XLOOKUP(CoffeeOrders[[#This Row],[Customer ID]],customers!$A$1:$A$1001,customers!$I$1:$I$1001,,0)</f>
        <v>Yes</v>
      </c>
    </row>
    <row r="491" spans="1:16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_xlfn.XLOOKUP(C491,customers!$A$2:$A$1001,customers!$B$2:$B$1001)</f>
        <v>Sean Lorenzetti</v>
      </c>
      <c r="G491" s="2" t="str">
        <f>IF(_xlfn.XLOOKUP(C491,customers!$A$1:$A$1001,customers!$C$1:$C$1001)=0, "",_xlfn.XLOOKUP(C491,customers!$A$2:$A$1001,customers!$C$2:$C$1001))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 cm="1">
        <f t="array" ref="J491">_xlfn.IFS(I491="Rob", "Robusta",I491="Ara","Arabica",I491="Exc","Excelsa",I491="Lib", "Liberica")</f>
        <v>Liberica</v>
      </c>
      <c r="K491" t="str">
        <f>INDEX(products!$A$1:$G$49,MATCH(orders!$D491,products!$A$1:$A$49,0),MATCH(orders!K$1,products!$A$1:$G$1,0))</f>
        <v>L</v>
      </c>
      <c r="L491" t="str" cm="1">
        <f t="array" ref="L491">_xlfn.IFS(K491="M","Medium",K491="L","Light",K491="D","Dark")</f>
        <v>Light</v>
      </c>
      <c r="M491" s="4">
        <f>INDEX(products!$A$1:$G$49,MATCH(orders!$D491,products!$A$1:$A$49,0),MATCH(orders!M$1,products!$A$1:$G$1,0))</f>
        <v>1</v>
      </c>
      <c r="N491" s="5">
        <f>INDEX(products!$A$1:$G$49,MATCH(orders!$D491,products!$A$1:$A$49,0),MATCH(orders!N$1,products!$A$1:$G$1,0))</f>
        <v>15.85</v>
      </c>
      <c r="O491" s="5">
        <f t="shared" si="7"/>
        <v>95.1</v>
      </c>
      <c r="P491" t="str">
        <f>_xlfn.XLOOKUP(CoffeeOrders[[#This Row],[Customer ID]],customers!$A$1:$A$1001,customers!$I$1:$I$1001,,0)</f>
        <v>No</v>
      </c>
    </row>
    <row r="492" spans="1:16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_xlfn.XLOOKUP(C492,customers!$A$2:$A$1001,customers!$B$2:$B$1001)</f>
        <v>Bob Giannazzi</v>
      </c>
      <c r="G492" s="2" t="str">
        <f>IF(_xlfn.XLOOKUP(C492,customers!$A$1:$A$1001,customers!$C$1:$C$1001)=0, "",_xlfn.XLOOKUP(C492,customers!$A$2:$A$1001,customers!$C$2:$C$1001))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 cm="1">
        <f t="array" ref="J492">_xlfn.IFS(I492="Rob", "Robusta",I492="Ara","Arabica",I492="Exc","Excelsa",I492="Lib", "Liberica")</f>
        <v>Liberica</v>
      </c>
      <c r="K492" t="str">
        <f>INDEX(products!$A$1:$G$49,MATCH(orders!$D492,products!$A$1:$A$49,0),MATCH(orders!K$1,products!$A$1:$G$1,0))</f>
        <v>D</v>
      </c>
      <c r="L492" t="str" cm="1">
        <f t="array" ref="L492">_xlfn.IFS(K492="M","Medium",K492="L","Light",K492="D","Dark")</f>
        <v>Dark</v>
      </c>
      <c r="M492" s="4">
        <f>INDEX(products!$A$1:$G$49,MATCH(orders!$D492,products!$A$1:$A$49,0),MATCH(orders!M$1,products!$A$1:$G$1,0))</f>
        <v>0.5</v>
      </c>
      <c r="N492" s="5">
        <f>INDEX(products!$A$1:$G$49,MATCH(orders!$D492,products!$A$1:$A$49,0),MATCH(orders!N$1,products!$A$1:$G$1,0))</f>
        <v>7.77</v>
      </c>
      <c r="O492" s="5">
        <f t="shared" si="7"/>
        <v>15.54</v>
      </c>
      <c r="P492" t="str">
        <f>_xlfn.XLOOKUP(CoffeeOrders[[#This Row],[Customer ID]],customers!$A$1:$A$1001,customers!$I$1:$I$1001,,0)</f>
        <v>No</v>
      </c>
    </row>
    <row r="493" spans="1:16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_xlfn.XLOOKUP(C493,customers!$A$2:$A$1001,customers!$B$2:$B$1001)</f>
        <v>Kendra Backshell</v>
      </c>
      <c r="G493" s="2" t="str">
        <f>IF(_xlfn.XLOOKUP(C493,customers!$A$1:$A$1001,customers!$C$1:$C$1001)=0, "",_xlfn.XLOOKUP(C493,customers!$A$2:$A$1001,customers!$C$2:$C$1001))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 cm="1">
        <f t="array" ref="J493">_xlfn.IFS(I493="Rob", "Robusta",I493="Ara","Arabica",I493="Exc","Excelsa",I493="Lib", "Liberica")</f>
        <v>Liberica</v>
      </c>
      <c r="K493" t="str">
        <f>INDEX(products!$A$1:$G$49,MATCH(orders!$D493,products!$A$1:$A$49,0),MATCH(orders!K$1,products!$A$1:$G$1,0))</f>
        <v>D</v>
      </c>
      <c r="L493" t="str" cm="1">
        <f t="array" ref="L493">_xlfn.IFS(K493="M","Medium",K493="L","Light",K493="D","Dark")</f>
        <v>Dark</v>
      </c>
      <c r="M493" s="4">
        <f>INDEX(products!$A$1:$G$49,MATCH(orders!$D493,products!$A$1:$A$49,0),MATCH(orders!M$1,products!$A$1:$G$1,0))</f>
        <v>0.2</v>
      </c>
      <c r="N493" s="5">
        <f>INDEX(products!$A$1:$G$49,MATCH(orders!$D493,products!$A$1:$A$49,0),MATCH(orders!N$1,products!$A$1:$G$1,0))</f>
        <v>3.8849999999999998</v>
      </c>
      <c r="O493" s="5">
        <f t="shared" si="7"/>
        <v>23.31</v>
      </c>
      <c r="P493" t="str">
        <f>_xlfn.XLOOKUP(CoffeeOrders[[#This Row],[Customer ID]],customers!$A$1:$A$1001,customers!$I$1:$I$1001,,0)</f>
        <v>No</v>
      </c>
    </row>
    <row r="494" spans="1:16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_xlfn.XLOOKUP(C494,customers!$A$2:$A$1001,customers!$B$2:$B$1001)</f>
        <v>Uriah Lethbrig</v>
      </c>
      <c r="G494" s="2" t="str">
        <f>IF(_xlfn.XLOOKUP(C494,customers!$A$1:$A$1001,customers!$C$1:$C$1001)=0, "",_xlfn.XLOOKUP(C494,customers!$A$2:$A$1001,customers!$C$2:$C$1001))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 cm="1">
        <f t="array" ref="J494">_xlfn.IFS(I494="Rob", "Robusta",I494="Ara","Arabica",I494="Exc","Excelsa",I494="Lib", "Liberica")</f>
        <v>Excelsa</v>
      </c>
      <c r="K494" t="str">
        <f>INDEX(products!$A$1:$G$49,MATCH(orders!$D494,products!$A$1:$A$49,0),MATCH(orders!K$1,products!$A$1:$G$1,0))</f>
        <v>M</v>
      </c>
      <c r="L494" t="str" cm="1">
        <f t="array" ref="L494">_xlfn.IFS(K494="M","Medium",K494="L","Light",K494="D","Dark")</f>
        <v>Medium</v>
      </c>
      <c r="M494" s="4">
        <f>INDEX(products!$A$1:$G$49,MATCH(orders!$D494,products!$A$1:$A$49,0),MATCH(orders!M$1,products!$A$1:$G$1,0))</f>
        <v>0.2</v>
      </c>
      <c r="N494" s="5">
        <f>INDEX(products!$A$1:$G$49,MATCH(orders!$D494,products!$A$1:$A$49,0),MATCH(orders!N$1,products!$A$1:$G$1,0))</f>
        <v>4.125</v>
      </c>
      <c r="O494" s="5">
        <f t="shared" si="7"/>
        <v>4.125</v>
      </c>
      <c r="P494" t="str">
        <f>_xlfn.XLOOKUP(CoffeeOrders[[#This Row],[Customer ID]],customers!$A$1:$A$1001,customers!$I$1:$I$1001,,0)</f>
        <v>Yes</v>
      </c>
    </row>
    <row r="495" spans="1:16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_xlfn.XLOOKUP(C495,customers!$A$2:$A$1001,customers!$B$2:$B$1001)</f>
        <v>Sky Farnish</v>
      </c>
      <c r="G495" s="2" t="str">
        <f>IF(_xlfn.XLOOKUP(C495,customers!$A$1:$A$1001,customers!$C$1:$C$1001)=0, "",_xlfn.XLOOKUP(C495,customers!$A$2:$A$1001,customers!$C$2:$C$1001))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 cm="1">
        <f t="array" ref="J495">_xlfn.IFS(I495="Rob", "Robusta",I495="Ara","Arabica",I495="Exc","Excelsa",I495="Lib", "Liberica")</f>
        <v>Robusta</v>
      </c>
      <c r="K495" t="str">
        <f>INDEX(products!$A$1:$G$49,MATCH(orders!$D495,products!$A$1:$A$49,0),MATCH(orders!K$1,products!$A$1:$G$1,0))</f>
        <v>M</v>
      </c>
      <c r="L495" t="str" cm="1">
        <f t="array" ref="L495">_xlfn.IFS(K495="M","Medium",K495="L","Light",K495="D","Dark")</f>
        <v>Medium</v>
      </c>
      <c r="M495" s="4">
        <f>INDEX(products!$A$1:$G$49,MATCH(orders!$D495,products!$A$1:$A$49,0),MATCH(orders!M$1,products!$A$1:$G$1,0))</f>
        <v>0.5</v>
      </c>
      <c r="N495" s="5">
        <f>INDEX(products!$A$1:$G$49,MATCH(orders!$D495,products!$A$1:$A$49,0),MATCH(orders!N$1,products!$A$1:$G$1,0))</f>
        <v>5.97</v>
      </c>
      <c r="O495" s="5">
        <f t="shared" si="7"/>
        <v>35.82</v>
      </c>
      <c r="P495" t="str">
        <f>_xlfn.XLOOKUP(CoffeeOrders[[#This Row],[Customer ID]],customers!$A$1:$A$1001,customers!$I$1:$I$1001,,0)</f>
        <v>No</v>
      </c>
    </row>
    <row r="496" spans="1:16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_xlfn.XLOOKUP(C496,customers!$A$2:$A$1001,customers!$B$2:$B$1001)</f>
        <v>Felicia Jecock</v>
      </c>
      <c r="G496" s="2" t="str">
        <f>IF(_xlfn.XLOOKUP(C496,customers!$A$1:$A$1001,customers!$C$1:$C$1001)=0, "",_xlfn.XLOOKUP(C496,customers!$A$2:$A$1001,customers!$C$2:$C$1001))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 cm="1">
        <f t="array" ref="J496">_xlfn.IFS(I496="Rob", "Robusta",I496="Ara","Arabica",I496="Exc","Excelsa",I496="Lib", "Liberica")</f>
        <v>Liberica</v>
      </c>
      <c r="K496" t="str">
        <f>INDEX(products!$A$1:$G$49,MATCH(orders!$D496,products!$A$1:$A$49,0),MATCH(orders!K$1,products!$A$1:$G$1,0))</f>
        <v>L</v>
      </c>
      <c r="L496" t="str" cm="1">
        <f t="array" ref="L496">_xlfn.IFS(K496="M","Medium",K496="L","Light",K496="D","Dark")</f>
        <v>Light</v>
      </c>
      <c r="M496" s="4">
        <f>INDEX(products!$A$1:$G$49,MATCH(orders!$D496,products!$A$1:$A$49,0),MATCH(orders!M$1,products!$A$1:$G$1,0))</f>
        <v>1</v>
      </c>
      <c r="N496" s="5">
        <f>INDEX(products!$A$1:$G$49,MATCH(orders!$D496,products!$A$1:$A$49,0),MATCH(orders!N$1,products!$A$1:$G$1,0))</f>
        <v>15.85</v>
      </c>
      <c r="O496" s="5">
        <f t="shared" si="7"/>
        <v>31.7</v>
      </c>
      <c r="P496" t="str">
        <f>_xlfn.XLOOKUP(CoffeeOrders[[#This Row],[Customer ID]],customers!$A$1:$A$1001,customers!$I$1:$I$1001,,0)</f>
        <v>No</v>
      </c>
    </row>
    <row r="497" spans="1:16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_xlfn.XLOOKUP(C497,customers!$A$2:$A$1001,customers!$B$2:$B$1001)</f>
        <v>Currey MacAllister</v>
      </c>
      <c r="G497" s="2" t="str">
        <f>IF(_xlfn.XLOOKUP(C497,customers!$A$1:$A$1001,customers!$C$1:$C$1001)=0, "",_xlfn.XLOOKUP(C497,customers!$A$2:$A$1001,customers!$C$2:$C$1001))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 cm="1">
        <f t="array" ref="J497">_xlfn.IFS(I497="Rob", "Robusta",I497="Ara","Arabica",I497="Exc","Excelsa",I497="Lib", "Liberica")</f>
        <v>Liberica</v>
      </c>
      <c r="K497" t="str">
        <f>INDEX(products!$A$1:$G$49,MATCH(orders!$D497,products!$A$1:$A$49,0),MATCH(orders!K$1,products!$A$1:$G$1,0))</f>
        <v>L</v>
      </c>
      <c r="L497" t="str" cm="1">
        <f t="array" ref="L497">_xlfn.IFS(K497="M","Medium",K497="L","Light",K497="D","Dark")</f>
        <v>Light</v>
      </c>
      <c r="M497" s="4">
        <f>INDEX(products!$A$1:$G$49,MATCH(orders!$D497,products!$A$1:$A$49,0),MATCH(orders!M$1,products!$A$1:$G$1,0))</f>
        <v>1</v>
      </c>
      <c r="N497" s="5">
        <f>INDEX(products!$A$1:$G$49,MATCH(orders!$D497,products!$A$1:$A$49,0),MATCH(orders!N$1,products!$A$1:$G$1,0))</f>
        <v>15.85</v>
      </c>
      <c r="O497" s="5">
        <f t="shared" si="7"/>
        <v>79.25</v>
      </c>
      <c r="P497" t="str">
        <f>_xlfn.XLOOKUP(CoffeeOrders[[#This Row],[Customer ID]],customers!$A$1:$A$1001,customers!$I$1:$I$1001,,0)</f>
        <v>Yes</v>
      </c>
    </row>
    <row r="498" spans="1:16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_xlfn.XLOOKUP(C498,customers!$A$2:$A$1001,customers!$B$2:$B$1001)</f>
        <v>Hamlen Pallister</v>
      </c>
      <c r="G498" s="2" t="str">
        <f>IF(_xlfn.XLOOKUP(C498,customers!$A$1:$A$1001,customers!$C$1:$C$1001)=0, "",_xlfn.XLOOKUP(C498,customers!$A$2:$A$1001,customers!$C$2:$C$1001))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 cm="1">
        <f t="array" ref="J498">_xlfn.IFS(I498="Rob", "Robusta",I498="Ara","Arabica",I498="Exc","Excelsa",I498="Lib", "Liberica")</f>
        <v>Excelsa</v>
      </c>
      <c r="K498" t="str">
        <f>INDEX(products!$A$1:$G$49,MATCH(orders!$D498,products!$A$1:$A$49,0),MATCH(orders!K$1,products!$A$1:$G$1,0))</f>
        <v>D</v>
      </c>
      <c r="L498" t="str" cm="1">
        <f t="array" ref="L498">_xlfn.IFS(K498="M","Medium",K498="L","Light",K498="D","Dark")</f>
        <v>Dark</v>
      </c>
      <c r="M498" s="4">
        <f>INDEX(products!$A$1:$G$49,MATCH(orders!$D498,products!$A$1:$A$49,0),MATCH(orders!M$1,products!$A$1:$G$1,0))</f>
        <v>0.2</v>
      </c>
      <c r="N498" s="5">
        <f>INDEX(products!$A$1:$G$49,MATCH(orders!$D498,products!$A$1:$A$49,0),MATCH(orders!N$1,products!$A$1:$G$1,0))</f>
        <v>3.645</v>
      </c>
      <c r="O498" s="5">
        <f t="shared" si="7"/>
        <v>10.935</v>
      </c>
      <c r="P498" t="str">
        <f>_xlfn.XLOOKUP(CoffeeOrders[[#This Row],[Customer ID]],customers!$A$1:$A$1001,customers!$I$1:$I$1001,,0)</f>
        <v>No</v>
      </c>
    </row>
    <row r="499" spans="1:16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_xlfn.XLOOKUP(C499,customers!$A$2:$A$1001,customers!$B$2:$B$1001)</f>
        <v>Chantal Mersh</v>
      </c>
      <c r="G499" s="2" t="str">
        <f>IF(_xlfn.XLOOKUP(C499,customers!$A$1:$A$1001,customers!$C$1:$C$1001)=0, "",_xlfn.XLOOKUP(C499,customers!$A$2:$A$1001,customers!$C$2:$C$1001))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 cm="1">
        <f t="array" ref="J499">_xlfn.IFS(I499="Rob", "Robusta",I499="Ara","Arabica",I499="Exc","Excelsa",I499="Lib", "Liberica")</f>
        <v>Arabica</v>
      </c>
      <c r="K499" t="str">
        <f>INDEX(products!$A$1:$G$49,MATCH(orders!$D499,products!$A$1:$A$49,0),MATCH(orders!K$1,products!$A$1:$G$1,0))</f>
        <v>D</v>
      </c>
      <c r="L499" t="str" cm="1">
        <f t="array" ref="L499">_xlfn.IFS(K499="M","Medium",K499="L","Light",K499="D","Dark")</f>
        <v>Dark</v>
      </c>
      <c r="M499" s="4">
        <f>INDEX(products!$A$1:$G$49,MATCH(orders!$D499,products!$A$1:$A$49,0),MATCH(orders!M$1,products!$A$1:$G$1,0))</f>
        <v>1</v>
      </c>
      <c r="N499" s="5">
        <f>INDEX(products!$A$1:$G$49,MATCH(orders!$D499,products!$A$1:$A$49,0),MATCH(orders!N$1,products!$A$1:$G$1,0))</f>
        <v>9.9499999999999993</v>
      </c>
      <c r="O499" s="5">
        <f t="shared" si="7"/>
        <v>39.799999999999997</v>
      </c>
      <c r="P499" t="str">
        <f>_xlfn.XLOOKUP(CoffeeOrders[[#This Row],[Customer ID]],customers!$A$1:$A$1001,customers!$I$1:$I$1001,,0)</f>
        <v>No</v>
      </c>
    </row>
    <row r="500" spans="1:16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_xlfn.XLOOKUP(C500,customers!$A$2:$A$1001,customers!$B$2:$B$1001)</f>
        <v>Marja Urion</v>
      </c>
      <c r="G500" s="2" t="str">
        <f>IF(_xlfn.XLOOKUP(C500,customers!$A$1:$A$1001,customers!$C$1:$C$1001)=0, "",_xlfn.XLOOKUP(C500,customers!$A$2:$A$1001,customers!$C$2:$C$1001))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 cm="1">
        <f t="array" ref="J500">_xlfn.IFS(I500="Rob", "Robusta",I500="Ara","Arabica",I500="Exc","Excelsa",I500="Lib", "Liberica")</f>
        <v>Robusta</v>
      </c>
      <c r="K500" t="str">
        <f>INDEX(products!$A$1:$G$49,MATCH(orders!$D500,products!$A$1:$A$49,0),MATCH(orders!K$1,products!$A$1:$G$1,0))</f>
        <v>M</v>
      </c>
      <c r="L500" t="str" cm="1">
        <f t="array" ref="L500">_xlfn.IFS(K500="M","Medium",K500="L","Light",K500="D","Dark")</f>
        <v>Medium</v>
      </c>
      <c r="M500" s="4">
        <f>INDEX(products!$A$1:$G$49,MATCH(orders!$D500,products!$A$1:$A$49,0),MATCH(orders!M$1,products!$A$1:$G$1,0))</f>
        <v>1</v>
      </c>
      <c r="N500" s="5">
        <f>INDEX(products!$A$1:$G$49,MATCH(orders!$D500,products!$A$1:$A$49,0),MATCH(orders!N$1,products!$A$1:$G$1,0))</f>
        <v>9.9499999999999993</v>
      </c>
      <c r="O500" s="5">
        <f t="shared" si="7"/>
        <v>49.75</v>
      </c>
      <c r="P500" t="str">
        <f>_xlfn.XLOOKUP(CoffeeOrders[[#This Row],[Customer ID]],customers!$A$1:$A$1001,customers!$I$1:$I$1001,,0)</f>
        <v>Yes</v>
      </c>
    </row>
    <row r="501" spans="1:16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_xlfn.XLOOKUP(C501,customers!$A$2:$A$1001,customers!$B$2:$B$1001)</f>
        <v>Malynda Purbrick</v>
      </c>
      <c r="G501" s="2" t="str">
        <f>IF(_xlfn.XLOOKUP(C501,customers!$A$1:$A$1001,customers!$C$1:$C$1001)=0, "",_xlfn.XLOOKUP(C501,customers!$A$2:$A$1001,customers!$C$2:$C$1001))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 cm="1">
        <f t="array" ref="J501">_xlfn.IFS(I501="Rob", "Robusta",I501="Ara","Arabica",I501="Exc","Excelsa",I501="Lib", "Liberica")</f>
        <v>Robusta</v>
      </c>
      <c r="K501" t="str">
        <f>INDEX(products!$A$1:$G$49,MATCH(orders!$D501,products!$A$1:$A$49,0),MATCH(orders!K$1,products!$A$1:$G$1,0))</f>
        <v>D</v>
      </c>
      <c r="L501" t="str" cm="1">
        <f t="array" ref="L501">_xlfn.IFS(K501="M","Medium",K501="L","Light",K501="D","Dark")</f>
        <v>Dark</v>
      </c>
      <c r="M501" s="4">
        <f>INDEX(products!$A$1:$G$49,MATCH(orders!$D501,products!$A$1:$A$49,0),MATCH(orders!M$1,products!$A$1:$G$1,0))</f>
        <v>0.2</v>
      </c>
      <c r="N501" s="5">
        <f>INDEX(products!$A$1:$G$49,MATCH(orders!$D501,products!$A$1:$A$49,0),MATCH(orders!N$1,products!$A$1:$G$1,0))</f>
        <v>2.6849999999999996</v>
      </c>
      <c r="O501" s="5">
        <f t="shared" si="7"/>
        <v>8.0549999999999997</v>
      </c>
      <c r="P501" t="str">
        <f>_xlfn.XLOOKUP(CoffeeOrders[[#This Row],[Customer ID]],customers!$A$1:$A$1001,customers!$I$1:$I$1001,,0)</f>
        <v>Yes</v>
      </c>
    </row>
    <row r="502" spans="1:16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_xlfn.XLOOKUP(C502,customers!$A$2:$A$1001,customers!$B$2:$B$1001)</f>
        <v>Alf Housaman</v>
      </c>
      <c r="G502" s="2" t="str">
        <f>IF(_xlfn.XLOOKUP(C502,customers!$A$1:$A$1001,customers!$C$1:$C$1001)=0, "",_xlfn.XLOOKUP(C502,customers!$A$2:$A$1001,customers!$C$2:$C$1001))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 cm="1">
        <f t="array" ref="J502">_xlfn.IFS(I502="Rob", "Robusta",I502="Ara","Arabica",I502="Exc","Excelsa",I502="Lib", "Liberica")</f>
        <v>Robusta</v>
      </c>
      <c r="K502" t="str">
        <f>INDEX(products!$A$1:$G$49,MATCH(orders!$D502,products!$A$1:$A$49,0),MATCH(orders!K$1,products!$A$1:$G$1,0))</f>
        <v>L</v>
      </c>
      <c r="L502" t="str" cm="1">
        <f t="array" ref="L502">_xlfn.IFS(K502="M","Medium",K502="L","Light",K502="D","Dark")</f>
        <v>Light</v>
      </c>
      <c r="M502" s="4">
        <f>INDEX(products!$A$1:$G$49,MATCH(orders!$D502,products!$A$1:$A$49,0),MATCH(orders!M$1,products!$A$1:$G$1,0))</f>
        <v>1</v>
      </c>
      <c r="N502" s="5">
        <f>INDEX(products!$A$1:$G$49,MATCH(orders!$D502,products!$A$1:$A$49,0),MATCH(orders!N$1,products!$A$1:$G$1,0))</f>
        <v>11.95</v>
      </c>
      <c r="O502" s="5">
        <f t="shared" si="7"/>
        <v>47.8</v>
      </c>
      <c r="P502" t="str">
        <f>_xlfn.XLOOKUP(CoffeeOrders[[#This Row],[Customer ID]],customers!$A$1:$A$1001,customers!$I$1:$I$1001,,0)</f>
        <v>No</v>
      </c>
    </row>
    <row r="503" spans="1:16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_xlfn.XLOOKUP(C503,customers!$A$2:$A$1001,customers!$B$2:$B$1001)</f>
        <v>Gladi Ducker</v>
      </c>
      <c r="G503" s="2" t="str">
        <f>IF(_xlfn.XLOOKUP(C503,customers!$A$1:$A$1001,customers!$C$1:$C$1001)=0, "",_xlfn.XLOOKUP(C503,customers!$A$2:$A$1001,customers!$C$2:$C$1001))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 cm="1">
        <f t="array" ref="J503">_xlfn.IFS(I503="Rob", "Robusta",I503="Ara","Arabica",I503="Exc","Excelsa",I503="Lib", "Liberica")</f>
        <v>Robusta</v>
      </c>
      <c r="K503" t="str">
        <f>INDEX(products!$A$1:$G$49,MATCH(orders!$D503,products!$A$1:$A$49,0),MATCH(orders!K$1,products!$A$1:$G$1,0))</f>
        <v>M</v>
      </c>
      <c r="L503" t="str" cm="1">
        <f t="array" ref="L503">_xlfn.IFS(K503="M","Medium",K503="L","Light",K503="D","Dark")</f>
        <v>Medium</v>
      </c>
      <c r="M503" s="4">
        <f>INDEX(products!$A$1:$G$49,MATCH(orders!$D503,products!$A$1:$A$49,0),MATCH(orders!M$1,products!$A$1:$G$1,0))</f>
        <v>0.2</v>
      </c>
      <c r="N503" s="5">
        <f>INDEX(products!$A$1:$G$49,MATCH(orders!$D503,products!$A$1:$A$49,0),MATCH(orders!N$1,products!$A$1:$G$1,0))</f>
        <v>2.9849999999999999</v>
      </c>
      <c r="O503" s="5">
        <f t="shared" si="7"/>
        <v>11.94</v>
      </c>
      <c r="P503" t="str">
        <f>_xlfn.XLOOKUP(CoffeeOrders[[#This Row],[Customer ID]],customers!$A$1:$A$1001,customers!$I$1:$I$1001,,0)</f>
        <v>No</v>
      </c>
    </row>
    <row r="504" spans="1:16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_xlfn.XLOOKUP(C504,customers!$A$2:$A$1001,customers!$B$2:$B$1001)</f>
        <v>Gladi Ducker</v>
      </c>
      <c r="G504" s="2" t="str">
        <f>IF(_xlfn.XLOOKUP(C504,customers!$A$1:$A$1001,customers!$C$1:$C$1001)=0, "",_xlfn.XLOOKUP(C504,customers!$A$2:$A$1001,customers!$C$2:$C$1001))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 cm="1">
        <f t="array" ref="J504">_xlfn.IFS(I504="Rob", "Robusta",I504="Ara","Arabica",I504="Exc","Excelsa",I504="Lib", "Liberica")</f>
        <v>Excelsa</v>
      </c>
      <c r="K504" t="str">
        <f>INDEX(products!$A$1:$G$49,MATCH(orders!$D504,products!$A$1:$A$49,0),MATCH(orders!K$1,products!$A$1:$G$1,0))</f>
        <v>M</v>
      </c>
      <c r="L504" t="str" cm="1">
        <f t="array" ref="L504">_xlfn.IFS(K504="M","Medium",K504="L","Light",K504="D","Dark")</f>
        <v>Medium</v>
      </c>
      <c r="M504" s="4">
        <f>INDEX(products!$A$1:$G$49,MATCH(orders!$D504,products!$A$1:$A$49,0),MATCH(orders!M$1,products!$A$1:$G$1,0))</f>
        <v>0.2</v>
      </c>
      <c r="N504" s="5">
        <f>INDEX(products!$A$1:$G$49,MATCH(orders!$D504,products!$A$1:$A$49,0),MATCH(orders!N$1,products!$A$1:$G$1,0))</f>
        <v>4.125</v>
      </c>
      <c r="O504" s="5">
        <f t="shared" si="7"/>
        <v>16.5</v>
      </c>
      <c r="P504" t="str">
        <f>_xlfn.XLOOKUP(CoffeeOrders[[#This Row],[Customer ID]],customers!$A$1:$A$1001,customers!$I$1:$I$1001,,0)</f>
        <v>No</v>
      </c>
    </row>
    <row r="505" spans="1:16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_xlfn.XLOOKUP(C505,customers!$A$2:$A$1001,customers!$B$2:$B$1001)</f>
        <v>Gladi Ducker</v>
      </c>
      <c r="G505" s="2" t="str">
        <f>IF(_xlfn.XLOOKUP(C505,customers!$A$1:$A$1001,customers!$C$1:$C$1001)=0, "",_xlfn.XLOOKUP(C505,customers!$A$2:$A$1001,customers!$C$2:$C$1001))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 cm="1">
        <f t="array" ref="J505">_xlfn.IFS(I505="Rob", "Robusta",I505="Ara","Arabica",I505="Exc","Excelsa",I505="Lib", "Liberica")</f>
        <v>Liberica</v>
      </c>
      <c r="K505" t="str">
        <f>INDEX(products!$A$1:$G$49,MATCH(orders!$D505,products!$A$1:$A$49,0),MATCH(orders!K$1,products!$A$1:$G$1,0))</f>
        <v>D</v>
      </c>
      <c r="L505" t="str" cm="1">
        <f t="array" ref="L505">_xlfn.IFS(K505="M","Medium",K505="L","Light",K505="D","Dark")</f>
        <v>Dark</v>
      </c>
      <c r="M505" s="4">
        <f>INDEX(products!$A$1:$G$49,MATCH(orders!$D505,products!$A$1:$A$49,0),MATCH(orders!M$1,products!$A$1:$G$1,0))</f>
        <v>1</v>
      </c>
      <c r="N505" s="5">
        <f>INDEX(products!$A$1:$G$49,MATCH(orders!$D505,products!$A$1:$A$49,0),MATCH(orders!N$1,products!$A$1:$G$1,0))</f>
        <v>12.95</v>
      </c>
      <c r="O505" s="5">
        <f t="shared" si="7"/>
        <v>51.8</v>
      </c>
      <c r="P505" t="str">
        <f>_xlfn.XLOOKUP(CoffeeOrders[[#This Row],[Customer ID]],customers!$A$1:$A$1001,customers!$I$1:$I$1001,,0)</f>
        <v>No</v>
      </c>
    </row>
    <row r="506" spans="1:16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_xlfn.XLOOKUP(C506,customers!$A$2:$A$1001,customers!$B$2:$B$1001)</f>
        <v>Gladi Ducker</v>
      </c>
      <c r="G506" s="2" t="str">
        <f>IF(_xlfn.XLOOKUP(C506,customers!$A$1:$A$1001,customers!$C$1:$C$1001)=0, "",_xlfn.XLOOKUP(C506,customers!$A$2:$A$1001,customers!$C$2:$C$1001))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 cm="1">
        <f t="array" ref="J506">_xlfn.IFS(I506="Rob", "Robusta",I506="Ara","Arabica",I506="Exc","Excelsa",I506="Lib", "Liberica")</f>
        <v>Liberica</v>
      </c>
      <c r="K506" t="str">
        <f>INDEX(products!$A$1:$G$49,MATCH(orders!$D506,products!$A$1:$A$49,0),MATCH(orders!K$1,products!$A$1:$G$1,0))</f>
        <v>L</v>
      </c>
      <c r="L506" t="str" cm="1">
        <f t="array" ref="L506">_xlfn.IFS(K506="M","Medium",K506="L","Light",K506="D","Dark")</f>
        <v>Light</v>
      </c>
      <c r="M506" s="4">
        <f>INDEX(products!$A$1:$G$49,MATCH(orders!$D506,products!$A$1:$A$49,0),MATCH(orders!M$1,products!$A$1:$G$1,0))</f>
        <v>0.2</v>
      </c>
      <c r="N506" s="5">
        <f>INDEX(products!$A$1:$G$49,MATCH(orders!$D506,products!$A$1:$A$49,0),MATCH(orders!N$1,products!$A$1:$G$1,0))</f>
        <v>4.7549999999999999</v>
      </c>
      <c r="O506" s="5">
        <f t="shared" si="7"/>
        <v>14.265000000000001</v>
      </c>
      <c r="P506" t="str">
        <f>_xlfn.XLOOKUP(CoffeeOrders[[#This Row],[Customer ID]],customers!$A$1:$A$1001,customers!$I$1:$I$1001,,0)</f>
        <v>No</v>
      </c>
    </row>
    <row r="507" spans="1:16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_xlfn.XLOOKUP(C507,customers!$A$2:$A$1001,customers!$B$2:$B$1001)</f>
        <v>Wain Stearley</v>
      </c>
      <c r="G507" s="2" t="str">
        <f>IF(_xlfn.XLOOKUP(C507,customers!$A$1:$A$1001,customers!$C$1:$C$1001)=0, "",_xlfn.XLOOKUP(C507,customers!$A$2:$A$1001,customers!$C$2:$C$1001))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 cm="1">
        <f t="array" ref="J507">_xlfn.IFS(I507="Rob", "Robusta",I507="Ara","Arabica",I507="Exc","Excelsa",I507="Lib", "Liberica")</f>
        <v>Liberica</v>
      </c>
      <c r="K507" t="str">
        <f>INDEX(products!$A$1:$G$49,MATCH(orders!$D507,products!$A$1:$A$49,0),MATCH(orders!K$1,products!$A$1:$G$1,0))</f>
        <v>M</v>
      </c>
      <c r="L507" t="str" cm="1">
        <f t="array" ref="L507">_xlfn.IFS(K507="M","Medium",K507="L","Light",K507="D","Dark")</f>
        <v>Medium</v>
      </c>
      <c r="M507" s="4">
        <f>INDEX(products!$A$1:$G$49,MATCH(orders!$D507,products!$A$1:$A$49,0),MATCH(orders!M$1,products!$A$1:$G$1,0))</f>
        <v>0.2</v>
      </c>
      <c r="N507" s="5">
        <f>INDEX(products!$A$1:$G$49,MATCH(orders!$D507,products!$A$1:$A$49,0),MATCH(orders!N$1,products!$A$1:$G$1,0))</f>
        <v>4.3650000000000002</v>
      </c>
      <c r="O507" s="5">
        <f t="shared" si="7"/>
        <v>26.19</v>
      </c>
      <c r="P507" t="str">
        <f>_xlfn.XLOOKUP(CoffeeOrders[[#This Row],[Customer ID]],customers!$A$1:$A$1001,customers!$I$1:$I$1001,,0)</f>
        <v>No</v>
      </c>
    </row>
    <row r="508" spans="1:16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_xlfn.XLOOKUP(C508,customers!$A$2:$A$1001,customers!$B$2:$B$1001)</f>
        <v>Diane-marie Wincer</v>
      </c>
      <c r="G508" s="2" t="str">
        <f>IF(_xlfn.XLOOKUP(C508,customers!$A$1:$A$1001,customers!$C$1:$C$1001)=0, "",_xlfn.XLOOKUP(C508,customers!$A$2:$A$1001,customers!$C$2:$C$1001))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 cm="1">
        <f t="array" ref="J508">_xlfn.IFS(I508="Rob", "Robusta",I508="Ara","Arabica",I508="Exc","Excelsa",I508="Lib", "Liberica")</f>
        <v>Arabica</v>
      </c>
      <c r="K508" t="str">
        <f>INDEX(products!$A$1:$G$49,MATCH(orders!$D508,products!$A$1:$A$49,0),MATCH(orders!K$1,products!$A$1:$G$1,0))</f>
        <v>L</v>
      </c>
      <c r="L508" t="str" cm="1">
        <f t="array" ref="L508">_xlfn.IFS(K508="M","Medium",K508="L","Light",K508="D","Dark")</f>
        <v>Light</v>
      </c>
      <c r="M508" s="4">
        <f>INDEX(products!$A$1:$G$49,MATCH(orders!$D508,products!$A$1:$A$49,0),MATCH(orders!M$1,products!$A$1:$G$1,0))</f>
        <v>1</v>
      </c>
      <c r="N508" s="5">
        <f>INDEX(products!$A$1:$G$49,MATCH(orders!$D508,products!$A$1:$A$49,0),MATCH(orders!N$1,products!$A$1:$G$1,0))</f>
        <v>12.95</v>
      </c>
      <c r="O508" s="5">
        <f t="shared" si="7"/>
        <v>25.9</v>
      </c>
      <c r="P508" t="str">
        <f>_xlfn.XLOOKUP(CoffeeOrders[[#This Row],[Customer ID]],customers!$A$1:$A$1001,customers!$I$1:$I$1001,,0)</f>
        <v>Yes</v>
      </c>
    </row>
    <row r="509" spans="1:16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_xlfn.XLOOKUP(C509,customers!$A$2:$A$1001,customers!$B$2:$B$1001)</f>
        <v>Perry Lyfield</v>
      </c>
      <c r="G509" s="2" t="str">
        <f>IF(_xlfn.XLOOKUP(C509,customers!$A$1:$A$1001,customers!$C$1:$C$1001)=0, "",_xlfn.XLOOKUP(C509,customers!$A$2:$A$1001,customers!$C$2:$C$1001))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 cm="1">
        <f t="array" ref="J509">_xlfn.IFS(I509="Rob", "Robusta",I509="Ara","Arabica",I509="Exc","Excelsa",I509="Lib", "Liberica")</f>
        <v>Arabica</v>
      </c>
      <c r="K509" t="str">
        <f>INDEX(products!$A$1:$G$49,MATCH(orders!$D509,products!$A$1:$A$49,0),MATCH(orders!K$1,products!$A$1:$G$1,0))</f>
        <v>L</v>
      </c>
      <c r="L509" t="str" cm="1">
        <f t="array" ref="L509">_xlfn.IFS(K509="M","Medium",K509="L","Light",K509="D","Dark")</f>
        <v>Light</v>
      </c>
      <c r="M509" s="4">
        <f>INDEX(products!$A$1:$G$49,MATCH(orders!$D509,products!$A$1:$A$49,0),MATCH(orders!M$1,products!$A$1:$G$1,0))</f>
        <v>2.5</v>
      </c>
      <c r="N509" s="5">
        <f>INDEX(products!$A$1:$G$49,MATCH(orders!$D509,products!$A$1:$A$49,0),MATCH(orders!N$1,products!$A$1:$G$1,0))</f>
        <v>29.784999999999997</v>
      </c>
      <c r="O509" s="5">
        <f t="shared" si="7"/>
        <v>89.35499999999999</v>
      </c>
      <c r="P509" t="str">
        <f>_xlfn.XLOOKUP(CoffeeOrders[[#This Row],[Customer ID]],customers!$A$1:$A$1001,customers!$I$1:$I$1001,,0)</f>
        <v>Yes</v>
      </c>
    </row>
    <row r="510" spans="1:16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_xlfn.XLOOKUP(C510,customers!$A$2:$A$1001,customers!$B$2:$B$1001)</f>
        <v>Heall Perris</v>
      </c>
      <c r="G510" s="2" t="str">
        <f>IF(_xlfn.XLOOKUP(C510,customers!$A$1:$A$1001,customers!$C$1:$C$1001)=0, "",_xlfn.XLOOKUP(C510,customers!$A$2:$A$1001,customers!$C$2:$C$1001))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 cm="1">
        <f t="array" ref="J510">_xlfn.IFS(I510="Rob", "Robusta",I510="Ara","Arabica",I510="Exc","Excelsa",I510="Lib", "Liberica")</f>
        <v>Liberica</v>
      </c>
      <c r="K510" t="str">
        <f>INDEX(products!$A$1:$G$49,MATCH(orders!$D510,products!$A$1:$A$49,0),MATCH(orders!K$1,products!$A$1:$G$1,0))</f>
        <v>D</v>
      </c>
      <c r="L510" t="str" cm="1">
        <f t="array" ref="L510">_xlfn.IFS(K510="M","Medium",K510="L","Light",K510="D","Dark")</f>
        <v>Dark</v>
      </c>
      <c r="M510" s="4">
        <f>INDEX(products!$A$1:$G$49,MATCH(orders!$D510,products!$A$1:$A$49,0),MATCH(orders!M$1,products!$A$1:$G$1,0))</f>
        <v>0.5</v>
      </c>
      <c r="N510" s="5">
        <f>INDEX(products!$A$1:$G$49,MATCH(orders!$D510,products!$A$1:$A$49,0),MATCH(orders!N$1,products!$A$1:$G$1,0))</f>
        <v>7.77</v>
      </c>
      <c r="O510" s="5">
        <f t="shared" si="7"/>
        <v>46.62</v>
      </c>
      <c r="P510" t="str">
        <f>_xlfn.XLOOKUP(CoffeeOrders[[#This Row],[Customer ID]],customers!$A$1:$A$1001,customers!$I$1:$I$1001,,0)</f>
        <v>No</v>
      </c>
    </row>
    <row r="511" spans="1:16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_xlfn.XLOOKUP(C511,customers!$A$2:$A$1001,customers!$B$2:$B$1001)</f>
        <v>Marja Urion</v>
      </c>
      <c r="G511" s="2" t="str">
        <f>IF(_xlfn.XLOOKUP(C511,customers!$A$1:$A$1001,customers!$C$1:$C$1001)=0, "",_xlfn.XLOOKUP(C511,customers!$A$2:$A$1001,customers!$C$2:$C$1001))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 cm="1">
        <f t="array" ref="J511">_xlfn.IFS(I511="Rob", "Robusta",I511="Ara","Arabica",I511="Exc","Excelsa",I511="Lib", "Liberica")</f>
        <v>Arabica</v>
      </c>
      <c r="K511" t="str">
        <f>INDEX(products!$A$1:$G$49,MATCH(orders!$D511,products!$A$1:$A$49,0),MATCH(orders!K$1,products!$A$1:$G$1,0))</f>
        <v>D</v>
      </c>
      <c r="L511" t="str" cm="1">
        <f t="array" ref="L511">_xlfn.IFS(K511="M","Medium",K511="L","Light",K511="D","Dark")</f>
        <v>Dark</v>
      </c>
      <c r="M511" s="4">
        <f>INDEX(products!$A$1:$G$49,MATCH(orders!$D511,products!$A$1:$A$49,0),MATCH(orders!M$1,products!$A$1:$G$1,0))</f>
        <v>1</v>
      </c>
      <c r="N511" s="5">
        <f>INDEX(products!$A$1:$G$49,MATCH(orders!$D511,products!$A$1:$A$49,0),MATCH(orders!N$1,products!$A$1:$G$1,0))</f>
        <v>9.9499999999999993</v>
      </c>
      <c r="O511" s="5">
        <f t="shared" si="7"/>
        <v>29.849999999999998</v>
      </c>
      <c r="P511" t="str">
        <f>_xlfn.XLOOKUP(CoffeeOrders[[#This Row],[Customer ID]],customers!$A$1:$A$1001,customers!$I$1:$I$1001,,0)</f>
        <v>Yes</v>
      </c>
    </row>
    <row r="512" spans="1:16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_xlfn.XLOOKUP(C512,customers!$A$2:$A$1001,customers!$B$2:$B$1001)</f>
        <v>Camellia Kid</v>
      </c>
      <c r="G512" s="2" t="str">
        <f>IF(_xlfn.XLOOKUP(C512,customers!$A$1:$A$1001,customers!$C$1:$C$1001)=0, "",_xlfn.XLOOKUP(C512,customers!$A$2:$A$1001,customers!$C$2:$C$1001))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 cm="1">
        <f t="array" ref="J512">_xlfn.IFS(I512="Rob", "Robusta",I512="Ara","Arabica",I512="Exc","Excelsa",I512="Lib", "Liberica")</f>
        <v>Robusta</v>
      </c>
      <c r="K512" t="str">
        <f>INDEX(products!$A$1:$G$49,MATCH(orders!$D512,products!$A$1:$A$49,0),MATCH(orders!K$1,products!$A$1:$G$1,0))</f>
        <v>L</v>
      </c>
      <c r="L512" t="str" cm="1">
        <f t="array" ref="L512">_xlfn.IFS(K512="M","Medium",K512="L","Light",K512="D","Dark")</f>
        <v>Light</v>
      </c>
      <c r="M512" s="4">
        <f>INDEX(products!$A$1:$G$49,MATCH(orders!$D512,products!$A$1:$A$49,0),MATCH(orders!M$1,products!$A$1:$G$1,0))</f>
        <v>0.2</v>
      </c>
      <c r="N512" s="5">
        <f>INDEX(products!$A$1:$G$49,MATCH(orders!$D512,products!$A$1:$A$49,0),MATCH(orders!N$1,products!$A$1:$G$1,0))</f>
        <v>3.5849999999999995</v>
      </c>
      <c r="O512" s="5">
        <f t="shared" si="7"/>
        <v>10.754999999999999</v>
      </c>
      <c r="P512" t="str">
        <f>_xlfn.XLOOKUP(CoffeeOrders[[#This Row],[Customer ID]],customers!$A$1:$A$1001,customers!$I$1:$I$1001,,0)</f>
        <v>Yes</v>
      </c>
    </row>
    <row r="513" spans="1:16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_xlfn.XLOOKUP(C513,customers!$A$2:$A$1001,customers!$B$2:$B$1001)</f>
        <v>Carolann Beine</v>
      </c>
      <c r="G513" s="2" t="str">
        <f>IF(_xlfn.XLOOKUP(C513,customers!$A$1:$A$1001,customers!$C$1:$C$1001)=0, "",_xlfn.XLOOKUP(C513,customers!$A$2:$A$1001,customers!$C$2:$C$1001))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 cm="1">
        <f t="array" ref="J513">_xlfn.IFS(I513="Rob", "Robusta",I513="Ara","Arabica",I513="Exc","Excelsa",I513="Lib", "Liberica")</f>
        <v>Arabica</v>
      </c>
      <c r="K513" t="str">
        <f>INDEX(products!$A$1:$G$49,MATCH(orders!$D513,products!$A$1:$A$49,0),MATCH(orders!K$1,products!$A$1:$G$1,0))</f>
        <v>M</v>
      </c>
      <c r="L513" t="str" cm="1">
        <f t="array" ref="L513">_xlfn.IFS(K513="M","Medium",K513="L","Light",K513="D","Dark")</f>
        <v>Medium</v>
      </c>
      <c r="M513" s="4">
        <f>INDEX(products!$A$1:$G$49,MATCH(orders!$D513,products!$A$1:$A$49,0),MATCH(orders!M$1,products!$A$1:$G$1,0))</f>
        <v>0.2</v>
      </c>
      <c r="N513" s="5">
        <f>INDEX(products!$A$1:$G$49,MATCH(orders!$D513,products!$A$1:$A$49,0),MATCH(orders!N$1,products!$A$1:$G$1,0))</f>
        <v>3.375</v>
      </c>
      <c r="O513" s="5">
        <f t="shared" si="7"/>
        <v>13.5</v>
      </c>
      <c r="P513" t="str">
        <f>_xlfn.XLOOKUP(CoffeeOrders[[#This Row],[Customer ID]],customers!$A$1:$A$1001,customers!$I$1:$I$1001,,0)</f>
        <v>Yes</v>
      </c>
    </row>
    <row r="514" spans="1:16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_xlfn.XLOOKUP(C514,customers!$A$2:$A$1001,customers!$B$2:$B$1001)</f>
        <v>Celia Bakeup</v>
      </c>
      <c r="G514" s="2" t="str">
        <f>IF(_xlfn.XLOOKUP(C514,customers!$A$1:$A$1001,customers!$C$1:$C$1001)=0, "",_xlfn.XLOOKUP(C514,customers!$A$2:$A$1001,customers!$C$2:$C$1001))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 cm="1">
        <f t="array" ref="J514">_xlfn.IFS(I514="Rob", "Robusta",I514="Ara","Arabica",I514="Exc","Excelsa",I514="Lib", "Liberica")</f>
        <v>Liberica</v>
      </c>
      <c r="K514" t="str">
        <f>INDEX(products!$A$1:$G$49,MATCH(orders!$D514,products!$A$1:$A$49,0),MATCH(orders!K$1,products!$A$1:$G$1,0))</f>
        <v>L</v>
      </c>
      <c r="L514" t="str" cm="1">
        <f t="array" ref="L514">_xlfn.IFS(K514="M","Medium",K514="L","Light",K514="D","Dark")</f>
        <v>Light</v>
      </c>
      <c r="M514" s="4">
        <f>INDEX(products!$A$1:$G$49,MATCH(orders!$D514,products!$A$1:$A$49,0),MATCH(orders!M$1,products!$A$1:$G$1,0))</f>
        <v>1</v>
      </c>
      <c r="N514" s="5">
        <f>INDEX(products!$A$1:$G$49,MATCH(orders!$D514,products!$A$1:$A$49,0),MATCH(orders!N$1,products!$A$1:$G$1,0))</f>
        <v>15.85</v>
      </c>
      <c r="O514" s="5">
        <f t="shared" si="7"/>
        <v>47.55</v>
      </c>
      <c r="P514" t="str">
        <f>_xlfn.XLOOKUP(CoffeeOrders[[#This Row],[Customer ID]],customers!$A$1:$A$1001,customers!$I$1:$I$1001,,0)</f>
        <v>No</v>
      </c>
    </row>
    <row r="515" spans="1:16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_xlfn.XLOOKUP(C515,customers!$A$2:$A$1001,customers!$B$2:$B$1001)</f>
        <v>Nataniel Helkin</v>
      </c>
      <c r="G515" s="2" t="str">
        <f>IF(_xlfn.XLOOKUP(C515,customers!$A$1:$A$1001,customers!$C$1:$C$1001)=0, "",_xlfn.XLOOKUP(C515,customers!$A$2:$A$1001,customers!$C$2:$C$1001))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 cm="1">
        <f t="array" ref="J515">_xlfn.IFS(I515="Rob", "Robusta",I515="Ara","Arabica",I515="Exc","Excelsa",I515="Lib", "Liberica")</f>
        <v>Liberica</v>
      </c>
      <c r="K515" t="str">
        <f>INDEX(products!$A$1:$G$49,MATCH(orders!$D515,products!$A$1:$A$49,0),MATCH(orders!K$1,products!$A$1:$G$1,0))</f>
        <v>L</v>
      </c>
      <c r="L515" t="str" cm="1">
        <f t="array" ref="L515">_xlfn.IFS(K515="M","Medium",K515="L","Light",K515="D","Dark")</f>
        <v>Light</v>
      </c>
      <c r="M515" s="4">
        <f>INDEX(products!$A$1:$G$49,MATCH(orders!$D515,products!$A$1:$A$49,0),MATCH(orders!M$1,products!$A$1:$G$1,0))</f>
        <v>1</v>
      </c>
      <c r="N515" s="5">
        <f>INDEX(products!$A$1:$G$49,MATCH(orders!$D515,products!$A$1:$A$49,0),MATCH(orders!N$1,products!$A$1:$G$1,0))</f>
        <v>15.85</v>
      </c>
      <c r="O515" s="5">
        <f t="shared" ref="O515:O578" si="8">E515*N515</f>
        <v>79.25</v>
      </c>
      <c r="P515" t="str">
        <f>_xlfn.XLOOKUP(CoffeeOrders[[#This Row],[Customer ID]],customers!$A$1:$A$1001,customers!$I$1:$I$1001,,0)</f>
        <v>No</v>
      </c>
    </row>
    <row r="516" spans="1:16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_xlfn.XLOOKUP(C516,customers!$A$2:$A$1001,customers!$B$2:$B$1001)</f>
        <v>Pippo Witherington</v>
      </c>
      <c r="G516" s="2" t="str">
        <f>IF(_xlfn.XLOOKUP(C516,customers!$A$1:$A$1001,customers!$C$1:$C$1001)=0, "",_xlfn.XLOOKUP(C516,customers!$A$2:$A$1001,customers!$C$2:$C$1001))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 cm="1">
        <f t="array" ref="J516">_xlfn.IFS(I516="Rob", "Robusta",I516="Ara","Arabica",I516="Exc","Excelsa",I516="Lib", "Liberica")</f>
        <v>Liberica</v>
      </c>
      <c r="K516" t="str">
        <f>INDEX(products!$A$1:$G$49,MATCH(orders!$D516,products!$A$1:$A$49,0),MATCH(orders!K$1,products!$A$1:$G$1,0))</f>
        <v>M</v>
      </c>
      <c r="L516" t="str" cm="1">
        <f t="array" ref="L516">_xlfn.IFS(K516="M","Medium",K516="L","Light",K516="D","Dark")</f>
        <v>Medium</v>
      </c>
      <c r="M516" s="4">
        <f>INDEX(products!$A$1:$G$49,MATCH(orders!$D516,products!$A$1:$A$49,0),MATCH(orders!M$1,products!$A$1:$G$1,0))</f>
        <v>0.2</v>
      </c>
      <c r="N516" s="5">
        <f>INDEX(products!$A$1:$G$49,MATCH(orders!$D516,products!$A$1:$A$49,0),MATCH(orders!N$1,products!$A$1:$G$1,0))</f>
        <v>4.3650000000000002</v>
      </c>
      <c r="O516" s="5">
        <f t="shared" si="8"/>
        <v>26.19</v>
      </c>
      <c r="P516" t="str">
        <f>_xlfn.XLOOKUP(CoffeeOrders[[#This Row],[Customer ID]],customers!$A$1:$A$1001,customers!$I$1:$I$1001,,0)</f>
        <v>Yes</v>
      </c>
    </row>
    <row r="517" spans="1:16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_xlfn.XLOOKUP(C517,customers!$A$2:$A$1001,customers!$B$2:$B$1001)</f>
        <v>Tildie Tilzey</v>
      </c>
      <c r="G517" s="2" t="str">
        <f>IF(_xlfn.XLOOKUP(C517,customers!$A$1:$A$1001,customers!$C$1:$C$1001)=0, "",_xlfn.XLOOKUP(C517,customers!$A$2:$A$1001,customers!$C$2:$C$1001))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 cm="1">
        <f t="array" ref="J517">_xlfn.IFS(I517="Rob", "Robusta",I517="Ara","Arabica",I517="Exc","Excelsa",I517="Lib", "Liberica")</f>
        <v>Robusta</v>
      </c>
      <c r="K517" t="str">
        <f>INDEX(products!$A$1:$G$49,MATCH(orders!$D517,products!$A$1:$A$49,0),MATCH(orders!K$1,products!$A$1:$G$1,0))</f>
        <v>L</v>
      </c>
      <c r="L517" t="str" cm="1">
        <f t="array" ref="L517">_xlfn.IFS(K517="M","Medium",K517="L","Light",K517="D","Dark")</f>
        <v>Light</v>
      </c>
      <c r="M517" s="4">
        <f>INDEX(products!$A$1:$G$49,MATCH(orders!$D517,products!$A$1:$A$49,0),MATCH(orders!M$1,products!$A$1:$G$1,0))</f>
        <v>0.5</v>
      </c>
      <c r="N517" s="5">
        <f>INDEX(products!$A$1:$G$49,MATCH(orders!$D517,products!$A$1:$A$49,0),MATCH(orders!N$1,products!$A$1:$G$1,0))</f>
        <v>7.169999999999999</v>
      </c>
      <c r="O517" s="5">
        <f t="shared" si="8"/>
        <v>21.509999999999998</v>
      </c>
      <c r="P517" t="str">
        <f>_xlfn.XLOOKUP(CoffeeOrders[[#This Row],[Customer ID]],customers!$A$1:$A$1001,customers!$I$1:$I$1001,,0)</f>
        <v>No</v>
      </c>
    </row>
    <row r="518" spans="1:16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_xlfn.XLOOKUP(C518,customers!$A$2:$A$1001,customers!$B$2:$B$1001)</f>
        <v>Cindra Burling</v>
      </c>
      <c r="G518" s="2" t="str">
        <f>IF(_xlfn.XLOOKUP(C518,customers!$A$1:$A$1001,customers!$C$1:$C$1001)=0, "",_xlfn.XLOOKUP(C518,customers!$A$2:$A$1001,customers!$C$2:$C$1001))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 cm="1">
        <f t="array" ref="J518">_xlfn.IFS(I518="Rob", "Robusta",I518="Ara","Arabica",I518="Exc","Excelsa",I518="Lib", "Liberica")</f>
        <v>Robusta</v>
      </c>
      <c r="K518" t="str">
        <f>INDEX(products!$A$1:$G$49,MATCH(orders!$D518,products!$A$1:$A$49,0),MATCH(orders!K$1,products!$A$1:$G$1,0))</f>
        <v>D</v>
      </c>
      <c r="L518" t="str" cm="1">
        <f t="array" ref="L518">_xlfn.IFS(K518="M","Medium",K518="L","Light",K518="D","Dark")</f>
        <v>Dark</v>
      </c>
      <c r="M518" s="4">
        <f>INDEX(products!$A$1:$G$49,MATCH(orders!$D518,products!$A$1:$A$49,0),MATCH(orders!M$1,products!$A$1:$G$1,0))</f>
        <v>2.5</v>
      </c>
      <c r="N518" s="5">
        <f>INDEX(products!$A$1:$G$49,MATCH(orders!$D518,products!$A$1:$A$49,0),MATCH(orders!N$1,products!$A$1:$G$1,0))</f>
        <v>20.584999999999997</v>
      </c>
      <c r="O518" s="5">
        <f t="shared" si="8"/>
        <v>102.92499999999998</v>
      </c>
      <c r="P518" t="str">
        <f>_xlfn.XLOOKUP(CoffeeOrders[[#This Row],[Customer ID]],customers!$A$1:$A$1001,customers!$I$1:$I$1001,,0)</f>
        <v>Yes</v>
      </c>
    </row>
    <row r="519" spans="1:16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_xlfn.XLOOKUP(C519,customers!$A$2:$A$1001,customers!$B$2:$B$1001)</f>
        <v>Channa Belamy</v>
      </c>
      <c r="G519" s="2" t="str">
        <f>IF(_xlfn.XLOOKUP(C519,customers!$A$1:$A$1001,customers!$C$1:$C$1001)=0, "",_xlfn.XLOOKUP(C519,customers!$A$2:$A$1001,customers!$C$2:$C$1001))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 cm="1">
        <f t="array" ref="J519">_xlfn.IFS(I519="Rob", "Robusta",I519="Ara","Arabica",I519="Exc","Excelsa",I519="Lib", "Liberica")</f>
        <v>Liberica</v>
      </c>
      <c r="K519" t="str">
        <f>INDEX(products!$A$1:$G$49,MATCH(orders!$D519,products!$A$1:$A$49,0),MATCH(orders!K$1,products!$A$1:$G$1,0))</f>
        <v>D</v>
      </c>
      <c r="L519" t="str" cm="1">
        <f t="array" ref="L519">_xlfn.IFS(K519="M","Medium",K519="L","Light",K519="D","Dark")</f>
        <v>Dark</v>
      </c>
      <c r="M519" s="4">
        <f>INDEX(products!$A$1:$G$49,MATCH(orders!$D519,products!$A$1:$A$49,0),MATCH(orders!M$1,products!$A$1:$G$1,0))</f>
        <v>0.2</v>
      </c>
      <c r="N519" s="5">
        <f>INDEX(products!$A$1:$G$49,MATCH(orders!$D519,products!$A$1:$A$49,0),MATCH(orders!N$1,products!$A$1:$G$1,0))</f>
        <v>3.8849999999999998</v>
      </c>
      <c r="O519" s="5">
        <f t="shared" si="8"/>
        <v>7.77</v>
      </c>
      <c r="P519" t="str">
        <f>_xlfn.XLOOKUP(CoffeeOrders[[#This Row],[Customer ID]],customers!$A$1:$A$1001,customers!$I$1:$I$1001,,0)</f>
        <v>No</v>
      </c>
    </row>
    <row r="520" spans="1:16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_xlfn.XLOOKUP(C520,customers!$A$2:$A$1001,customers!$B$2:$B$1001)</f>
        <v>Karl Imorts</v>
      </c>
      <c r="G520" s="2" t="str">
        <f>IF(_xlfn.XLOOKUP(C520,customers!$A$1:$A$1001,customers!$C$1:$C$1001)=0, "",_xlfn.XLOOKUP(C520,customers!$A$2:$A$1001,customers!$C$2:$C$1001))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 cm="1">
        <f t="array" ref="J520">_xlfn.IFS(I520="Rob", "Robusta",I520="Ara","Arabica",I520="Exc","Excelsa",I520="Lib", "Liberica")</f>
        <v>Excelsa</v>
      </c>
      <c r="K520" t="str">
        <f>INDEX(products!$A$1:$G$49,MATCH(orders!$D520,products!$A$1:$A$49,0),MATCH(orders!K$1,products!$A$1:$G$1,0))</f>
        <v>D</v>
      </c>
      <c r="L520" t="str" cm="1">
        <f t="array" ref="L520">_xlfn.IFS(K520="M","Medium",K520="L","Light",K520="D","Dark")</f>
        <v>Dark</v>
      </c>
      <c r="M520" s="4">
        <f>INDEX(products!$A$1:$G$49,MATCH(orders!$D520,products!$A$1:$A$49,0),MATCH(orders!M$1,products!$A$1:$G$1,0))</f>
        <v>2.5</v>
      </c>
      <c r="N520" s="5">
        <f>INDEX(products!$A$1:$G$49,MATCH(orders!$D520,products!$A$1:$A$49,0),MATCH(orders!N$1,products!$A$1:$G$1,0))</f>
        <v>27.945</v>
      </c>
      <c r="O520" s="5">
        <f t="shared" si="8"/>
        <v>139.72499999999999</v>
      </c>
      <c r="P520" t="str">
        <f>_xlfn.XLOOKUP(CoffeeOrders[[#This Row],[Customer ID]],customers!$A$1:$A$1001,customers!$I$1:$I$1001,,0)</f>
        <v>No</v>
      </c>
    </row>
    <row r="521" spans="1:16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_xlfn.XLOOKUP(C521,customers!$A$2:$A$1001,customers!$B$2:$B$1001)</f>
        <v>Marja Urion</v>
      </c>
      <c r="G521" s="2" t="str">
        <f>IF(_xlfn.XLOOKUP(C521,customers!$A$1:$A$1001,customers!$C$1:$C$1001)=0, "",_xlfn.XLOOKUP(C521,customers!$A$2:$A$1001,customers!$C$2:$C$1001))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 cm="1">
        <f t="array" ref="J521">_xlfn.IFS(I521="Rob", "Robusta",I521="Ara","Arabica",I521="Exc","Excelsa",I521="Lib", "Liberica")</f>
        <v>Arabica</v>
      </c>
      <c r="K521" t="str">
        <f>INDEX(products!$A$1:$G$49,MATCH(orders!$D521,products!$A$1:$A$49,0),MATCH(orders!K$1,products!$A$1:$G$1,0))</f>
        <v>D</v>
      </c>
      <c r="L521" t="str" cm="1">
        <f t="array" ref="L521">_xlfn.IFS(K521="M","Medium",K521="L","Light",K521="D","Dark")</f>
        <v>Dark</v>
      </c>
      <c r="M521" s="4">
        <f>INDEX(products!$A$1:$G$49,MATCH(orders!$D521,products!$A$1:$A$49,0),MATCH(orders!M$1,products!$A$1:$G$1,0))</f>
        <v>0.5</v>
      </c>
      <c r="N521" s="5">
        <f>INDEX(products!$A$1:$G$49,MATCH(orders!$D521,products!$A$1:$A$49,0),MATCH(orders!N$1,products!$A$1:$G$1,0))</f>
        <v>5.97</v>
      </c>
      <c r="O521" s="5">
        <f t="shared" si="8"/>
        <v>11.94</v>
      </c>
      <c r="P521" t="str">
        <f>_xlfn.XLOOKUP(CoffeeOrders[[#This Row],[Customer ID]],customers!$A$1:$A$1001,customers!$I$1:$I$1001,,0)</f>
        <v>Yes</v>
      </c>
    </row>
    <row r="522" spans="1:16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_xlfn.XLOOKUP(C522,customers!$A$2:$A$1001,customers!$B$2:$B$1001)</f>
        <v>Mag Armistead</v>
      </c>
      <c r="G522" s="2" t="str">
        <f>IF(_xlfn.XLOOKUP(C522,customers!$A$1:$A$1001,customers!$C$1:$C$1001)=0, "",_xlfn.XLOOKUP(C522,customers!$A$2:$A$1001,customers!$C$2:$C$1001))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 cm="1">
        <f t="array" ref="J522">_xlfn.IFS(I522="Rob", "Robusta",I522="Ara","Arabica",I522="Exc","Excelsa",I522="Lib", "Liberica")</f>
        <v>Liberica</v>
      </c>
      <c r="K522" t="str">
        <f>INDEX(products!$A$1:$G$49,MATCH(orders!$D522,products!$A$1:$A$49,0),MATCH(orders!K$1,products!$A$1:$G$1,0))</f>
        <v>D</v>
      </c>
      <c r="L522" t="str" cm="1">
        <f t="array" ref="L522">_xlfn.IFS(K522="M","Medium",K522="L","Light",K522="D","Dark")</f>
        <v>Dark</v>
      </c>
      <c r="M522" s="4">
        <f>INDEX(products!$A$1:$G$49,MATCH(orders!$D522,products!$A$1:$A$49,0),MATCH(orders!M$1,products!$A$1:$G$1,0))</f>
        <v>0.2</v>
      </c>
      <c r="N522" s="5">
        <f>INDEX(products!$A$1:$G$49,MATCH(orders!$D522,products!$A$1:$A$49,0),MATCH(orders!N$1,products!$A$1:$G$1,0))</f>
        <v>3.8849999999999998</v>
      </c>
      <c r="O522" s="5">
        <f t="shared" si="8"/>
        <v>3.8849999999999998</v>
      </c>
      <c r="P522" t="str">
        <f>_xlfn.XLOOKUP(CoffeeOrders[[#This Row],[Customer ID]],customers!$A$1:$A$1001,customers!$I$1:$I$1001,,0)</f>
        <v>No</v>
      </c>
    </row>
    <row r="523" spans="1:16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_xlfn.XLOOKUP(C523,customers!$A$2:$A$1001,customers!$B$2:$B$1001)</f>
        <v>Mag Armistead</v>
      </c>
      <c r="G523" s="2" t="str">
        <f>IF(_xlfn.XLOOKUP(C523,customers!$A$1:$A$1001,customers!$C$1:$C$1001)=0, "",_xlfn.XLOOKUP(C523,customers!$A$2:$A$1001,customers!$C$2:$C$1001))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 cm="1">
        <f t="array" ref="J523">_xlfn.IFS(I523="Rob", "Robusta",I523="Ara","Arabica",I523="Exc","Excelsa",I523="Lib", "Liberica")</f>
        <v>Robusta</v>
      </c>
      <c r="K523" t="str">
        <f>INDEX(products!$A$1:$G$49,MATCH(orders!$D523,products!$A$1:$A$49,0),MATCH(orders!K$1,products!$A$1:$G$1,0))</f>
        <v>M</v>
      </c>
      <c r="L523" t="str" cm="1">
        <f t="array" ref="L523">_xlfn.IFS(K523="M","Medium",K523="L","Light",K523="D","Dark")</f>
        <v>Medium</v>
      </c>
      <c r="M523" s="4">
        <f>INDEX(products!$A$1:$G$49,MATCH(orders!$D523,products!$A$1:$A$49,0),MATCH(orders!M$1,products!$A$1:$G$1,0))</f>
        <v>1</v>
      </c>
      <c r="N523" s="5">
        <f>INDEX(products!$A$1:$G$49,MATCH(orders!$D523,products!$A$1:$A$49,0),MATCH(orders!N$1,products!$A$1:$G$1,0))</f>
        <v>9.9499999999999993</v>
      </c>
      <c r="O523" s="5">
        <f t="shared" si="8"/>
        <v>39.799999999999997</v>
      </c>
      <c r="P523" t="str">
        <f>_xlfn.XLOOKUP(CoffeeOrders[[#This Row],[Customer ID]],customers!$A$1:$A$1001,customers!$I$1:$I$1001,,0)</f>
        <v>No</v>
      </c>
    </row>
    <row r="524" spans="1:16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_xlfn.XLOOKUP(C524,customers!$A$2:$A$1001,customers!$B$2:$B$1001)</f>
        <v>Vasili Upstone</v>
      </c>
      <c r="G524" s="2" t="str">
        <f>IF(_xlfn.XLOOKUP(C524,customers!$A$1:$A$1001,customers!$C$1:$C$1001)=0, "",_xlfn.XLOOKUP(C524,customers!$A$2:$A$1001,customers!$C$2:$C$1001))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 cm="1">
        <f t="array" ref="J524">_xlfn.IFS(I524="Rob", "Robusta",I524="Ara","Arabica",I524="Exc","Excelsa",I524="Lib", "Liberica")</f>
        <v>Robusta</v>
      </c>
      <c r="K524" t="str">
        <f>INDEX(products!$A$1:$G$49,MATCH(orders!$D524,products!$A$1:$A$49,0),MATCH(orders!K$1,products!$A$1:$G$1,0))</f>
        <v>M</v>
      </c>
      <c r="L524" t="str" cm="1">
        <f t="array" ref="L524">_xlfn.IFS(K524="M","Medium",K524="L","Light",K524="D","Dark")</f>
        <v>Medium</v>
      </c>
      <c r="M524" s="4">
        <f>INDEX(products!$A$1:$G$49,MATCH(orders!$D524,products!$A$1:$A$49,0),MATCH(orders!M$1,products!$A$1:$G$1,0))</f>
        <v>0.5</v>
      </c>
      <c r="N524" s="5">
        <f>INDEX(products!$A$1:$G$49,MATCH(orders!$D524,products!$A$1:$A$49,0),MATCH(orders!N$1,products!$A$1:$G$1,0))</f>
        <v>5.97</v>
      </c>
      <c r="O524" s="5">
        <f t="shared" si="8"/>
        <v>29.849999999999998</v>
      </c>
      <c r="P524" t="str">
        <f>_xlfn.XLOOKUP(CoffeeOrders[[#This Row],[Customer ID]],customers!$A$1:$A$1001,customers!$I$1:$I$1001,,0)</f>
        <v>No</v>
      </c>
    </row>
    <row r="525" spans="1:16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_xlfn.XLOOKUP(C525,customers!$A$2:$A$1001,customers!$B$2:$B$1001)</f>
        <v>Berty Beelby</v>
      </c>
      <c r="G525" s="2" t="str">
        <f>IF(_xlfn.XLOOKUP(C525,customers!$A$1:$A$1001,customers!$C$1:$C$1001)=0, "",_xlfn.XLOOKUP(C525,customers!$A$2:$A$1001,customers!$C$2:$C$1001))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 cm="1">
        <f t="array" ref="J525">_xlfn.IFS(I525="Rob", "Robusta",I525="Ara","Arabica",I525="Exc","Excelsa",I525="Lib", "Liberica")</f>
        <v>Liberica</v>
      </c>
      <c r="K525" t="str">
        <f>INDEX(products!$A$1:$G$49,MATCH(orders!$D525,products!$A$1:$A$49,0),MATCH(orders!K$1,products!$A$1:$G$1,0))</f>
        <v>D</v>
      </c>
      <c r="L525" t="str" cm="1">
        <f t="array" ref="L525">_xlfn.IFS(K525="M","Medium",K525="L","Light",K525="D","Dark")</f>
        <v>Dark</v>
      </c>
      <c r="M525" s="4">
        <f>INDEX(products!$A$1:$G$49,MATCH(orders!$D525,products!$A$1:$A$49,0),MATCH(orders!M$1,products!$A$1:$G$1,0))</f>
        <v>2.5</v>
      </c>
      <c r="N525" s="5">
        <f>INDEX(products!$A$1:$G$49,MATCH(orders!$D525,products!$A$1:$A$49,0),MATCH(orders!N$1,products!$A$1:$G$1,0))</f>
        <v>29.784999999999997</v>
      </c>
      <c r="O525" s="5">
        <f t="shared" si="8"/>
        <v>29.784999999999997</v>
      </c>
      <c r="P525" t="str">
        <f>_xlfn.XLOOKUP(CoffeeOrders[[#This Row],[Customer ID]],customers!$A$1:$A$1001,customers!$I$1:$I$1001,,0)</f>
        <v>No</v>
      </c>
    </row>
    <row r="526" spans="1:16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_xlfn.XLOOKUP(C526,customers!$A$2:$A$1001,customers!$B$2:$B$1001)</f>
        <v>Erny Stenyng</v>
      </c>
      <c r="G526" s="2" t="str">
        <f>IF(_xlfn.XLOOKUP(C526,customers!$A$1:$A$1001,customers!$C$1:$C$1001)=0, "",_xlfn.XLOOKUP(C526,customers!$A$2:$A$1001,customers!$C$2:$C$1001))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 cm="1">
        <f t="array" ref="J526">_xlfn.IFS(I526="Rob", "Robusta",I526="Ara","Arabica",I526="Exc","Excelsa",I526="Lib", "Liberica")</f>
        <v>Liberica</v>
      </c>
      <c r="K526" t="str">
        <f>INDEX(products!$A$1:$G$49,MATCH(orders!$D526,products!$A$1:$A$49,0),MATCH(orders!K$1,products!$A$1:$G$1,0))</f>
        <v>L</v>
      </c>
      <c r="L526" t="str" cm="1">
        <f t="array" ref="L526">_xlfn.IFS(K526="M","Medium",K526="L","Light",K526="D","Dark")</f>
        <v>Light</v>
      </c>
      <c r="M526" s="4">
        <f>INDEX(products!$A$1:$G$49,MATCH(orders!$D526,products!$A$1:$A$49,0),MATCH(orders!M$1,products!$A$1:$G$1,0))</f>
        <v>2.5</v>
      </c>
      <c r="N526" s="5">
        <f>INDEX(products!$A$1:$G$49,MATCH(orders!$D526,products!$A$1:$A$49,0),MATCH(orders!N$1,products!$A$1:$G$1,0))</f>
        <v>36.454999999999998</v>
      </c>
      <c r="O526" s="5">
        <f t="shared" si="8"/>
        <v>72.91</v>
      </c>
      <c r="P526" t="str">
        <f>_xlfn.XLOOKUP(CoffeeOrders[[#This Row],[Customer ID]],customers!$A$1:$A$1001,customers!$I$1:$I$1001,,0)</f>
        <v>No</v>
      </c>
    </row>
    <row r="527" spans="1:16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_xlfn.XLOOKUP(C527,customers!$A$2:$A$1001,customers!$B$2:$B$1001)</f>
        <v>Edin Yantsurev</v>
      </c>
      <c r="G527" s="2" t="str">
        <f>IF(_xlfn.XLOOKUP(C527,customers!$A$1:$A$1001,customers!$C$1:$C$1001)=0, "",_xlfn.XLOOKUP(C527,customers!$A$2:$A$1001,customers!$C$2:$C$1001))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 cm="1">
        <f t="array" ref="J527">_xlfn.IFS(I527="Rob", "Robusta",I527="Ara","Arabica",I527="Exc","Excelsa",I527="Lib", "Liberica")</f>
        <v>Robusta</v>
      </c>
      <c r="K527" t="str">
        <f>INDEX(products!$A$1:$G$49,MATCH(orders!$D527,products!$A$1:$A$49,0),MATCH(orders!K$1,products!$A$1:$G$1,0))</f>
        <v>D</v>
      </c>
      <c r="L527" t="str" cm="1">
        <f t="array" ref="L527">_xlfn.IFS(K527="M","Medium",K527="L","Light",K527="D","Dark")</f>
        <v>Dark</v>
      </c>
      <c r="M527" s="4">
        <f>INDEX(products!$A$1:$G$49,MATCH(orders!$D527,products!$A$1:$A$49,0),MATCH(orders!M$1,products!$A$1:$G$1,0))</f>
        <v>0.2</v>
      </c>
      <c r="N527" s="5">
        <f>INDEX(products!$A$1:$G$49,MATCH(orders!$D527,products!$A$1:$A$49,0),MATCH(orders!N$1,products!$A$1:$G$1,0))</f>
        <v>2.6849999999999996</v>
      </c>
      <c r="O527" s="5">
        <f t="shared" si="8"/>
        <v>13.424999999999997</v>
      </c>
      <c r="P527" t="str">
        <f>_xlfn.XLOOKUP(CoffeeOrders[[#This Row],[Customer ID]],customers!$A$1:$A$1001,customers!$I$1:$I$1001,,0)</f>
        <v>Yes</v>
      </c>
    </row>
    <row r="528" spans="1:16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_xlfn.XLOOKUP(C528,customers!$A$2:$A$1001,customers!$B$2:$B$1001)</f>
        <v>Webb Speechly</v>
      </c>
      <c r="G528" s="2" t="str">
        <f>IF(_xlfn.XLOOKUP(C528,customers!$A$1:$A$1001,customers!$C$1:$C$1001)=0, "",_xlfn.XLOOKUP(C528,customers!$A$2:$A$1001,customers!$C$2:$C$1001))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 cm="1">
        <f t="array" ref="J528">_xlfn.IFS(I528="Rob", "Robusta",I528="Ara","Arabica",I528="Exc","Excelsa",I528="Lib", "Liberica")</f>
        <v>Excelsa</v>
      </c>
      <c r="K528" t="str">
        <f>INDEX(products!$A$1:$G$49,MATCH(orders!$D528,products!$A$1:$A$49,0),MATCH(orders!K$1,products!$A$1:$G$1,0))</f>
        <v>M</v>
      </c>
      <c r="L528" t="str" cm="1">
        <f t="array" ref="L528">_xlfn.IFS(K528="M","Medium",K528="L","Light",K528="D","Dark")</f>
        <v>Medium</v>
      </c>
      <c r="M528" s="4">
        <f>INDEX(products!$A$1:$G$49,MATCH(orders!$D528,products!$A$1:$A$49,0),MATCH(orders!M$1,products!$A$1:$G$1,0))</f>
        <v>2.5</v>
      </c>
      <c r="N528" s="5">
        <f>INDEX(products!$A$1:$G$49,MATCH(orders!$D528,products!$A$1:$A$49,0),MATCH(orders!N$1,products!$A$1:$G$1,0))</f>
        <v>31.624999999999996</v>
      </c>
      <c r="O528" s="5">
        <f t="shared" si="8"/>
        <v>126.49999999999999</v>
      </c>
      <c r="P528" t="str">
        <f>_xlfn.XLOOKUP(CoffeeOrders[[#This Row],[Customer ID]],customers!$A$1:$A$1001,customers!$I$1:$I$1001,,0)</f>
        <v>Yes</v>
      </c>
    </row>
    <row r="529" spans="1:16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_xlfn.XLOOKUP(C529,customers!$A$2:$A$1001,customers!$B$2:$B$1001)</f>
        <v>Irvine Phillpot</v>
      </c>
      <c r="G529" s="2" t="str">
        <f>IF(_xlfn.XLOOKUP(C529,customers!$A$1:$A$1001,customers!$C$1:$C$1001)=0, "",_xlfn.XLOOKUP(C529,customers!$A$2:$A$1001,customers!$C$2:$C$1001))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 cm="1">
        <f t="array" ref="J529">_xlfn.IFS(I529="Rob", "Robusta",I529="Ara","Arabica",I529="Exc","Excelsa",I529="Lib", "Liberica")</f>
        <v>Excelsa</v>
      </c>
      <c r="K529" t="str">
        <f>INDEX(products!$A$1:$G$49,MATCH(orders!$D529,products!$A$1:$A$49,0),MATCH(orders!K$1,products!$A$1:$G$1,0))</f>
        <v>M</v>
      </c>
      <c r="L529" t="str" cm="1">
        <f t="array" ref="L529">_xlfn.IFS(K529="M","Medium",K529="L","Light",K529="D","Dark")</f>
        <v>Medium</v>
      </c>
      <c r="M529" s="4">
        <f>INDEX(products!$A$1:$G$49,MATCH(orders!$D529,products!$A$1:$A$49,0),MATCH(orders!M$1,products!$A$1:$G$1,0))</f>
        <v>0.5</v>
      </c>
      <c r="N529" s="5">
        <f>INDEX(products!$A$1:$G$49,MATCH(orders!$D529,products!$A$1:$A$49,0),MATCH(orders!N$1,products!$A$1:$G$1,0))</f>
        <v>8.25</v>
      </c>
      <c r="O529" s="5">
        <f t="shared" si="8"/>
        <v>41.25</v>
      </c>
      <c r="P529" t="str">
        <f>_xlfn.XLOOKUP(CoffeeOrders[[#This Row],[Customer ID]],customers!$A$1:$A$1001,customers!$I$1:$I$1001,,0)</f>
        <v>No</v>
      </c>
    </row>
    <row r="530" spans="1:16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_xlfn.XLOOKUP(C530,customers!$A$2:$A$1001,customers!$B$2:$B$1001)</f>
        <v>Lem Pennacci</v>
      </c>
      <c r="G530" s="2" t="str">
        <f>IF(_xlfn.XLOOKUP(C530,customers!$A$1:$A$1001,customers!$C$1:$C$1001)=0, "",_xlfn.XLOOKUP(C530,customers!$A$2:$A$1001,customers!$C$2:$C$1001))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 cm="1">
        <f t="array" ref="J530">_xlfn.IFS(I530="Rob", "Robusta",I530="Ara","Arabica",I530="Exc","Excelsa",I530="Lib", "Liberica")</f>
        <v>Excelsa</v>
      </c>
      <c r="K530" t="str">
        <f>INDEX(products!$A$1:$G$49,MATCH(orders!$D530,products!$A$1:$A$49,0),MATCH(orders!K$1,products!$A$1:$G$1,0))</f>
        <v>L</v>
      </c>
      <c r="L530" t="str" cm="1">
        <f t="array" ref="L530">_xlfn.IFS(K530="M","Medium",K530="L","Light",K530="D","Dark")</f>
        <v>Light</v>
      </c>
      <c r="M530" s="4">
        <f>INDEX(products!$A$1:$G$49,MATCH(orders!$D530,products!$A$1:$A$49,0),MATCH(orders!M$1,products!$A$1:$G$1,0))</f>
        <v>0.5</v>
      </c>
      <c r="N530" s="5">
        <f>INDEX(products!$A$1:$G$49,MATCH(orders!$D530,products!$A$1:$A$49,0),MATCH(orders!N$1,products!$A$1:$G$1,0))</f>
        <v>8.91</v>
      </c>
      <c r="O530" s="5">
        <f t="shared" si="8"/>
        <v>53.46</v>
      </c>
      <c r="P530" t="str">
        <f>_xlfn.XLOOKUP(CoffeeOrders[[#This Row],[Customer ID]],customers!$A$1:$A$1001,customers!$I$1:$I$1001,,0)</f>
        <v>No</v>
      </c>
    </row>
    <row r="531" spans="1:16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_xlfn.XLOOKUP(C531,customers!$A$2:$A$1001,customers!$B$2:$B$1001)</f>
        <v>Starr Arpin</v>
      </c>
      <c r="G531" s="2" t="str">
        <f>IF(_xlfn.XLOOKUP(C531,customers!$A$1:$A$1001,customers!$C$1:$C$1001)=0, "",_xlfn.XLOOKUP(C531,customers!$A$2:$A$1001,customers!$C$2:$C$1001))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 cm="1">
        <f t="array" ref="J531">_xlfn.IFS(I531="Rob", "Robusta",I531="Ara","Arabica",I531="Exc","Excelsa",I531="Lib", "Liberica")</f>
        <v>Robusta</v>
      </c>
      <c r="K531" t="str">
        <f>INDEX(products!$A$1:$G$49,MATCH(orders!$D531,products!$A$1:$A$49,0),MATCH(orders!K$1,products!$A$1:$G$1,0))</f>
        <v>M</v>
      </c>
      <c r="L531" t="str" cm="1">
        <f t="array" ref="L531">_xlfn.IFS(K531="M","Medium",K531="L","Light",K531="D","Dark")</f>
        <v>Medium</v>
      </c>
      <c r="M531" s="4">
        <f>INDEX(products!$A$1:$G$49,MATCH(orders!$D531,products!$A$1:$A$49,0),MATCH(orders!M$1,products!$A$1:$G$1,0))</f>
        <v>1</v>
      </c>
      <c r="N531" s="5">
        <f>INDEX(products!$A$1:$G$49,MATCH(orders!$D531,products!$A$1:$A$49,0),MATCH(orders!N$1,products!$A$1:$G$1,0))</f>
        <v>9.9499999999999993</v>
      </c>
      <c r="O531" s="5">
        <f t="shared" si="8"/>
        <v>59.699999999999996</v>
      </c>
      <c r="P531" t="str">
        <f>_xlfn.XLOOKUP(CoffeeOrders[[#This Row],[Customer ID]],customers!$A$1:$A$1001,customers!$I$1:$I$1001,,0)</f>
        <v>No</v>
      </c>
    </row>
    <row r="532" spans="1:16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_xlfn.XLOOKUP(C532,customers!$A$2:$A$1001,customers!$B$2:$B$1001)</f>
        <v>Donny Fries</v>
      </c>
      <c r="G532" s="2" t="str">
        <f>IF(_xlfn.XLOOKUP(C532,customers!$A$1:$A$1001,customers!$C$1:$C$1001)=0, "",_xlfn.XLOOKUP(C532,customers!$A$2:$A$1001,customers!$C$2:$C$1001))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 cm="1">
        <f t="array" ref="J532">_xlfn.IFS(I532="Rob", "Robusta",I532="Ara","Arabica",I532="Exc","Excelsa",I532="Lib", "Liberica")</f>
        <v>Robusta</v>
      </c>
      <c r="K532" t="str">
        <f>INDEX(products!$A$1:$G$49,MATCH(orders!$D532,products!$A$1:$A$49,0),MATCH(orders!K$1,products!$A$1:$G$1,0))</f>
        <v>M</v>
      </c>
      <c r="L532" t="str" cm="1">
        <f t="array" ref="L532">_xlfn.IFS(K532="M","Medium",K532="L","Light",K532="D","Dark")</f>
        <v>Medium</v>
      </c>
      <c r="M532" s="4">
        <f>INDEX(products!$A$1:$G$49,MATCH(orders!$D532,products!$A$1:$A$49,0),MATCH(orders!M$1,products!$A$1:$G$1,0))</f>
        <v>1</v>
      </c>
      <c r="N532" s="5">
        <f>INDEX(products!$A$1:$G$49,MATCH(orders!$D532,products!$A$1:$A$49,0),MATCH(orders!N$1,products!$A$1:$G$1,0))</f>
        <v>9.9499999999999993</v>
      </c>
      <c r="O532" s="5">
        <f t="shared" si="8"/>
        <v>59.699999999999996</v>
      </c>
      <c r="P532" t="str">
        <f>_xlfn.XLOOKUP(CoffeeOrders[[#This Row],[Customer ID]],customers!$A$1:$A$1001,customers!$I$1:$I$1001,,0)</f>
        <v>No</v>
      </c>
    </row>
    <row r="533" spans="1:16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_xlfn.XLOOKUP(C533,customers!$A$2:$A$1001,customers!$B$2:$B$1001)</f>
        <v>Rana Sharer</v>
      </c>
      <c r="G533" s="2" t="str">
        <f>IF(_xlfn.XLOOKUP(C533,customers!$A$1:$A$1001,customers!$C$1:$C$1001)=0, "",_xlfn.XLOOKUP(C533,customers!$A$2:$A$1001,customers!$C$2:$C$1001))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 cm="1">
        <f t="array" ref="J533">_xlfn.IFS(I533="Rob", "Robusta",I533="Ara","Arabica",I533="Exc","Excelsa",I533="Lib", "Liberica")</f>
        <v>Robusta</v>
      </c>
      <c r="K533" t="str">
        <f>INDEX(products!$A$1:$G$49,MATCH(orders!$D533,products!$A$1:$A$49,0),MATCH(orders!K$1,products!$A$1:$G$1,0))</f>
        <v>D</v>
      </c>
      <c r="L533" t="str" cm="1">
        <f t="array" ref="L533">_xlfn.IFS(K533="M","Medium",K533="L","Light",K533="D","Dark")</f>
        <v>Dark</v>
      </c>
      <c r="M533" s="4">
        <f>INDEX(products!$A$1:$G$49,MATCH(orders!$D533,products!$A$1:$A$49,0),MATCH(orders!M$1,products!$A$1:$G$1,0))</f>
        <v>1</v>
      </c>
      <c r="N533" s="5">
        <f>INDEX(products!$A$1:$G$49,MATCH(orders!$D533,products!$A$1:$A$49,0),MATCH(orders!N$1,products!$A$1:$G$1,0))</f>
        <v>8.9499999999999993</v>
      </c>
      <c r="O533" s="5">
        <f t="shared" si="8"/>
        <v>44.75</v>
      </c>
      <c r="P533" t="str">
        <f>_xlfn.XLOOKUP(CoffeeOrders[[#This Row],[Customer ID]],customers!$A$1:$A$1001,customers!$I$1:$I$1001,,0)</f>
        <v>No</v>
      </c>
    </row>
    <row r="534" spans="1:16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_xlfn.XLOOKUP(C534,customers!$A$2:$A$1001,customers!$B$2:$B$1001)</f>
        <v>Nannie Naseby</v>
      </c>
      <c r="G534" s="2" t="str">
        <f>IF(_xlfn.XLOOKUP(C534,customers!$A$1:$A$1001,customers!$C$1:$C$1001)=0, "",_xlfn.XLOOKUP(C534,customers!$A$2:$A$1001,customers!$C$2:$C$1001))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 cm="1">
        <f t="array" ref="J534">_xlfn.IFS(I534="Rob", "Robusta",I534="Ara","Arabica",I534="Exc","Excelsa",I534="Lib", "Liberica")</f>
        <v>Excelsa</v>
      </c>
      <c r="K534" t="str">
        <f>INDEX(products!$A$1:$G$49,MATCH(orders!$D534,products!$A$1:$A$49,0),MATCH(orders!K$1,products!$A$1:$G$1,0))</f>
        <v>M</v>
      </c>
      <c r="L534" t="str" cm="1">
        <f t="array" ref="L534">_xlfn.IFS(K534="M","Medium",K534="L","Light",K534="D","Dark")</f>
        <v>Medium</v>
      </c>
      <c r="M534" s="4">
        <f>INDEX(products!$A$1:$G$49,MATCH(orders!$D534,products!$A$1:$A$49,0),MATCH(orders!M$1,products!$A$1:$G$1,0))</f>
        <v>0.5</v>
      </c>
      <c r="N534" s="5">
        <f>INDEX(products!$A$1:$G$49,MATCH(orders!$D534,products!$A$1:$A$49,0),MATCH(orders!N$1,products!$A$1:$G$1,0))</f>
        <v>8.25</v>
      </c>
      <c r="O534" s="5">
        <f t="shared" si="8"/>
        <v>16.5</v>
      </c>
      <c r="P534" t="str">
        <f>_xlfn.XLOOKUP(CoffeeOrders[[#This Row],[Customer ID]],customers!$A$1:$A$1001,customers!$I$1:$I$1001,,0)</f>
        <v>Yes</v>
      </c>
    </row>
    <row r="535" spans="1:16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_xlfn.XLOOKUP(C535,customers!$A$2:$A$1001,customers!$B$2:$B$1001)</f>
        <v>Rea Offell</v>
      </c>
      <c r="G535" s="2" t="str">
        <f>IF(_xlfn.XLOOKUP(C535,customers!$A$1:$A$1001,customers!$C$1:$C$1001)=0, "",_xlfn.XLOOKUP(C535,customers!$A$2:$A$1001,customers!$C$2:$C$1001))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 cm="1">
        <f t="array" ref="J535">_xlfn.IFS(I535="Rob", "Robusta",I535="Ara","Arabica",I535="Exc","Excelsa",I535="Lib", "Liberica")</f>
        <v>Robusta</v>
      </c>
      <c r="K535" t="str">
        <f>INDEX(products!$A$1:$G$49,MATCH(orders!$D535,products!$A$1:$A$49,0),MATCH(orders!K$1,products!$A$1:$G$1,0))</f>
        <v>D</v>
      </c>
      <c r="L535" t="str" cm="1">
        <f t="array" ref="L535">_xlfn.IFS(K535="M","Medium",K535="L","Light",K535="D","Dark")</f>
        <v>Dark</v>
      </c>
      <c r="M535" s="4">
        <f>INDEX(products!$A$1:$G$49,MATCH(orders!$D535,products!$A$1:$A$49,0),MATCH(orders!M$1,products!$A$1:$G$1,0))</f>
        <v>0.5</v>
      </c>
      <c r="N535" s="5">
        <f>INDEX(products!$A$1:$G$49,MATCH(orders!$D535,products!$A$1:$A$49,0),MATCH(orders!N$1,products!$A$1:$G$1,0))</f>
        <v>5.3699999999999992</v>
      </c>
      <c r="O535" s="5">
        <f t="shared" si="8"/>
        <v>21.479999999999997</v>
      </c>
      <c r="P535" t="str">
        <f>_xlfn.XLOOKUP(CoffeeOrders[[#This Row],[Customer ID]],customers!$A$1:$A$1001,customers!$I$1:$I$1001,,0)</f>
        <v>No</v>
      </c>
    </row>
    <row r="536" spans="1:16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_xlfn.XLOOKUP(C536,customers!$A$2:$A$1001,customers!$B$2:$B$1001)</f>
        <v>Kris O'Cullen</v>
      </c>
      <c r="G536" s="2" t="str">
        <f>IF(_xlfn.XLOOKUP(C536,customers!$A$1:$A$1001,customers!$C$1:$C$1001)=0, "",_xlfn.XLOOKUP(C536,customers!$A$2:$A$1001,customers!$C$2:$C$1001))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 cm="1">
        <f t="array" ref="J536">_xlfn.IFS(I536="Rob", "Robusta",I536="Ara","Arabica",I536="Exc","Excelsa",I536="Lib", "Liberica")</f>
        <v>Robusta</v>
      </c>
      <c r="K536" t="str">
        <f>INDEX(products!$A$1:$G$49,MATCH(orders!$D536,products!$A$1:$A$49,0),MATCH(orders!K$1,products!$A$1:$G$1,0))</f>
        <v>M</v>
      </c>
      <c r="L536" t="str" cm="1">
        <f t="array" ref="L536">_xlfn.IFS(K536="M","Medium",K536="L","Light",K536="D","Dark")</f>
        <v>Medium</v>
      </c>
      <c r="M536" s="4">
        <f>INDEX(products!$A$1:$G$49,MATCH(orders!$D536,products!$A$1:$A$49,0),MATCH(orders!M$1,products!$A$1:$G$1,0))</f>
        <v>2.5</v>
      </c>
      <c r="N536" s="5">
        <f>INDEX(products!$A$1:$G$49,MATCH(orders!$D536,products!$A$1:$A$49,0),MATCH(orders!N$1,products!$A$1:$G$1,0))</f>
        <v>22.884999999999998</v>
      </c>
      <c r="O536" s="5">
        <f t="shared" si="8"/>
        <v>45.769999999999996</v>
      </c>
      <c r="P536" t="str">
        <f>_xlfn.XLOOKUP(CoffeeOrders[[#This Row],[Customer ID]],customers!$A$1:$A$1001,customers!$I$1:$I$1001,,0)</f>
        <v>Yes</v>
      </c>
    </row>
    <row r="537" spans="1:16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_xlfn.XLOOKUP(C537,customers!$A$2:$A$1001,customers!$B$2:$B$1001)</f>
        <v>Timoteo Glisane</v>
      </c>
      <c r="G537" s="2" t="str">
        <f>IF(_xlfn.XLOOKUP(C537,customers!$A$1:$A$1001,customers!$C$1:$C$1001)=0, "",_xlfn.XLOOKUP(C537,customers!$A$2:$A$1001,customers!$C$2:$C$1001))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 cm="1">
        <f t="array" ref="J537">_xlfn.IFS(I537="Rob", "Robusta",I537="Ara","Arabica",I537="Exc","Excelsa",I537="Lib", "Liberica")</f>
        <v>Liberica</v>
      </c>
      <c r="K537" t="str">
        <f>INDEX(products!$A$1:$G$49,MATCH(orders!$D537,products!$A$1:$A$49,0),MATCH(orders!K$1,products!$A$1:$G$1,0))</f>
        <v>L</v>
      </c>
      <c r="L537" t="str" cm="1">
        <f t="array" ref="L537">_xlfn.IFS(K537="M","Medium",K537="L","Light",K537="D","Dark")</f>
        <v>Light</v>
      </c>
      <c r="M537" s="4">
        <f>INDEX(products!$A$1:$G$49,MATCH(orders!$D537,products!$A$1:$A$49,0),MATCH(orders!M$1,products!$A$1:$G$1,0))</f>
        <v>0.2</v>
      </c>
      <c r="N537" s="5">
        <f>INDEX(products!$A$1:$G$49,MATCH(orders!$D537,products!$A$1:$A$49,0),MATCH(orders!N$1,products!$A$1:$G$1,0))</f>
        <v>4.7549999999999999</v>
      </c>
      <c r="O537" s="5">
        <f t="shared" si="8"/>
        <v>9.51</v>
      </c>
      <c r="P537" t="str">
        <f>_xlfn.XLOOKUP(CoffeeOrders[[#This Row],[Customer ID]],customers!$A$1:$A$1001,customers!$I$1:$I$1001,,0)</f>
        <v>No</v>
      </c>
    </row>
    <row r="538" spans="1:16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_xlfn.XLOOKUP(C538,customers!$A$2:$A$1001,customers!$B$2:$B$1001)</f>
        <v>Marja Urion</v>
      </c>
      <c r="G538" s="2" t="str">
        <f>IF(_xlfn.XLOOKUP(C538,customers!$A$1:$A$1001,customers!$C$1:$C$1001)=0, "",_xlfn.XLOOKUP(C538,customers!$A$2:$A$1001,customers!$C$2:$C$1001))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 cm="1">
        <f t="array" ref="J538">_xlfn.IFS(I538="Rob", "Robusta",I538="Ara","Arabica",I538="Exc","Excelsa",I538="Lib", "Liberica")</f>
        <v>Robusta</v>
      </c>
      <c r="K538" t="str">
        <f>INDEX(products!$A$1:$G$49,MATCH(orders!$D538,products!$A$1:$A$49,0),MATCH(orders!K$1,products!$A$1:$G$1,0))</f>
        <v>D</v>
      </c>
      <c r="L538" t="str" cm="1">
        <f t="array" ref="L538">_xlfn.IFS(K538="M","Medium",K538="L","Light",K538="D","Dark")</f>
        <v>Dark</v>
      </c>
      <c r="M538" s="4">
        <f>INDEX(products!$A$1:$G$49,MATCH(orders!$D538,products!$A$1:$A$49,0),MATCH(orders!M$1,products!$A$1:$G$1,0))</f>
        <v>0.2</v>
      </c>
      <c r="N538" s="5">
        <f>INDEX(products!$A$1:$G$49,MATCH(orders!$D538,products!$A$1:$A$49,0),MATCH(orders!N$1,products!$A$1:$G$1,0))</f>
        <v>2.6849999999999996</v>
      </c>
      <c r="O538" s="5">
        <f t="shared" si="8"/>
        <v>8.0549999999999997</v>
      </c>
      <c r="P538" t="str">
        <f>_xlfn.XLOOKUP(CoffeeOrders[[#This Row],[Customer ID]],customers!$A$1:$A$1001,customers!$I$1:$I$1001,,0)</f>
        <v>Yes</v>
      </c>
    </row>
    <row r="539" spans="1:16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_xlfn.XLOOKUP(C539,customers!$A$2:$A$1001,customers!$B$2:$B$1001)</f>
        <v>Hildegarde Brangan</v>
      </c>
      <c r="G539" s="2" t="str">
        <f>IF(_xlfn.XLOOKUP(C539,customers!$A$1:$A$1001,customers!$C$1:$C$1001)=0, "",_xlfn.XLOOKUP(C539,customers!$A$2:$A$1001,customers!$C$2:$C$1001))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 cm="1">
        <f t="array" ref="J539">_xlfn.IFS(I539="Rob", "Robusta",I539="Ara","Arabica",I539="Exc","Excelsa",I539="Lib", "Liberica")</f>
        <v>Excelsa</v>
      </c>
      <c r="K539" t="str">
        <f>INDEX(products!$A$1:$G$49,MATCH(orders!$D539,products!$A$1:$A$49,0),MATCH(orders!K$1,products!$A$1:$G$1,0))</f>
        <v>D</v>
      </c>
      <c r="L539" t="str" cm="1">
        <f t="array" ref="L539">_xlfn.IFS(K539="M","Medium",K539="L","Light",K539="D","Dark")</f>
        <v>Dark</v>
      </c>
      <c r="M539" s="4">
        <f>INDEX(products!$A$1:$G$49,MATCH(orders!$D539,products!$A$1:$A$49,0),MATCH(orders!M$1,products!$A$1:$G$1,0))</f>
        <v>2.5</v>
      </c>
      <c r="N539" s="5">
        <f>INDEX(products!$A$1:$G$49,MATCH(orders!$D539,products!$A$1:$A$49,0),MATCH(orders!N$1,products!$A$1:$G$1,0))</f>
        <v>27.945</v>
      </c>
      <c r="O539" s="5">
        <f t="shared" si="8"/>
        <v>111.78</v>
      </c>
      <c r="P539" t="str">
        <f>_xlfn.XLOOKUP(CoffeeOrders[[#This Row],[Customer ID]],customers!$A$1:$A$1001,customers!$I$1:$I$1001,,0)</f>
        <v>Yes</v>
      </c>
    </row>
    <row r="540" spans="1:16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_xlfn.XLOOKUP(C540,customers!$A$2:$A$1001,customers!$B$2:$B$1001)</f>
        <v>Amii Gallyon</v>
      </c>
      <c r="G540" s="2" t="str">
        <f>IF(_xlfn.XLOOKUP(C540,customers!$A$1:$A$1001,customers!$C$1:$C$1001)=0, "",_xlfn.XLOOKUP(C540,customers!$A$2:$A$1001,customers!$C$2:$C$1001))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 cm="1">
        <f t="array" ref="J540">_xlfn.IFS(I540="Rob", "Robusta",I540="Ara","Arabica",I540="Exc","Excelsa",I540="Lib", "Liberica")</f>
        <v>Robusta</v>
      </c>
      <c r="K540" t="str">
        <f>INDEX(products!$A$1:$G$49,MATCH(orders!$D540,products!$A$1:$A$49,0),MATCH(orders!K$1,products!$A$1:$G$1,0))</f>
        <v>D</v>
      </c>
      <c r="L540" t="str" cm="1">
        <f t="array" ref="L540">_xlfn.IFS(K540="M","Medium",K540="L","Light",K540="D","Dark")</f>
        <v>Dark</v>
      </c>
      <c r="M540" s="4">
        <f>INDEX(products!$A$1:$G$49,MATCH(orders!$D540,products!$A$1:$A$49,0),MATCH(orders!M$1,products!$A$1:$G$1,0))</f>
        <v>0.2</v>
      </c>
      <c r="N540" s="5">
        <f>INDEX(products!$A$1:$G$49,MATCH(orders!$D540,products!$A$1:$A$49,0),MATCH(orders!N$1,products!$A$1:$G$1,0))</f>
        <v>2.6849999999999996</v>
      </c>
      <c r="O540" s="5">
        <f t="shared" si="8"/>
        <v>10.739999999999998</v>
      </c>
      <c r="P540" t="str">
        <f>_xlfn.XLOOKUP(CoffeeOrders[[#This Row],[Customer ID]],customers!$A$1:$A$1001,customers!$I$1:$I$1001,,0)</f>
        <v>Yes</v>
      </c>
    </row>
    <row r="541" spans="1:16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_xlfn.XLOOKUP(C541,customers!$A$2:$A$1001,customers!$B$2:$B$1001)</f>
        <v>Birgit Domange</v>
      </c>
      <c r="G541" s="2" t="str">
        <f>IF(_xlfn.XLOOKUP(C541,customers!$A$1:$A$1001,customers!$C$1:$C$1001)=0, "",_xlfn.XLOOKUP(C541,customers!$A$2:$A$1001,customers!$C$2:$C$1001))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 cm="1">
        <f t="array" ref="J541">_xlfn.IFS(I541="Rob", "Robusta",I541="Ara","Arabica",I541="Exc","Excelsa",I541="Lib", "Liberica")</f>
        <v>Robusta</v>
      </c>
      <c r="K541" t="str">
        <f>INDEX(products!$A$1:$G$49,MATCH(orders!$D541,products!$A$1:$A$49,0),MATCH(orders!K$1,products!$A$1:$G$1,0))</f>
        <v>D</v>
      </c>
      <c r="L541" t="str" cm="1">
        <f t="array" ref="L541">_xlfn.IFS(K541="M","Medium",K541="L","Light",K541="D","Dark")</f>
        <v>Dark</v>
      </c>
      <c r="M541" s="4">
        <f>INDEX(products!$A$1:$G$49,MATCH(orders!$D541,products!$A$1:$A$49,0),MATCH(orders!M$1,products!$A$1:$G$1,0))</f>
        <v>0.5</v>
      </c>
      <c r="N541" s="5">
        <f>INDEX(products!$A$1:$G$49,MATCH(orders!$D541,products!$A$1:$A$49,0),MATCH(orders!N$1,products!$A$1:$G$1,0))</f>
        <v>5.3699999999999992</v>
      </c>
      <c r="O541" s="5">
        <f t="shared" si="8"/>
        <v>26.849999999999994</v>
      </c>
      <c r="P541" t="str">
        <f>_xlfn.XLOOKUP(CoffeeOrders[[#This Row],[Customer ID]],customers!$A$1:$A$1001,customers!$I$1:$I$1001,,0)</f>
        <v>No</v>
      </c>
    </row>
    <row r="542" spans="1:16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_xlfn.XLOOKUP(C542,customers!$A$2:$A$1001,customers!$B$2:$B$1001)</f>
        <v>Killian Osler</v>
      </c>
      <c r="G542" s="2" t="str">
        <f>IF(_xlfn.XLOOKUP(C542,customers!$A$1:$A$1001,customers!$C$1:$C$1001)=0, "",_xlfn.XLOOKUP(C542,customers!$A$2:$A$1001,customers!$C$2:$C$1001))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 cm="1">
        <f t="array" ref="J542">_xlfn.IFS(I542="Rob", "Robusta",I542="Ara","Arabica",I542="Exc","Excelsa",I542="Lib", "Liberica")</f>
        <v>Liberica</v>
      </c>
      <c r="K542" t="str">
        <f>INDEX(products!$A$1:$G$49,MATCH(orders!$D542,products!$A$1:$A$49,0),MATCH(orders!K$1,products!$A$1:$G$1,0))</f>
        <v>L</v>
      </c>
      <c r="L542" t="str" cm="1">
        <f t="array" ref="L542">_xlfn.IFS(K542="M","Medium",K542="L","Light",K542="D","Dark")</f>
        <v>Light</v>
      </c>
      <c r="M542" s="4">
        <f>INDEX(products!$A$1:$G$49,MATCH(orders!$D542,products!$A$1:$A$49,0),MATCH(orders!M$1,products!$A$1:$G$1,0))</f>
        <v>1</v>
      </c>
      <c r="N542" s="5">
        <f>INDEX(products!$A$1:$G$49,MATCH(orders!$D542,products!$A$1:$A$49,0),MATCH(orders!N$1,products!$A$1:$G$1,0))</f>
        <v>15.85</v>
      </c>
      <c r="O542" s="5">
        <f t="shared" si="8"/>
        <v>63.4</v>
      </c>
      <c r="P542" t="str">
        <f>_xlfn.XLOOKUP(CoffeeOrders[[#This Row],[Customer ID]],customers!$A$1:$A$1001,customers!$I$1:$I$1001,,0)</f>
        <v>Yes</v>
      </c>
    </row>
    <row r="543" spans="1:16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_xlfn.XLOOKUP(C543,customers!$A$2:$A$1001,customers!$B$2:$B$1001)</f>
        <v>Lora Dukes</v>
      </c>
      <c r="G543" s="2" t="str">
        <f>IF(_xlfn.XLOOKUP(C543,customers!$A$1:$A$1001,customers!$C$1:$C$1001)=0, "",_xlfn.XLOOKUP(C543,customers!$A$2:$A$1001,customers!$C$2:$C$1001))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 cm="1">
        <f t="array" ref="J543">_xlfn.IFS(I543="Rob", "Robusta",I543="Ara","Arabica",I543="Exc","Excelsa",I543="Lib", "Liberica")</f>
        <v>Arabica</v>
      </c>
      <c r="K543" t="str">
        <f>INDEX(products!$A$1:$G$49,MATCH(orders!$D543,products!$A$1:$A$49,0),MATCH(orders!K$1,products!$A$1:$G$1,0))</f>
        <v>D</v>
      </c>
      <c r="L543" t="str" cm="1">
        <f t="array" ref="L543">_xlfn.IFS(K543="M","Medium",K543="L","Light",K543="D","Dark")</f>
        <v>Dark</v>
      </c>
      <c r="M543" s="4">
        <f>INDEX(products!$A$1:$G$49,MATCH(orders!$D543,products!$A$1:$A$49,0),MATCH(orders!M$1,products!$A$1:$G$1,0))</f>
        <v>2.5</v>
      </c>
      <c r="N543" s="5">
        <f>INDEX(products!$A$1:$G$49,MATCH(orders!$D543,products!$A$1:$A$49,0),MATCH(orders!N$1,products!$A$1:$G$1,0))</f>
        <v>22.884999999999998</v>
      </c>
      <c r="O543" s="5">
        <f t="shared" si="8"/>
        <v>22.884999999999998</v>
      </c>
      <c r="P543" t="str">
        <f>_xlfn.XLOOKUP(CoffeeOrders[[#This Row],[Customer ID]],customers!$A$1:$A$1001,customers!$I$1:$I$1001,,0)</f>
        <v>Yes</v>
      </c>
    </row>
    <row r="544" spans="1:16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_xlfn.XLOOKUP(C544,customers!$A$2:$A$1001,customers!$B$2:$B$1001)</f>
        <v>Zack Pellett</v>
      </c>
      <c r="G544" s="2" t="str">
        <f>IF(_xlfn.XLOOKUP(C544,customers!$A$1:$A$1001,customers!$C$1:$C$1001)=0, "",_xlfn.XLOOKUP(C544,customers!$A$2:$A$1001,customers!$C$2:$C$1001))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 cm="1">
        <f t="array" ref="J544">_xlfn.IFS(I544="Rob", "Robusta",I544="Ara","Arabica",I544="Exc","Excelsa",I544="Lib", "Liberica")</f>
        <v>Arabica</v>
      </c>
      <c r="K544" t="str">
        <f>INDEX(products!$A$1:$G$49,MATCH(orders!$D544,products!$A$1:$A$49,0),MATCH(orders!K$1,products!$A$1:$G$1,0))</f>
        <v>M</v>
      </c>
      <c r="L544" t="str" cm="1">
        <f t="array" ref="L544">_xlfn.IFS(K544="M","Medium",K544="L","Light",K544="D","Dark")</f>
        <v>Medium</v>
      </c>
      <c r="M544" s="4">
        <f>INDEX(products!$A$1:$G$49,MATCH(orders!$D544,products!$A$1:$A$49,0),MATCH(orders!M$1,products!$A$1:$G$1,0))</f>
        <v>2.5</v>
      </c>
      <c r="N544" s="5">
        <f>INDEX(products!$A$1:$G$49,MATCH(orders!$D544,products!$A$1:$A$49,0),MATCH(orders!N$1,products!$A$1:$G$1,0))</f>
        <v>25.874999999999996</v>
      </c>
      <c r="O544" s="5">
        <f t="shared" si="8"/>
        <v>103.49999999999999</v>
      </c>
      <c r="P544" t="str">
        <f>_xlfn.XLOOKUP(CoffeeOrders[[#This Row],[Customer ID]],customers!$A$1:$A$1001,customers!$I$1:$I$1001,,0)</f>
        <v>No</v>
      </c>
    </row>
    <row r="545" spans="1:16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_xlfn.XLOOKUP(C545,customers!$A$2:$A$1001,customers!$B$2:$B$1001)</f>
        <v>Ilaire Sprakes</v>
      </c>
      <c r="G545" s="2" t="str">
        <f>IF(_xlfn.XLOOKUP(C545,customers!$A$1:$A$1001,customers!$C$1:$C$1001)=0, "",_xlfn.XLOOKUP(C545,customers!$A$2:$A$1001,customers!$C$2:$C$1001))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 cm="1">
        <f t="array" ref="J545">_xlfn.IFS(I545="Rob", "Robusta",I545="Ara","Arabica",I545="Exc","Excelsa",I545="Lib", "Liberica")</f>
        <v>Robusta</v>
      </c>
      <c r="K545" t="str">
        <f>INDEX(products!$A$1:$G$49,MATCH(orders!$D545,products!$A$1:$A$49,0),MATCH(orders!K$1,products!$A$1:$G$1,0))</f>
        <v>L</v>
      </c>
      <c r="L545" t="str" cm="1">
        <f t="array" ref="L545">_xlfn.IFS(K545="M","Medium",K545="L","Light",K545="D","Dark")</f>
        <v>Light</v>
      </c>
      <c r="M545" s="4">
        <f>INDEX(products!$A$1:$G$49,MATCH(orders!$D545,products!$A$1:$A$49,0),MATCH(orders!M$1,products!$A$1:$G$1,0))</f>
        <v>2.5</v>
      </c>
      <c r="N545" s="5">
        <f>INDEX(products!$A$1:$G$49,MATCH(orders!$D545,products!$A$1:$A$49,0),MATCH(orders!N$1,products!$A$1:$G$1,0))</f>
        <v>27.484999999999996</v>
      </c>
      <c r="O545" s="5">
        <f t="shared" si="8"/>
        <v>54.969999999999992</v>
      </c>
      <c r="P545" t="str">
        <f>_xlfn.XLOOKUP(CoffeeOrders[[#This Row],[Customer ID]],customers!$A$1:$A$1001,customers!$I$1:$I$1001,,0)</f>
        <v>No</v>
      </c>
    </row>
    <row r="546" spans="1:16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_xlfn.XLOOKUP(C546,customers!$A$2:$A$1001,customers!$B$2:$B$1001)</f>
        <v>Heda Fromant</v>
      </c>
      <c r="G546" s="2" t="str">
        <f>IF(_xlfn.XLOOKUP(C546,customers!$A$1:$A$1001,customers!$C$1:$C$1001)=0, "",_xlfn.XLOOKUP(C546,customers!$A$2:$A$1001,customers!$C$2:$C$1001))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 cm="1">
        <f t="array" ref="J546">_xlfn.IFS(I546="Rob", "Robusta",I546="Ara","Arabica",I546="Exc","Excelsa",I546="Lib", "Liberica")</f>
        <v>Arabica</v>
      </c>
      <c r="K546" t="str">
        <f>INDEX(products!$A$1:$G$49,MATCH(orders!$D546,products!$A$1:$A$49,0),MATCH(orders!K$1,products!$A$1:$G$1,0))</f>
        <v>L</v>
      </c>
      <c r="L546" t="str" cm="1">
        <f t="array" ref="L546">_xlfn.IFS(K546="M","Medium",K546="L","Light",K546="D","Dark")</f>
        <v>Light</v>
      </c>
      <c r="M546" s="4">
        <f>INDEX(products!$A$1:$G$49,MATCH(orders!$D546,products!$A$1:$A$49,0),MATCH(orders!M$1,products!$A$1:$G$1,0))</f>
        <v>0.5</v>
      </c>
      <c r="N546" s="5">
        <f>INDEX(products!$A$1:$G$49,MATCH(orders!$D546,products!$A$1:$A$49,0),MATCH(orders!N$1,products!$A$1:$G$1,0))</f>
        <v>7.77</v>
      </c>
      <c r="O546" s="5">
        <f t="shared" si="8"/>
        <v>15.54</v>
      </c>
      <c r="P546" t="str">
        <f>_xlfn.XLOOKUP(CoffeeOrders[[#This Row],[Customer ID]],customers!$A$1:$A$1001,customers!$I$1:$I$1001,,0)</f>
        <v>No</v>
      </c>
    </row>
    <row r="547" spans="1:16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_xlfn.XLOOKUP(C547,customers!$A$2:$A$1001,customers!$B$2:$B$1001)</f>
        <v>Rufus Flear</v>
      </c>
      <c r="G547" s="2" t="str">
        <f>IF(_xlfn.XLOOKUP(C547,customers!$A$1:$A$1001,customers!$C$1:$C$1001)=0, "",_xlfn.XLOOKUP(C547,customers!$A$2:$A$1001,customers!$C$2:$C$1001))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 cm="1">
        <f t="array" ref="J547">_xlfn.IFS(I547="Rob", "Robusta",I547="Ara","Arabica",I547="Exc","Excelsa",I547="Lib", "Liberica")</f>
        <v>Liberica</v>
      </c>
      <c r="K547" t="str">
        <f>INDEX(products!$A$1:$G$49,MATCH(orders!$D547,products!$A$1:$A$49,0),MATCH(orders!K$1,products!$A$1:$G$1,0))</f>
        <v>D</v>
      </c>
      <c r="L547" t="str" cm="1">
        <f t="array" ref="L547">_xlfn.IFS(K547="M","Medium",K547="L","Light",K547="D","Dark")</f>
        <v>Dark</v>
      </c>
      <c r="M547" s="4">
        <f>INDEX(products!$A$1:$G$49,MATCH(orders!$D547,products!$A$1:$A$49,0),MATCH(orders!M$1,products!$A$1:$G$1,0))</f>
        <v>0.2</v>
      </c>
      <c r="N547" s="5">
        <f>INDEX(products!$A$1:$G$49,MATCH(orders!$D547,products!$A$1:$A$49,0),MATCH(orders!N$1,products!$A$1:$G$1,0))</f>
        <v>3.8849999999999998</v>
      </c>
      <c r="O547" s="5">
        <f t="shared" si="8"/>
        <v>15.54</v>
      </c>
      <c r="P547" t="str">
        <f>_xlfn.XLOOKUP(CoffeeOrders[[#This Row],[Customer ID]],customers!$A$1:$A$1001,customers!$I$1:$I$1001,,0)</f>
        <v>No</v>
      </c>
    </row>
    <row r="548" spans="1:16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_xlfn.XLOOKUP(C548,customers!$A$2:$A$1001,customers!$B$2:$B$1001)</f>
        <v>Dom Milella</v>
      </c>
      <c r="G548" s="2" t="str">
        <f>IF(_xlfn.XLOOKUP(C548,customers!$A$1:$A$1001,customers!$C$1:$C$1001)=0, "",_xlfn.XLOOKUP(C548,customers!$A$2:$A$1001,customers!$C$2:$C$1001))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 cm="1">
        <f t="array" ref="J548">_xlfn.IFS(I548="Rob", "Robusta",I548="Ara","Arabica",I548="Exc","Excelsa",I548="Lib", "Liberica")</f>
        <v>Excelsa</v>
      </c>
      <c r="K548" t="str">
        <f>INDEX(products!$A$1:$G$49,MATCH(orders!$D548,products!$A$1:$A$49,0),MATCH(orders!K$1,products!$A$1:$G$1,0))</f>
        <v>D</v>
      </c>
      <c r="L548" t="str" cm="1">
        <f t="array" ref="L548">_xlfn.IFS(K548="M","Medium",K548="L","Light",K548="D","Dark")</f>
        <v>Dark</v>
      </c>
      <c r="M548" s="4">
        <f>INDEX(products!$A$1:$G$49,MATCH(orders!$D548,products!$A$1:$A$49,0),MATCH(orders!M$1,products!$A$1:$G$1,0))</f>
        <v>2.5</v>
      </c>
      <c r="N548" s="5">
        <f>INDEX(products!$A$1:$G$49,MATCH(orders!$D548,products!$A$1:$A$49,0),MATCH(orders!N$1,products!$A$1:$G$1,0))</f>
        <v>27.945</v>
      </c>
      <c r="O548" s="5">
        <f t="shared" si="8"/>
        <v>83.835000000000008</v>
      </c>
      <c r="P548" t="str">
        <f>_xlfn.XLOOKUP(CoffeeOrders[[#This Row],[Customer ID]],customers!$A$1:$A$1001,customers!$I$1:$I$1001,,0)</f>
        <v>No</v>
      </c>
    </row>
    <row r="549" spans="1:16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_xlfn.XLOOKUP(C549,customers!$A$2:$A$1001,customers!$B$2:$B$1001)</f>
        <v>Wilek Lightollers</v>
      </c>
      <c r="G549" s="2" t="str">
        <f>IF(_xlfn.XLOOKUP(C549,customers!$A$1:$A$1001,customers!$C$1:$C$1001)=0, "",_xlfn.XLOOKUP(C549,customers!$A$2:$A$1001,customers!$C$2:$C$1001))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 cm="1">
        <f t="array" ref="J549">_xlfn.IFS(I549="Rob", "Robusta",I549="Ara","Arabica",I549="Exc","Excelsa",I549="Lib", "Liberica")</f>
        <v>Robusta</v>
      </c>
      <c r="K549" t="str">
        <f>INDEX(products!$A$1:$G$49,MATCH(orders!$D549,products!$A$1:$A$49,0),MATCH(orders!K$1,products!$A$1:$G$1,0))</f>
        <v>L</v>
      </c>
      <c r="L549" t="str" cm="1">
        <f t="array" ref="L549">_xlfn.IFS(K549="M","Medium",K549="L","Light",K549="D","Dark")</f>
        <v>Light</v>
      </c>
      <c r="M549" s="4">
        <f>INDEX(products!$A$1:$G$49,MATCH(orders!$D549,products!$A$1:$A$49,0),MATCH(orders!M$1,products!$A$1:$G$1,0))</f>
        <v>0.2</v>
      </c>
      <c r="N549" s="5">
        <f>INDEX(products!$A$1:$G$49,MATCH(orders!$D549,products!$A$1:$A$49,0),MATCH(orders!N$1,products!$A$1:$G$1,0))</f>
        <v>3.5849999999999995</v>
      </c>
      <c r="O549" s="5">
        <f t="shared" si="8"/>
        <v>10.754999999999999</v>
      </c>
      <c r="P549" t="str">
        <f>_xlfn.XLOOKUP(CoffeeOrders[[#This Row],[Customer ID]],customers!$A$1:$A$1001,customers!$I$1:$I$1001,,0)</f>
        <v>Yes</v>
      </c>
    </row>
    <row r="550" spans="1:16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_xlfn.XLOOKUP(C550,customers!$A$2:$A$1001,customers!$B$2:$B$1001)</f>
        <v>Bette-ann Munden</v>
      </c>
      <c r="G550" s="2" t="str">
        <f>IF(_xlfn.XLOOKUP(C550,customers!$A$1:$A$1001,customers!$C$1:$C$1001)=0, "",_xlfn.XLOOKUP(C550,customers!$A$2:$A$1001,customers!$C$2:$C$1001))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 cm="1">
        <f t="array" ref="J550">_xlfn.IFS(I550="Rob", "Robusta",I550="Ara","Arabica",I550="Exc","Excelsa",I550="Lib", "Liberica")</f>
        <v>Excelsa</v>
      </c>
      <c r="K550" t="str">
        <f>INDEX(products!$A$1:$G$49,MATCH(orders!$D550,products!$A$1:$A$49,0),MATCH(orders!K$1,products!$A$1:$G$1,0))</f>
        <v>L</v>
      </c>
      <c r="L550" t="str" cm="1">
        <f t="array" ref="L550">_xlfn.IFS(K550="M","Medium",K550="L","Light",K550="D","Dark")</f>
        <v>Light</v>
      </c>
      <c r="M550" s="4">
        <f>INDEX(products!$A$1:$G$49,MATCH(orders!$D550,products!$A$1:$A$49,0),MATCH(orders!M$1,products!$A$1:$G$1,0))</f>
        <v>0.2</v>
      </c>
      <c r="N550" s="5">
        <f>INDEX(products!$A$1:$G$49,MATCH(orders!$D550,products!$A$1:$A$49,0),MATCH(orders!N$1,products!$A$1:$G$1,0))</f>
        <v>4.4550000000000001</v>
      </c>
      <c r="O550" s="5">
        <f t="shared" si="8"/>
        <v>13.365</v>
      </c>
      <c r="P550" t="str">
        <f>_xlfn.XLOOKUP(CoffeeOrders[[#This Row],[Customer ID]],customers!$A$1:$A$1001,customers!$I$1:$I$1001,,0)</f>
        <v>Yes</v>
      </c>
    </row>
    <row r="551" spans="1:16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_xlfn.XLOOKUP(C551,customers!$A$2:$A$1001,customers!$B$2:$B$1001)</f>
        <v>Wilek Lightollers</v>
      </c>
      <c r="G551" s="2" t="str">
        <f>IF(_xlfn.XLOOKUP(C551,customers!$A$1:$A$1001,customers!$C$1:$C$1001)=0, "",_xlfn.XLOOKUP(C551,customers!$A$2:$A$1001,customers!$C$2:$C$1001))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 cm="1">
        <f t="array" ref="J551">_xlfn.IFS(I551="Rob", "Robusta",I551="Ara","Arabica",I551="Exc","Excelsa",I551="Lib", "Liberica")</f>
        <v>Excelsa</v>
      </c>
      <c r="K551" t="str">
        <f>INDEX(products!$A$1:$G$49,MATCH(orders!$D551,products!$A$1:$A$49,0),MATCH(orders!K$1,products!$A$1:$G$1,0))</f>
        <v>L</v>
      </c>
      <c r="L551" t="str" cm="1">
        <f t="array" ref="L551">_xlfn.IFS(K551="M","Medium",K551="L","Light",K551="D","Dark")</f>
        <v>Light</v>
      </c>
      <c r="M551" s="4">
        <f>INDEX(products!$A$1:$G$49,MATCH(orders!$D551,products!$A$1:$A$49,0),MATCH(orders!M$1,products!$A$1:$G$1,0))</f>
        <v>0.2</v>
      </c>
      <c r="N551" s="5">
        <f>INDEX(products!$A$1:$G$49,MATCH(orders!$D551,products!$A$1:$A$49,0),MATCH(orders!N$1,products!$A$1:$G$1,0))</f>
        <v>4.4550000000000001</v>
      </c>
      <c r="O551" s="5">
        <f t="shared" si="8"/>
        <v>17.82</v>
      </c>
      <c r="P551" t="str">
        <f>_xlfn.XLOOKUP(CoffeeOrders[[#This Row],[Customer ID]],customers!$A$1:$A$1001,customers!$I$1:$I$1001,,0)</f>
        <v>Yes</v>
      </c>
    </row>
    <row r="552" spans="1:16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_xlfn.XLOOKUP(C552,customers!$A$2:$A$1001,customers!$B$2:$B$1001)</f>
        <v>Nick Brakespear</v>
      </c>
      <c r="G552" s="2" t="str">
        <f>IF(_xlfn.XLOOKUP(C552,customers!$A$1:$A$1001,customers!$C$1:$C$1001)=0, "",_xlfn.XLOOKUP(C552,customers!$A$2:$A$1001,customers!$C$2:$C$1001))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 cm="1">
        <f t="array" ref="J552">_xlfn.IFS(I552="Rob", "Robusta",I552="Ara","Arabica",I552="Exc","Excelsa",I552="Lib", "Liberica")</f>
        <v>Liberica</v>
      </c>
      <c r="K552" t="str">
        <f>INDEX(products!$A$1:$G$49,MATCH(orders!$D552,products!$A$1:$A$49,0),MATCH(orders!K$1,products!$A$1:$G$1,0))</f>
        <v>D</v>
      </c>
      <c r="L552" t="str" cm="1">
        <f t="array" ref="L552">_xlfn.IFS(K552="M","Medium",K552="L","Light",K552="D","Dark")</f>
        <v>Dark</v>
      </c>
      <c r="M552" s="4">
        <f>INDEX(products!$A$1:$G$49,MATCH(orders!$D552,products!$A$1:$A$49,0),MATCH(orders!M$1,products!$A$1:$G$1,0))</f>
        <v>0.2</v>
      </c>
      <c r="N552" s="5">
        <f>INDEX(products!$A$1:$G$49,MATCH(orders!$D552,products!$A$1:$A$49,0),MATCH(orders!N$1,products!$A$1:$G$1,0))</f>
        <v>3.8849999999999998</v>
      </c>
      <c r="O552" s="5">
        <f t="shared" si="8"/>
        <v>23.31</v>
      </c>
      <c r="P552" t="str">
        <f>_xlfn.XLOOKUP(CoffeeOrders[[#This Row],[Customer ID]],customers!$A$1:$A$1001,customers!$I$1:$I$1001,,0)</f>
        <v>Yes</v>
      </c>
    </row>
    <row r="553" spans="1:16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_xlfn.XLOOKUP(C553,customers!$A$2:$A$1001,customers!$B$2:$B$1001)</f>
        <v>Malynda Glawsop</v>
      </c>
      <c r="G553" s="2" t="str">
        <f>IF(_xlfn.XLOOKUP(C553,customers!$A$1:$A$1001,customers!$C$1:$C$1001)=0, "",_xlfn.XLOOKUP(C553,customers!$A$2:$A$1001,customers!$C$2:$C$1001))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 cm="1">
        <f t="array" ref="J553">_xlfn.IFS(I553="Rob", "Robusta",I553="Ara","Arabica",I553="Exc","Excelsa",I553="Lib", "Liberica")</f>
        <v>Excelsa</v>
      </c>
      <c r="K553" t="str">
        <f>INDEX(products!$A$1:$G$49,MATCH(orders!$D553,products!$A$1:$A$49,0),MATCH(orders!K$1,products!$A$1:$G$1,0))</f>
        <v>D</v>
      </c>
      <c r="L553" t="str" cm="1">
        <f t="array" ref="L553">_xlfn.IFS(K553="M","Medium",K553="L","Light",K553="D","Dark")</f>
        <v>Dark</v>
      </c>
      <c r="M553" s="4">
        <f>INDEX(products!$A$1:$G$49,MATCH(orders!$D553,products!$A$1:$A$49,0),MATCH(orders!M$1,products!$A$1:$G$1,0))</f>
        <v>0.2</v>
      </c>
      <c r="N553" s="5">
        <f>INDEX(products!$A$1:$G$49,MATCH(orders!$D553,products!$A$1:$A$49,0),MATCH(orders!N$1,products!$A$1:$G$1,0))</f>
        <v>3.645</v>
      </c>
      <c r="O553" s="5">
        <f t="shared" si="8"/>
        <v>7.29</v>
      </c>
      <c r="P553" t="str">
        <f>_xlfn.XLOOKUP(CoffeeOrders[[#This Row],[Customer ID]],customers!$A$1:$A$1001,customers!$I$1:$I$1001,,0)</f>
        <v>No</v>
      </c>
    </row>
    <row r="554" spans="1:16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_xlfn.XLOOKUP(C554,customers!$A$2:$A$1001,customers!$B$2:$B$1001)</f>
        <v>Granville Alberts</v>
      </c>
      <c r="G554" s="2" t="str">
        <f>IF(_xlfn.XLOOKUP(C554,customers!$A$1:$A$1001,customers!$C$1:$C$1001)=0, "",_xlfn.XLOOKUP(C554,customers!$A$2:$A$1001,customers!$C$2:$C$1001))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 cm="1">
        <f t="array" ref="J554">_xlfn.IFS(I554="Rob", "Robusta",I554="Ara","Arabica",I554="Exc","Excelsa",I554="Lib", "Liberica")</f>
        <v>Excelsa</v>
      </c>
      <c r="K554" t="str">
        <f>INDEX(products!$A$1:$G$49,MATCH(orders!$D554,products!$A$1:$A$49,0),MATCH(orders!K$1,products!$A$1:$G$1,0))</f>
        <v>L</v>
      </c>
      <c r="L554" t="str" cm="1">
        <f t="array" ref="L554">_xlfn.IFS(K554="M","Medium",K554="L","Light",K554="D","Dark")</f>
        <v>Light</v>
      </c>
      <c r="M554" s="4">
        <f>INDEX(products!$A$1:$G$49,MATCH(orders!$D554,products!$A$1:$A$49,0),MATCH(orders!M$1,products!$A$1:$G$1,0))</f>
        <v>0.2</v>
      </c>
      <c r="N554" s="5">
        <f>INDEX(products!$A$1:$G$49,MATCH(orders!$D554,products!$A$1:$A$49,0),MATCH(orders!N$1,products!$A$1:$G$1,0))</f>
        <v>4.4550000000000001</v>
      </c>
      <c r="O554" s="5">
        <f t="shared" si="8"/>
        <v>17.82</v>
      </c>
      <c r="P554" t="str">
        <f>_xlfn.XLOOKUP(CoffeeOrders[[#This Row],[Customer ID]],customers!$A$1:$A$1001,customers!$I$1:$I$1001,,0)</f>
        <v>Yes</v>
      </c>
    </row>
    <row r="555" spans="1:16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_xlfn.XLOOKUP(C555,customers!$A$2:$A$1001,customers!$B$2:$B$1001)</f>
        <v>Vasily Polglase</v>
      </c>
      <c r="G555" s="2" t="str">
        <f>IF(_xlfn.XLOOKUP(C555,customers!$A$1:$A$1001,customers!$C$1:$C$1001)=0, "",_xlfn.XLOOKUP(C555,customers!$A$2:$A$1001,customers!$C$2:$C$1001))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 cm="1">
        <f t="array" ref="J555">_xlfn.IFS(I555="Rob", "Robusta",I555="Ara","Arabica",I555="Exc","Excelsa",I555="Lib", "Liberica")</f>
        <v>Excelsa</v>
      </c>
      <c r="K555" t="str">
        <f>INDEX(products!$A$1:$G$49,MATCH(orders!$D555,products!$A$1:$A$49,0),MATCH(orders!K$1,products!$A$1:$G$1,0))</f>
        <v>M</v>
      </c>
      <c r="L555" t="str" cm="1">
        <f t="array" ref="L555">_xlfn.IFS(K555="M","Medium",K555="L","Light",K555="D","Dark")</f>
        <v>Medium</v>
      </c>
      <c r="M555" s="4">
        <f>INDEX(products!$A$1:$G$49,MATCH(orders!$D555,products!$A$1:$A$49,0),MATCH(orders!M$1,products!$A$1:$G$1,0))</f>
        <v>1</v>
      </c>
      <c r="N555" s="5">
        <f>INDEX(products!$A$1:$G$49,MATCH(orders!$D555,products!$A$1:$A$49,0),MATCH(orders!N$1,products!$A$1:$G$1,0))</f>
        <v>13.75</v>
      </c>
      <c r="O555" s="5">
        <f t="shared" si="8"/>
        <v>68.75</v>
      </c>
      <c r="P555" t="str">
        <f>_xlfn.XLOOKUP(CoffeeOrders[[#This Row],[Customer ID]],customers!$A$1:$A$1001,customers!$I$1:$I$1001,,0)</f>
        <v>No</v>
      </c>
    </row>
    <row r="556" spans="1:16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_xlfn.XLOOKUP(C556,customers!$A$2:$A$1001,customers!$B$2:$B$1001)</f>
        <v>Madelaine Sharples</v>
      </c>
      <c r="G556" s="2" t="str">
        <f>IF(_xlfn.XLOOKUP(C556,customers!$A$1:$A$1001,customers!$C$1:$C$1001)=0, "",_xlfn.XLOOKUP(C556,customers!$A$2:$A$1001,customers!$C$2:$C$1001))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 cm="1">
        <f t="array" ref="J556">_xlfn.IFS(I556="Rob", "Robusta",I556="Ara","Arabica",I556="Exc","Excelsa",I556="Lib", "Liberica")</f>
        <v>Robusta</v>
      </c>
      <c r="K556" t="str">
        <f>INDEX(products!$A$1:$G$49,MATCH(orders!$D556,products!$A$1:$A$49,0),MATCH(orders!K$1,products!$A$1:$G$1,0))</f>
        <v>L</v>
      </c>
      <c r="L556" t="str" cm="1">
        <f t="array" ref="L556">_xlfn.IFS(K556="M","Medium",K556="L","Light",K556="D","Dark")</f>
        <v>Light</v>
      </c>
      <c r="M556" s="4">
        <f>INDEX(products!$A$1:$G$49,MATCH(orders!$D556,products!$A$1:$A$49,0),MATCH(orders!M$1,products!$A$1:$G$1,0))</f>
        <v>2.5</v>
      </c>
      <c r="N556" s="5">
        <f>INDEX(products!$A$1:$G$49,MATCH(orders!$D556,products!$A$1:$A$49,0),MATCH(orders!N$1,products!$A$1:$G$1,0))</f>
        <v>27.484999999999996</v>
      </c>
      <c r="O556" s="5">
        <f t="shared" si="8"/>
        <v>54.969999999999992</v>
      </c>
      <c r="P556" t="str">
        <f>_xlfn.XLOOKUP(CoffeeOrders[[#This Row],[Customer ID]],customers!$A$1:$A$1001,customers!$I$1:$I$1001,,0)</f>
        <v>Yes</v>
      </c>
    </row>
    <row r="557" spans="1:16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_xlfn.XLOOKUP(C557,customers!$A$2:$A$1001,customers!$B$2:$B$1001)</f>
        <v>Sigfrid Busch</v>
      </c>
      <c r="G557" s="2" t="str">
        <f>IF(_xlfn.XLOOKUP(C557,customers!$A$1:$A$1001,customers!$C$1:$C$1001)=0, "",_xlfn.XLOOKUP(C557,customers!$A$2:$A$1001,customers!$C$2:$C$1001))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 cm="1">
        <f t="array" ref="J557">_xlfn.IFS(I557="Rob", "Robusta",I557="Ara","Arabica",I557="Exc","Excelsa",I557="Lib", "Liberica")</f>
        <v>Excelsa</v>
      </c>
      <c r="K557" t="str">
        <f>INDEX(products!$A$1:$G$49,MATCH(orders!$D557,products!$A$1:$A$49,0),MATCH(orders!K$1,products!$A$1:$G$1,0))</f>
        <v>M</v>
      </c>
      <c r="L557" t="str" cm="1">
        <f t="array" ref="L557">_xlfn.IFS(K557="M","Medium",K557="L","Light",K557="D","Dark")</f>
        <v>Medium</v>
      </c>
      <c r="M557" s="4">
        <f>INDEX(products!$A$1:$G$49,MATCH(orders!$D557,products!$A$1:$A$49,0),MATCH(orders!M$1,products!$A$1:$G$1,0))</f>
        <v>1</v>
      </c>
      <c r="N557" s="5">
        <f>INDEX(products!$A$1:$G$49,MATCH(orders!$D557,products!$A$1:$A$49,0),MATCH(orders!N$1,products!$A$1:$G$1,0))</f>
        <v>13.75</v>
      </c>
      <c r="O557" s="5">
        <f t="shared" si="8"/>
        <v>82.5</v>
      </c>
      <c r="P557" t="str">
        <f>_xlfn.XLOOKUP(CoffeeOrders[[#This Row],[Customer ID]],customers!$A$1:$A$1001,customers!$I$1:$I$1001,,0)</f>
        <v>No</v>
      </c>
    </row>
    <row r="558" spans="1:16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_xlfn.XLOOKUP(C558,customers!$A$2:$A$1001,customers!$B$2:$B$1001)</f>
        <v>Cissiee Raisbeck</v>
      </c>
      <c r="G558" s="2" t="str">
        <f>IF(_xlfn.XLOOKUP(C558,customers!$A$1:$A$1001,customers!$C$1:$C$1001)=0, "",_xlfn.XLOOKUP(C558,customers!$A$2:$A$1001,customers!$C$2:$C$1001))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 cm="1">
        <f t="array" ref="J558">_xlfn.IFS(I558="Rob", "Robusta",I558="Ara","Arabica",I558="Exc","Excelsa",I558="Lib", "Liberica")</f>
        <v>Liberica</v>
      </c>
      <c r="K558" t="str">
        <f>INDEX(products!$A$1:$G$49,MATCH(orders!$D558,products!$A$1:$A$49,0),MATCH(orders!K$1,products!$A$1:$G$1,0))</f>
        <v>M</v>
      </c>
      <c r="L558" t="str" cm="1">
        <f t="array" ref="L558">_xlfn.IFS(K558="M","Medium",K558="L","Light",K558="D","Dark")</f>
        <v>Medium</v>
      </c>
      <c r="M558" s="4">
        <f>INDEX(products!$A$1:$G$49,MATCH(orders!$D558,products!$A$1:$A$49,0),MATCH(orders!M$1,products!$A$1:$G$1,0))</f>
        <v>0.2</v>
      </c>
      <c r="N558" s="5">
        <f>INDEX(products!$A$1:$G$49,MATCH(orders!$D558,products!$A$1:$A$49,0),MATCH(orders!N$1,products!$A$1:$G$1,0))</f>
        <v>4.3650000000000002</v>
      </c>
      <c r="O558" s="5">
        <f t="shared" si="8"/>
        <v>8.73</v>
      </c>
      <c r="P558" t="str">
        <f>_xlfn.XLOOKUP(CoffeeOrders[[#This Row],[Customer ID]],customers!$A$1:$A$1001,customers!$I$1:$I$1001,,0)</f>
        <v>Yes</v>
      </c>
    </row>
    <row r="559" spans="1:16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_xlfn.XLOOKUP(C559,customers!$A$2:$A$1001,customers!$B$2:$B$1001)</f>
        <v>Marja Urion</v>
      </c>
      <c r="G559" s="2" t="str">
        <f>IF(_xlfn.XLOOKUP(C559,customers!$A$1:$A$1001,customers!$C$1:$C$1001)=0, "",_xlfn.XLOOKUP(C559,customers!$A$2:$A$1001,customers!$C$2:$C$1001))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 cm="1">
        <f t="array" ref="J559">_xlfn.IFS(I559="Rob", "Robusta",I559="Ara","Arabica",I559="Exc","Excelsa",I559="Lib", "Liberica")</f>
        <v>Excelsa</v>
      </c>
      <c r="K559" t="str">
        <f>INDEX(products!$A$1:$G$49,MATCH(orders!$D559,products!$A$1:$A$49,0),MATCH(orders!K$1,products!$A$1:$G$1,0))</f>
        <v>L</v>
      </c>
      <c r="L559" t="str" cm="1">
        <f t="array" ref="L559">_xlfn.IFS(K559="M","Medium",K559="L","Light",K559="D","Dark")</f>
        <v>Light</v>
      </c>
      <c r="M559" s="4">
        <f>INDEX(products!$A$1:$G$49,MATCH(orders!$D559,products!$A$1:$A$49,0),MATCH(orders!M$1,products!$A$1:$G$1,0))</f>
        <v>1</v>
      </c>
      <c r="N559" s="5">
        <f>INDEX(products!$A$1:$G$49,MATCH(orders!$D559,products!$A$1:$A$49,0),MATCH(orders!N$1,products!$A$1:$G$1,0))</f>
        <v>14.85</v>
      </c>
      <c r="O559" s="5">
        <f t="shared" si="8"/>
        <v>59.4</v>
      </c>
      <c r="P559" t="str">
        <f>_xlfn.XLOOKUP(CoffeeOrders[[#This Row],[Customer ID]],customers!$A$1:$A$1001,customers!$I$1:$I$1001,,0)</f>
        <v>Yes</v>
      </c>
    </row>
    <row r="560" spans="1:16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_xlfn.XLOOKUP(C560,customers!$A$2:$A$1001,customers!$B$2:$B$1001)</f>
        <v>Kenton Wetherick</v>
      </c>
      <c r="G560" s="2" t="str">
        <f>IF(_xlfn.XLOOKUP(C560,customers!$A$1:$A$1001,customers!$C$1:$C$1001)=0, "",_xlfn.XLOOKUP(C560,customers!$A$2:$A$1001,customers!$C$2:$C$1001))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 cm="1">
        <f t="array" ref="J560">_xlfn.IFS(I560="Rob", "Robusta",I560="Ara","Arabica",I560="Exc","Excelsa",I560="Lib", "Liberica")</f>
        <v>Liberica</v>
      </c>
      <c r="K560" t="str">
        <f>INDEX(products!$A$1:$G$49,MATCH(orders!$D560,products!$A$1:$A$49,0),MATCH(orders!K$1,products!$A$1:$G$1,0))</f>
        <v>D</v>
      </c>
      <c r="L560" t="str" cm="1">
        <f t="array" ref="L560">_xlfn.IFS(K560="M","Medium",K560="L","Light",K560="D","Dark")</f>
        <v>Dark</v>
      </c>
      <c r="M560" s="4">
        <f>INDEX(products!$A$1:$G$49,MATCH(orders!$D560,products!$A$1:$A$49,0),MATCH(orders!M$1,products!$A$1:$G$1,0))</f>
        <v>0.2</v>
      </c>
      <c r="N560" s="5">
        <f>INDEX(products!$A$1:$G$49,MATCH(orders!$D560,products!$A$1:$A$49,0),MATCH(orders!N$1,products!$A$1:$G$1,0))</f>
        <v>3.8849999999999998</v>
      </c>
      <c r="O560" s="5">
        <f t="shared" si="8"/>
        <v>15.54</v>
      </c>
      <c r="P560" t="str">
        <f>_xlfn.XLOOKUP(CoffeeOrders[[#This Row],[Customer ID]],customers!$A$1:$A$1001,customers!$I$1:$I$1001,,0)</f>
        <v>Yes</v>
      </c>
    </row>
    <row r="561" spans="1:16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_xlfn.XLOOKUP(C561,customers!$A$2:$A$1001,customers!$B$2:$B$1001)</f>
        <v>Reamonn Aynold</v>
      </c>
      <c r="G561" s="2" t="str">
        <f>IF(_xlfn.XLOOKUP(C561,customers!$A$1:$A$1001,customers!$C$1:$C$1001)=0, "",_xlfn.XLOOKUP(C561,customers!$A$2:$A$1001,customers!$C$2:$C$1001))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 cm="1">
        <f t="array" ref="J561">_xlfn.IFS(I561="Rob", "Robusta",I561="Ara","Arabica",I561="Exc","Excelsa",I561="Lib", "Liberica")</f>
        <v>Arabica</v>
      </c>
      <c r="K561" t="str">
        <f>INDEX(products!$A$1:$G$49,MATCH(orders!$D561,products!$A$1:$A$49,0),MATCH(orders!K$1,products!$A$1:$G$1,0))</f>
        <v>L</v>
      </c>
      <c r="L561" t="str" cm="1">
        <f t="array" ref="L561">_xlfn.IFS(K561="M","Medium",K561="L","Light",K561="D","Dark")</f>
        <v>Light</v>
      </c>
      <c r="M561" s="4">
        <f>INDEX(products!$A$1:$G$49,MATCH(orders!$D561,products!$A$1:$A$49,0),MATCH(orders!M$1,products!$A$1:$G$1,0))</f>
        <v>1</v>
      </c>
      <c r="N561" s="5">
        <f>INDEX(products!$A$1:$G$49,MATCH(orders!$D561,products!$A$1:$A$49,0),MATCH(orders!N$1,products!$A$1:$G$1,0))</f>
        <v>12.95</v>
      </c>
      <c r="O561" s="5">
        <f t="shared" si="8"/>
        <v>38.849999999999994</v>
      </c>
      <c r="P561" t="str">
        <f>_xlfn.XLOOKUP(CoffeeOrders[[#This Row],[Customer ID]],customers!$A$1:$A$1001,customers!$I$1:$I$1001,,0)</f>
        <v>Yes</v>
      </c>
    </row>
    <row r="562" spans="1:16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_xlfn.XLOOKUP(C562,customers!$A$2:$A$1001,customers!$B$2:$B$1001)</f>
        <v>Hatty Dovydenas</v>
      </c>
      <c r="G562" s="2" t="str">
        <f>IF(_xlfn.XLOOKUP(C562,customers!$A$1:$A$1001,customers!$C$1:$C$1001)=0, "",_xlfn.XLOOKUP(C562,customers!$A$2:$A$1001,customers!$C$2:$C$1001))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 cm="1">
        <f t="array" ref="J562">_xlfn.IFS(I562="Rob", "Robusta",I562="Ara","Arabica",I562="Exc","Excelsa",I562="Lib", "Liberica")</f>
        <v>Excelsa</v>
      </c>
      <c r="K562" t="str">
        <f>INDEX(products!$A$1:$G$49,MATCH(orders!$D562,products!$A$1:$A$49,0),MATCH(orders!K$1,products!$A$1:$G$1,0))</f>
        <v>M</v>
      </c>
      <c r="L562" t="str" cm="1">
        <f t="array" ref="L562">_xlfn.IFS(K562="M","Medium",K562="L","Light",K562="D","Dark")</f>
        <v>Medium</v>
      </c>
      <c r="M562" s="4">
        <f>INDEX(products!$A$1:$G$49,MATCH(orders!$D562,products!$A$1:$A$49,0),MATCH(orders!M$1,products!$A$1:$G$1,0))</f>
        <v>2.5</v>
      </c>
      <c r="N562" s="5">
        <f>INDEX(products!$A$1:$G$49,MATCH(orders!$D562,products!$A$1:$A$49,0),MATCH(orders!N$1,products!$A$1:$G$1,0))</f>
        <v>31.624999999999996</v>
      </c>
      <c r="O562" s="5">
        <f t="shared" si="8"/>
        <v>189.74999999999997</v>
      </c>
      <c r="P562" t="str">
        <f>_xlfn.XLOOKUP(CoffeeOrders[[#This Row],[Customer ID]],customers!$A$1:$A$1001,customers!$I$1:$I$1001,,0)</f>
        <v>Yes</v>
      </c>
    </row>
    <row r="563" spans="1:16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_xlfn.XLOOKUP(C563,customers!$A$2:$A$1001,customers!$B$2:$B$1001)</f>
        <v>Nathaniel Bloxland</v>
      </c>
      <c r="G563" s="2" t="str">
        <f>IF(_xlfn.XLOOKUP(C563,customers!$A$1:$A$1001,customers!$C$1:$C$1001)=0, "",_xlfn.XLOOKUP(C563,customers!$A$2:$A$1001,customers!$C$2:$C$1001))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 cm="1">
        <f t="array" ref="J563">_xlfn.IFS(I563="Rob", "Robusta",I563="Ara","Arabica",I563="Exc","Excelsa",I563="Lib", "Liberica")</f>
        <v>Arabica</v>
      </c>
      <c r="K563" t="str">
        <f>INDEX(products!$A$1:$G$49,MATCH(orders!$D563,products!$A$1:$A$49,0),MATCH(orders!K$1,products!$A$1:$G$1,0))</f>
        <v>D</v>
      </c>
      <c r="L563" t="str" cm="1">
        <f t="array" ref="L563">_xlfn.IFS(K563="M","Medium",K563="L","Light",K563="D","Dark")</f>
        <v>Dark</v>
      </c>
      <c r="M563" s="4">
        <f>INDEX(products!$A$1:$G$49,MATCH(orders!$D563,products!$A$1:$A$49,0),MATCH(orders!M$1,products!$A$1:$G$1,0))</f>
        <v>0.2</v>
      </c>
      <c r="N563" s="5">
        <f>INDEX(products!$A$1:$G$49,MATCH(orders!$D563,products!$A$1:$A$49,0),MATCH(orders!N$1,products!$A$1:$G$1,0))</f>
        <v>2.9849999999999999</v>
      </c>
      <c r="O563" s="5">
        <f t="shared" si="8"/>
        <v>17.91</v>
      </c>
      <c r="P563" t="str">
        <f>_xlfn.XLOOKUP(CoffeeOrders[[#This Row],[Customer ID]],customers!$A$1:$A$1001,customers!$I$1:$I$1001,,0)</f>
        <v>Yes</v>
      </c>
    </row>
    <row r="564" spans="1:16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_xlfn.XLOOKUP(C564,customers!$A$2:$A$1001,customers!$B$2:$B$1001)</f>
        <v>Brendan Grece</v>
      </c>
      <c r="G564" s="2" t="str">
        <f>IF(_xlfn.XLOOKUP(C564,customers!$A$1:$A$1001,customers!$C$1:$C$1001)=0, "",_xlfn.XLOOKUP(C564,customers!$A$2:$A$1001,customers!$C$2:$C$1001))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 cm="1">
        <f t="array" ref="J564">_xlfn.IFS(I564="Rob", "Robusta",I564="Ara","Arabica",I564="Exc","Excelsa",I564="Lib", "Liberica")</f>
        <v>Liberica</v>
      </c>
      <c r="K564" t="str">
        <f>INDEX(products!$A$1:$G$49,MATCH(orders!$D564,products!$A$1:$A$49,0),MATCH(orders!K$1,products!$A$1:$G$1,0))</f>
        <v>L</v>
      </c>
      <c r="L564" t="str" cm="1">
        <f t="array" ref="L564">_xlfn.IFS(K564="M","Medium",K564="L","Light",K564="D","Dark")</f>
        <v>Light</v>
      </c>
      <c r="M564" s="4">
        <f>INDEX(products!$A$1:$G$49,MATCH(orders!$D564,products!$A$1:$A$49,0),MATCH(orders!M$1,products!$A$1:$G$1,0))</f>
        <v>0.2</v>
      </c>
      <c r="N564" s="5">
        <f>INDEX(products!$A$1:$G$49,MATCH(orders!$D564,products!$A$1:$A$49,0),MATCH(orders!N$1,products!$A$1:$G$1,0))</f>
        <v>4.7549999999999999</v>
      </c>
      <c r="O564" s="5">
        <f t="shared" si="8"/>
        <v>28.53</v>
      </c>
      <c r="P564" t="str">
        <f>_xlfn.XLOOKUP(CoffeeOrders[[#This Row],[Customer ID]],customers!$A$1:$A$1001,customers!$I$1:$I$1001,,0)</f>
        <v>No</v>
      </c>
    </row>
    <row r="565" spans="1:16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_xlfn.XLOOKUP(C565,customers!$A$2:$A$1001,customers!$B$2:$B$1001)</f>
        <v>Don Flintiff</v>
      </c>
      <c r="G565" s="2" t="str">
        <f>IF(_xlfn.XLOOKUP(C565,customers!$A$1:$A$1001,customers!$C$1:$C$1001)=0, "",_xlfn.XLOOKUP(C565,customers!$A$2:$A$1001,customers!$C$2:$C$1001))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 cm="1">
        <f t="array" ref="J565">_xlfn.IFS(I565="Rob", "Robusta",I565="Ara","Arabica",I565="Exc","Excelsa",I565="Lib", "Liberica")</f>
        <v>Excelsa</v>
      </c>
      <c r="K565" t="str">
        <f>INDEX(products!$A$1:$G$49,MATCH(orders!$D565,products!$A$1:$A$49,0),MATCH(orders!K$1,products!$A$1:$G$1,0))</f>
        <v>M</v>
      </c>
      <c r="L565" t="str" cm="1">
        <f t="array" ref="L565">_xlfn.IFS(K565="M","Medium",K565="L","Light",K565="D","Dark")</f>
        <v>Medium</v>
      </c>
      <c r="M565" s="4">
        <f>INDEX(products!$A$1:$G$49,MATCH(orders!$D565,products!$A$1:$A$49,0),MATCH(orders!M$1,products!$A$1:$G$1,0))</f>
        <v>1</v>
      </c>
      <c r="N565" s="5">
        <f>INDEX(products!$A$1:$G$49,MATCH(orders!$D565,products!$A$1:$A$49,0),MATCH(orders!N$1,products!$A$1:$G$1,0))</f>
        <v>13.75</v>
      </c>
      <c r="O565" s="5">
        <f t="shared" si="8"/>
        <v>82.5</v>
      </c>
      <c r="P565" t="str">
        <f>_xlfn.XLOOKUP(CoffeeOrders[[#This Row],[Customer ID]],customers!$A$1:$A$1001,customers!$I$1:$I$1001,,0)</f>
        <v>No</v>
      </c>
    </row>
    <row r="566" spans="1:16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_xlfn.XLOOKUP(C566,customers!$A$2:$A$1001,customers!$B$2:$B$1001)</f>
        <v>Abbe Thys</v>
      </c>
      <c r="G566" s="2" t="str">
        <f>IF(_xlfn.XLOOKUP(C566,customers!$A$1:$A$1001,customers!$C$1:$C$1001)=0, "",_xlfn.XLOOKUP(C566,customers!$A$2:$A$1001,customers!$C$2:$C$1001))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 cm="1">
        <f t="array" ref="J566">_xlfn.IFS(I566="Rob", "Robusta",I566="Ara","Arabica",I566="Exc","Excelsa",I566="Lib", "Liberica")</f>
        <v>Robusta</v>
      </c>
      <c r="K566" t="str">
        <f>INDEX(products!$A$1:$G$49,MATCH(orders!$D566,products!$A$1:$A$49,0),MATCH(orders!K$1,products!$A$1:$G$1,0))</f>
        <v>L</v>
      </c>
      <c r="L566" t="str" cm="1">
        <f t="array" ref="L566">_xlfn.IFS(K566="M","Medium",K566="L","Light",K566="D","Dark")</f>
        <v>Light</v>
      </c>
      <c r="M566" s="4">
        <f>INDEX(products!$A$1:$G$49,MATCH(orders!$D566,products!$A$1:$A$49,0),MATCH(orders!M$1,products!$A$1:$G$1,0))</f>
        <v>0.5</v>
      </c>
      <c r="N566" s="5">
        <f>INDEX(products!$A$1:$G$49,MATCH(orders!$D566,products!$A$1:$A$49,0),MATCH(orders!N$1,products!$A$1:$G$1,0))</f>
        <v>7.169999999999999</v>
      </c>
      <c r="O566" s="5">
        <f t="shared" si="8"/>
        <v>14.339999999999998</v>
      </c>
      <c r="P566" t="str">
        <f>_xlfn.XLOOKUP(CoffeeOrders[[#This Row],[Customer ID]],customers!$A$1:$A$1001,customers!$I$1:$I$1001,,0)</f>
        <v>No</v>
      </c>
    </row>
    <row r="567" spans="1:16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_xlfn.XLOOKUP(C567,customers!$A$2:$A$1001,customers!$B$2:$B$1001)</f>
        <v>Jackquelin Chugg</v>
      </c>
      <c r="G567" s="2" t="str">
        <f>IF(_xlfn.XLOOKUP(C567,customers!$A$1:$A$1001,customers!$C$1:$C$1001)=0, "",_xlfn.XLOOKUP(C567,customers!$A$2:$A$1001,customers!$C$2:$C$1001))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 cm="1">
        <f t="array" ref="J567">_xlfn.IFS(I567="Rob", "Robusta",I567="Ara","Arabica",I567="Exc","Excelsa",I567="Lib", "Liberica")</f>
        <v>Robusta</v>
      </c>
      <c r="K567" t="str">
        <f>INDEX(products!$A$1:$G$49,MATCH(orders!$D567,products!$A$1:$A$49,0),MATCH(orders!K$1,products!$A$1:$G$1,0))</f>
        <v>D</v>
      </c>
      <c r="L567" t="str" cm="1">
        <f t="array" ref="L567">_xlfn.IFS(K567="M","Medium",K567="L","Light",K567="D","Dark")</f>
        <v>Dark</v>
      </c>
      <c r="M567" s="4">
        <f>INDEX(products!$A$1:$G$49,MATCH(orders!$D567,products!$A$1:$A$49,0),MATCH(orders!M$1,products!$A$1:$G$1,0))</f>
        <v>2.5</v>
      </c>
      <c r="N567" s="5">
        <f>INDEX(products!$A$1:$G$49,MATCH(orders!$D567,products!$A$1:$A$49,0),MATCH(orders!N$1,products!$A$1:$G$1,0))</f>
        <v>20.584999999999997</v>
      </c>
      <c r="O567" s="5">
        <f t="shared" si="8"/>
        <v>82.339999999999989</v>
      </c>
      <c r="P567" t="str">
        <f>_xlfn.XLOOKUP(CoffeeOrders[[#This Row],[Customer ID]],customers!$A$1:$A$1001,customers!$I$1:$I$1001,,0)</f>
        <v>No</v>
      </c>
    </row>
    <row r="568" spans="1:16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_xlfn.XLOOKUP(C568,customers!$A$2:$A$1001,customers!$B$2:$B$1001)</f>
        <v>Audra Kelston</v>
      </c>
      <c r="G568" s="2" t="str">
        <f>IF(_xlfn.XLOOKUP(C568,customers!$A$1:$A$1001,customers!$C$1:$C$1001)=0, "",_xlfn.XLOOKUP(C568,customers!$A$2:$A$1001,customers!$C$2:$C$1001))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 cm="1">
        <f t="array" ref="J568">_xlfn.IFS(I568="Rob", "Robusta",I568="Ara","Arabica",I568="Exc","Excelsa",I568="Lib", "Liberica")</f>
        <v>Arabica</v>
      </c>
      <c r="K568" t="str">
        <f>INDEX(products!$A$1:$G$49,MATCH(orders!$D568,products!$A$1:$A$49,0),MATCH(orders!K$1,products!$A$1:$G$1,0))</f>
        <v>M</v>
      </c>
      <c r="L568" t="str" cm="1">
        <f t="array" ref="L568">_xlfn.IFS(K568="M","Medium",K568="L","Light",K568="D","Dark")</f>
        <v>Medium</v>
      </c>
      <c r="M568" s="4">
        <f>INDEX(products!$A$1:$G$49,MATCH(orders!$D568,products!$A$1:$A$49,0),MATCH(orders!M$1,products!$A$1:$G$1,0))</f>
        <v>0.2</v>
      </c>
      <c r="N568" s="5">
        <f>INDEX(products!$A$1:$G$49,MATCH(orders!$D568,products!$A$1:$A$49,0),MATCH(orders!N$1,products!$A$1:$G$1,0))</f>
        <v>3.375</v>
      </c>
      <c r="O568" s="5">
        <f t="shared" si="8"/>
        <v>20.25</v>
      </c>
      <c r="P568" t="str">
        <f>_xlfn.XLOOKUP(CoffeeOrders[[#This Row],[Customer ID]],customers!$A$1:$A$1001,customers!$I$1:$I$1001,,0)</f>
        <v>Yes</v>
      </c>
    </row>
    <row r="569" spans="1:16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_xlfn.XLOOKUP(C569,customers!$A$2:$A$1001,customers!$B$2:$B$1001)</f>
        <v>Elvina Angel</v>
      </c>
      <c r="G569" s="2" t="str">
        <f>IF(_xlfn.XLOOKUP(C569,customers!$A$1:$A$1001,customers!$C$1:$C$1001)=0, "",_xlfn.XLOOKUP(C569,customers!$A$2:$A$1001,customers!$C$2:$C$1001))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 cm="1">
        <f t="array" ref="J569">_xlfn.IFS(I569="Rob", "Robusta",I569="Ara","Arabica",I569="Exc","Excelsa",I569="Lib", "Liberica")</f>
        <v>Robusta</v>
      </c>
      <c r="K569" t="str">
        <f>INDEX(products!$A$1:$G$49,MATCH(orders!$D569,products!$A$1:$A$49,0),MATCH(orders!K$1,products!$A$1:$G$1,0))</f>
        <v>L</v>
      </c>
      <c r="L569" t="str" cm="1">
        <f t="array" ref="L569">_xlfn.IFS(K569="M","Medium",K569="L","Light",K569="D","Dark")</f>
        <v>Light</v>
      </c>
      <c r="M569" s="4">
        <f>INDEX(products!$A$1:$G$49,MATCH(orders!$D569,products!$A$1:$A$49,0),MATCH(orders!M$1,products!$A$1:$G$1,0))</f>
        <v>2.5</v>
      </c>
      <c r="N569" s="5">
        <f>INDEX(products!$A$1:$G$49,MATCH(orders!$D569,products!$A$1:$A$49,0),MATCH(orders!N$1,products!$A$1:$G$1,0))</f>
        <v>27.484999999999996</v>
      </c>
      <c r="O569" s="5">
        <f t="shared" si="8"/>
        <v>164.90999999999997</v>
      </c>
      <c r="P569" t="str">
        <f>_xlfn.XLOOKUP(CoffeeOrders[[#This Row],[Customer ID]],customers!$A$1:$A$1001,customers!$I$1:$I$1001,,0)</f>
        <v>No</v>
      </c>
    </row>
    <row r="570" spans="1:16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_xlfn.XLOOKUP(C570,customers!$A$2:$A$1001,customers!$B$2:$B$1001)</f>
        <v>Claiborne Mottram</v>
      </c>
      <c r="G570" s="2" t="str">
        <f>IF(_xlfn.XLOOKUP(C570,customers!$A$1:$A$1001,customers!$C$1:$C$1001)=0, "",_xlfn.XLOOKUP(C570,customers!$A$2:$A$1001,customers!$C$2:$C$1001))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 cm="1">
        <f t="array" ref="J570">_xlfn.IFS(I570="Rob", "Robusta",I570="Ara","Arabica",I570="Exc","Excelsa",I570="Lib", "Liberica")</f>
        <v>Liberica</v>
      </c>
      <c r="K570" t="str">
        <f>INDEX(products!$A$1:$G$49,MATCH(orders!$D570,products!$A$1:$A$49,0),MATCH(orders!K$1,products!$A$1:$G$1,0))</f>
        <v>L</v>
      </c>
      <c r="L570" t="str" cm="1">
        <f t="array" ref="L570">_xlfn.IFS(K570="M","Medium",K570="L","Light",K570="D","Dark")</f>
        <v>Light</v>
      </c>
      <c r="M570" s="4">
        <f>INDEX(products!$A$1:$G$49,MATCH(orders!$D570,products!$A$1:$A$49,0),MATCH(orders!M$1,products!$A$1:$G$1,0))</f>
        <v>0.2</v>
      </c>
      <c r="N570" s="5">
        <f>INDEX(products!$A$1:$G$49,MATCH(orders!$D570,products!$A$1:$A$49,0),MATCH(orders!N$1,products!$A$1:$G$1,0))</f>
        <v>4.7549999999999999</v>
      </c>
      <c r="O570" s="5">
        <f t="shared" si="8"/>
        <v>19.02</v>
      </c>
      <c r="P570" t="str">
        <f>_xlfn.XLOOKUP(CoffeeOrders[[#This Row],[Customer ID]],customers!$A$1:$A$1001,customers!$I$1:$I$1001,,0)</f>
        <v>Yes</v>
      </c>
    </row>
    <row r="571" spans="1:16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_xlfn.XLOOKUP(C571,customers!$A$2:$A$1001,customers!$B$2:$B$1001)</f>
        <v>Don Flintiff</v>
      </c>
      <c r="G571" s="2" t="str">
        <f>IF(_xlfn.XLOOKUP(C571,customers!$A$1:$A$1001,customers!$C$1:$C$1001)=0, "",_xlfn.XLOOKUP(C571,customers!$A$2:$A$1001,customers!$C$2:$C$1001))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 cm="1">
        <f t="array" ref="J571">_xlfn.IFS(I571="Rob", "Robusta",I571="Ara","Arabica",I571="Exc","Excelsa",I571="Lib", "Liberica")</f>
        <v>Arabica</v>
      </c>
      <c r="K571" t="str">
        <f>INDEX(products!$A$1:$G$49,MATCH(orders!$D571,products!$A$1:$A$49,0),MATCH(orders!K$1,products!$A$1:$G$1,0))</f>
        <v>D</v>
      </c>
      <c r="L571" t="str" cm="1">
        <f t="array" ref="L571">_xlfn.IFS(K571="M","Medium",K571="L","Light",K571="D","Dark")</f>
        <v>Dark</v>
      </c>
      <c r="M571" s="4">
        <f>INDEX(products!$A$1:$G$49,MATCH(orders!$D571,products!$A$1:$A$49,0),MATCH(orders!M$1,products!$A$1:$G$1,0))</f>
        <v>2.5</v>
      </c>
      <c r="N571" s="5">
        <f>INDEX(products!$A$1:$G$49,MATCH(orders!$D571,products!$A$1:$A$49,0),MATCH(orders!N$1,products!$A$1:$G$1,0))</f>
        <v>22.884999999999998</v>
      </c>
      <c r="O571" s="5">
        <f t="shared" si="8"/>
        <v>137.31</v>
      </c>
      <c r="P571" t="str">
        <f>_xlfn.XLOOKUP(CoffeeOrders[[#This Row],[Customer ID]],customers!$A$1:$A$1001,customers!$I$1:$I$1001,,0)</f>
        <v>No</v>
      </c>
    </row>
    <row r="572" spans="1:16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_xlfn.XLOOKUP(C572,customers!$A$2:$A$1001,customers!$B$2:$B$1001)</f>
        <v>Donalt Sangwin</v>
      </c>
      <c r="G572" s="2" t="str">
        <f>IF(_xlfn.XLOOKUP(C572,customers!$A$1:$A$1001,customers!$C$1:$C$1001)=0, "",_xlfn.XLOOKUP(C572,customers!$A$2:$A$1001,customers!$C$2:$C$1001))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 cm="1">
        <f t="array" ref="J572">_xlfn.IFS(I572="Rob", "Robusta",I572="Ara","Arabica",I572="Exc","Excelsa",I572="Lib", "Liberica")</f>
        <v>Arabica</v>
      </c>
      <c r="K572" t="str">
        <f>INDEX(products!$A$1:$G$49,MATCH(orders!$D572,products!$A$1:$A$49,0),MATCH(orders!K$1,products!$A$1:$G$1,0))</f>
        <v>M</v>
      </c>
      <c r="L572" t="str" cm="1">
        <f t="array" ref="L572">_xlfn.IFS(K572="M","Medium",K572="L","Light",K572="D","Dark")</f>
        <v>Medium</v>
      </c>
      <c r="M572" s="4">
        <f>INDEX(products!$A$1:$G$49,MATCH(orders!$D572,products!$A$1:$A$49,0),MATCH(orders!M$1,products!$A$1:$G$1,0))</f>
        <v>0.5</v>
      </c>
      <c r="N572" s="5">
        <f>INDEX(products!$A$1:$G$49,MATCH(orders!$D572,products!$A$1:$A$49,0),MATCH(orders!N$1,products!$A$1:$G$1,0))</f>
        <v>6.75</v>
      </c>
      <c r="O572" s="5">
        <f t="shared" si="8"/>
        <v>27</v>
      </c>
      <c r="P572" t="str">
        <f>_xlfn.XLOOKUP(CoffeeOrders[[#This Row],[Customer ID]],customers!$A$1:$A$1001,customers!$I$1:$I$1001,,0)</f>
        <v>No</v>
      </c>
    </row>
    <row r="573" spans="1:16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_xlfn.XLOOKUP(C573,customers!$A$2:$A$1001,customers!$B$2:$B$1001)</f>
        <v>Elizabet Aizikowitz</v>
      </c>
      <c r="G573" s="2" t="str">
        <f>IF(_xlfn.XLOOKUP(C573,customers!$A$1:$A$1001,customers!$C$1:$C$1001)=0, "",_xlfn.XLOOKUP(C573,customers!$A$2:$A$1001,customers!$C$2:$C$1001))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 cm="1">
        <f t="array" ref="J573">_xlfn.IFS(I573="Rob", "Robusta",I573="Ara","Arabica",I573="Exc","Excelsa",I573="Lib", "Liberica")</f>
        <v>Excelsa</v>
      </c>
      <c r="K573" t="str">
        <f>INDEX(products!$A$1:$G$49,MATCH(orders!$D573,products!$A$1:$A$49,0),MATCH(orders!K$1,products!$A$1:$G$1,0))</f>
        <v>L</v>
      </c>
      <c r="L573" t="str" cm="1">
        <f t="array" ref="L573">_xlfn.IFS(K573="M","Medium",K573="L","Light",K573="D","Dark")</f>
        <v>Light</v>
      </c>
      <c r="M573" s="4">
        <f>INDEX(products!$A$1:$G$49,MATCH(orders!$D573,products!$A$1:$A$49,0),MATCH(orders!M$1,products!$A$1:$G$1,0))</f>
        <v>0.5</v>
      </c>
      <c r="N573" s="5">
        <f>INDEX(products!$A$1:$G$49,MATCH(orders!$D573,products!$A$1:$A$49,0),MATCH(orders!N$1,products!$A$1:$G$1,0))</f>
        <v>8.91</v>
      </c>
      <c r="O573" s="5">
        <f t="shared" si="8"/>
        <v>35.64</v>
      </c>
      <c r="P573" t="str">
        <f>_xlfn.XLOOKUP(CoffeeOrders[[#This Row],[Customer ID]],customers!$A$1:$A$1001,customers!$I$1:$I$1001,,0)</f>
        <v>No</v>
      </c>
    </row>
    <row r="574" spans="1:16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_xlfn.XLOOKUP(C574,customers!$A$2:$A$1001,customers!$B$2:$B$1001)</f>
        <v>Herbie Peppard</v>
      </c>
      <c r="G574" s="2" t="str">
        <f>IF(_xlfn.XLOOKUP(C574,customers!$A$1:$A$1001,customers!$C$1:$C$1001)=0, "",_xlfn.XLOOKUP(C574,customers!$A$2:$A$1001,customers!$C$2:$C$1001))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 cm="1">
        <f t="array" ref="J574">_xlfn.IFS(I574="Rob", "Robusta",I574="Ara","Arabica",I574="Exc","Excelsa",I574="Lib", "Liberica")</f>
        <v>Arabica</v>
      </c>
      <c r="K574" t="str">
        <f>INDEX(products!$A$1:$G$49,MATCH(orders!$D574,products!$A$1:$A$49,0),MATCH(orders!K$1,products!$A$1:$G$1,0))</f>
        <v>D</v>
      </c>
      <c r="L574" t="str" cm="1">
        <f t="array" ref="L574">_xlfn.IFS(K574="M","Medium",K574="L","Light",K574="D","Dark")</f>
        <v>Dark</v>
      </c>
      <c r="M574" s="4">
        <f>INDEX(products!$A$1:$G$49,MATCH(orders!$D574,products!$A$1:$A$49,0),MATCH(orders!M$1,products!$A$1:$G$1,0))</f>
        <v>0.2</v>
      </c>
      <c r="N574" s="5">
        <f>INDEX(products!$A$1:$G$49,MATCH(orders!$D574,products!$A$1:$A$49,0),MATCH(orders!N$1,products!$A$1:$G$1,0))</f>
        <v>2.9849999999999999</v>
      </c>
      <c r="O574" s="5">
        <f t="shared" si="8"/>
        <v>5.97</v>
      </c>
      <c r="P574" t="str">
        <f>_xlfn.XLOOKUP(CoffeeOrders[[#This Row],[Customer ID]],customers!$A$1:$A$1001,customers!$I$1:$I$1001,,0)</f>
        <v>Yes</v>
      </c>
    </row>
    <row r="575" spans="1:16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_xlfn.XLOOKUP(C575,customers!$A$2:$A$1001,customers!$B$2:$B$1001)</f>
        <v>Cornie Venour</v>
      </c>
      <c r="G575" s="2" t="str">
        <f>IF(_xlfn.XLOOKUP(C575,customers!$A$1:$A$1001,customers!$C$1:$C$1001)=0, "",_xlfn.XLOOKUP(C575,customers!$A$2:$A$1001,customers!$C$2:$C$1001))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 cm="1">
        <f t="array" ref="J575">_xlfn.IFS(I575="Rob", "Robusta",I575="Ara","Arabica",I575="Exc","Excelsa",I575="Lib", "Liberica")</f>
        <v>Arabica</v>
      </c>
      <c r="K575" t="str">
        <f>INDEX(products!$A$1:$G$49,MATCH(orders!$D575,products!$A$1:$A$49,0),MATCH(orders!K$1,products!$A$1:$G$1,0))</f>
        <v>M</v>
      </c>
      <c r="L575" t="str" cm="1">
        <f t="array" ref="L575">_xlfn.IFS(K575="M","Medium",K575="L","Light",K575="D","Dark")</f>
        <v>Medium</v>
      </c>
      <c r="M575" s="4">
        <f>INDEX(products!$A$1:$G$49,MATCH(orders!$D575,products!$A$1:$A$49,0),MATCH(orders!M$1,products!$A$1:$G$1,0))</f>
        <v>1</v>
      </c>
      <c r="N575" s="5">
        <f>INDEX(products!$A$1:$G$49,MATCH(orders!$D575,products!$A$1:$A$49,0),MATCH(orders!N$1,products!$A$1:$G$1,0))</f>
        <v>11.25</v>
      </c>
      <c r="O575" s="5">
        <f t="shared" si="8"/>
        <v>67.5</v>
      </c>
      <c r="P575" t="str">
        <f>_xlfn.XLOOKUP(CoffeeOrders[[#This Row],[Customer ID]],customers!$A$1:$A$1001,customers!$I$1:$I$1001,,0)</f>
        <v>No</v>
      </c>
    </row>
    <row r="576" spans="1:16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_xlfn.XLOOKUP(C576,customers!$A$2:$A$1001,customers!$B$2:$B$1001)</f>
        <v>Maggy Harby</v>
      </c>
      <c r="G576" s="2" t="str">
        <f>IF(_xlfn.XLOOKUP(C576,customers!$A$1:$A$1001,customers!$C$1:$C$1001)=0, "",_xlfn.XLOOKUP(C576,customers!$A$2:$A$1001,customers!$C$2:$C$1001))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 cm="1">
        <f t="array" ref="J576">_xlfn.IFS(I576="Rob", "Robusta",I576="Ara","Arabica",I576="Exc","Excelsa",I576="Lib", "Liberica")</f>
        <v>Robusta</v>
      </c>
      <c r="K576" t="str">
        <f>INDEX(products!$A$1:$G$49,MATCH(orders!$D576,products!$A$1:$A$49,0),MATCH(orders!K$1,products!$A$1:$G$1,0))</f>
        <v>L</v>
      </c>
      <c r="L576" t="str" cm="1">
        <f t="array" ref="L576">_xlfn.IFS(K576="M","Medium",K576="L","Light",K576="D","Dark")</f>
        <v>Light</v>
      </c>
      <c r="M576" s="4">
        <f>INDEX(products!$A$1:$G$49,MATCH(orders!$D576,products!$A$1:$A$49,0),MATCH(orders!M$1,products!$A$1:$G$1,0))</f>
        <v>0.2</v>
      </c>
      <c r="N576" s="5">
        <f>INDEX(products!$A$1:$G$49,MATCH(orders!$D576,products!$A$1:$A$49,0),MATCH(orders!N$1,products!$A$1:$G$1,0))</f>
        <v>3.5849999999999995</v>
      </c>
      <c r="O576" s="5">
        <f t="shared" si="8"/>
        <v>21.509999999999998</v>
      </c>
      <c r="P576" t="str">
        <f>_xlfn.XLOOKUP(CoffeeOrders[[#This Row],[Customer ID]],customers!$A$1:$A$1001,customers!$I$1:$I$1001,,0)</f>
        <v>Yes</v>
      </c>
    </row>
    <row r="577" spans="1:16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_xlfn.XLOOKUP(C577,customers!$A$2:$A$1001,customers!$B$2:$B$1001)</f>
        <v>Reggie Thickpenny</v>
      </c>
      <c r="G577" s="2" t="str">
        <f>IF(_xlfn.XLOOKUP(C577,customers!$A$1:$A$1001,customers!$C$1:$C$1001)=0, "",_xlfn.XLOOKUP(C577,customers!$A$2:$A$1001,customers!$C$2:$C$1001))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 cm="1">
        <f t="array" ref="J577">_xlfn.IFS(I577="Rob", "Robusta",I577="Ara","Arabica",I577="Exc","Excelsa",I577="Lib", "Liberica")</f>
        <v>Liberica</v>
      </c>
      <c r="K577" t="str">
        <f>INDEX(products!$A$1:$G$49,MATCH(orders!$D577,products!$A$1:$A$49,0),MATCH(orders!K$1,products!$A$1:$G$1,0))</f>
        <v>M</v>
      </c>
      <c r="L577" t="str" cm="1">
        <f t="array" ref="L577">_xlfn.IFS(K577="M","Medium",K577="L","Light",K577="D","Dark")</f>
        <v>Medium</v>
      </c>
      <c r="M577" s="4">
        <f>INDEX(products!$A$1:$G$49,MATCH(orders!$D577,products!$A$1:$A$49,0),MATCH(orders!M$1,products!$A$1:$G$1,0))</f>
        <v>2.5</v>
      </c>
      <c r="N577" s="5">
        <f>INDEX(products!$A$1:$G$49,MATCH(orders!$D577,products!$A$1:$A$49,0),MATCH(orders!N$1,products!$A$1:$G$1,0))</f>
        <v>33.464999999999996</v>
      </c>
      <c r="O577" s="5">
        <f t="shared" si="8"/>
        <v>66.929999999999993</v>
      </c>
      <c r="P577" t="str">
        <f>_xlfn.XLOOKUP(CoffeeOrders[[#This Row],[Customer ID]],customers!$A$1:$A$1001,customers!$I$1:$I$1001,,0)</f>
        <v>No</v>
      </c>
    </row>
    <row r="578" spans="1:16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_xlfn.XLOOKUP(C578,customers!$A$2:$A$1001,customers!$B$2:$B$1001)</f>
        <v>Phyllys Ormerod</v>
      </c>
      <c r="G578" s="2" t="str">
        <f>IF(_xlfn.XLOOKUP(C578,customers!$A$1:$A$1001,customers!$C$1:$C$1001)=0, "",_xlfn.XLOOKUP(C578,customers!$A$2:$A$1001,customers!$C$2:$C$1001))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 cm="1">
        <f t="array" ref="J578">_xlfn.IFS(I578="Rob", "Robusta",I578="Ara","Arabica",I578="Exc","Excelsa",I578="Lib", "Liberica")</f>
        <v>Arabica</v>
      </c>
      <c r="K578" t="str">
        <f>INDEX(products!$A$1:$G$49,MATCH(orders!$D578,products!$A$1:$A$49,0),MATCH(orders!K$1,products!$A$1:$G$1,0))</f>
        <v>D</v>
      </c>
      <c r="L578" t="str" cm="1">
        <f t="array" ref="L578">_xlfn.IFS(K578="M","Medium",K578="L","Light",K578="D","Dark")</f>
        <v>Dark</v>
      </c>
      <c r="M578" s="4">
        <f>INDEX(products!$A$1:$G$49,MATCH(orders!$D578,products!$A$1:$A$49,0),MATCH(orders!M$1,products!$A$1:$G$1,0))</f>
        <v>0.2</v>
      </c>
      <c r="N578" s="5">
        <f>INDEX(products!$A$1:$G$49,MATCH(orders!$D578,products!$A$1:$A$49,0),MATCH(orders!N$1,products!$A$1:$G$1,0))</f>
        <v>2.9849999999999999</v>
      </c>
      <c r="O578" s="5">
        <f t="shared" si="8"/>
        <v>17.91</v>
      </c>
      <c r="P578" t="str">
        <f>_xlfn.XLOOKUP(CoffeeOrders[[#This Row],[Customer ID]],customers!$A$1:$A$1001,customers!$I$1:$I$1001,,0)</f>
        <v>No</v>
      </c>
    </row>
    <row r="579" spans="1:16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_xlfn.XLOOKUP(C579,customers!$A$2:$A$1001,customers!$B$2:$B$1001)</f>
        <v>Don Flintiff</v>
      </c>
      <c r="G579" s="2" t="str">
        <f>IF(_xlfn.XLOOKUP(C579,customers!$A$1:$A$1001,customers!$C$1:$C$1001)=0, "",_xlfn.XLOOKUP(C579,customers!$A$2:$A$1001,customers!$C$2:$C$1001))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 cm="1">
        <f t="array" ref="J579">_xlfn.IFS(I579="Rob", "Robusta",I579="Ara","Arabica",I579="Exc","Excelsa",I579="Lib", "Liberica")</f>
        <v>Liberica</v>
      </c>
      <c r="K579" t="str">
        <f>INDEX(products!$A$1:$G$49,MATCH(orders!$D579,products!$A$1:$A$49,0),MATCH(orders!K$1,products!$A$1:$G$1,0))</f>
        <v>M</v>
      </c>
      <c r="L579" t="str" cm="1">
        <f t="array" ref="L579">_xlfn.IFS(K579="M","Medium",K579="L","Light",K579="D","Dark")</f>
        <v>Medium</v>
      </c>
      <c r="M579" s="4">
        <f>INDEX(products!$A$1:$G$49,MATCH(orders!$D579,products!$A$1:$A$49,0),MATCH(orders!M$1,products!$A$1:$G$1,0))</f>
        <v>1</v>
      </c>
      <c r="N579" s="5">
        <f>INDEX(products!$A$1:$G$49,MATCH(orders!$D579,products!$A$1:$A$49,0),MATCH(orders!N$1,products!$A$1:$G$1,0))</f>
        <v>14.55</v>
      </c>
      <c r="O579" s="5">
        <f t="shared" ref="O579:O642" si="9">E579*N579</f>
        <v>58.2</v>
      </c>
      <c r="P579" t="str">
        <f>_xlfn.XLOOKUP(CoffeeOrders[[#This Row],[Customer ID]],customers!$A$1:$A$1001,customers!$I$1:$I$1001,,0)</f>
        <v>No</v>
      </c>
    </row>
    <row r="580" spans="1:16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_xlfn.XLOOKUP(C580,customers!$A$2:$A$1001,customers!$B$2:$B$1001)</f>
        <v>Tymon Zanetti</v>
      </c>
      <c r="G580" s="2" t="str">
        <f>IF(_xlfn.XLOOKUP(C580,customers!$A$1:$A$1001,customers!$C$1:$C$1001)=0, "",_xlfn.XLOOKUP(C580,customers!$A$2:$A$1001,customers!$C$2:$C$1001))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 cm="1">
        <f t="array" ref="J580">_xlfn.IFS(I580="Rob", "Robusta",I580="Ara","Arabica",I580="Exc","Excelsa",I580="Lib", "Liberica")</f>
        <v>Excelsa</v>
      </c>
      <c r="K580" t="str">
        <f>INDEX(products!$A$1:$G$49,MATCH(orders!$D580,products!$A$1:$A$49,0),MATCH(orders!K$1,products!$A$1:$G$1,0))</f>
        <v>L</v>
      </c>
      <c r="L580" t="str" cm="1">
        <f t="array" ref="L580">_xlfn.IFS(K580="M","Medium",K580="L","Light",K580="D","Dark")</f>
        <v>Light</v>
      </c>
      <c r="M580" s="4">
        <f>INDEX(products!$A$1:$G$49,MATCH(orders!$D580,products!$A$1:$A$49,0),MATCH(orders!M$1,products!$A$1:$G$1,0))</f>
        <v>0.2</v>
      </c>
      <c r="N580" s="5">
        <f>INDEX(products!$A$1:$G$49,MATCH(orders!$D580,products!$A$1:$A$49,0),MATCH(orders!N$1,products!$A$1:$G$1,0))</f>
        <v>4.4550000000000001</v>
      </c>
      <c r="O580" s="5">
        <f t="shared" si="9"/>
        <v>13.365</v>
      </c>
      <c r="P580" t="str">
        <f>_xlfn.XLOOKUP(CoffeeOrders[[#This Row],[Customer ID]],customers!$A$1:$A$1001,customers!$I$1:$I$1001,,0)</f>
        <v>No</v>
      </c>
    </row>
    <row r="581" spans="1:16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_xlfn.XLOOKUP(C581,customers!$A$2:$A$1001,customers!$B$2:$B$1001)</f>
        <v>Tymon Zanetti</v>
      </c>
      <c r="G581" s="2" t="str">
        <f>IF(_xlfn.XLOOKUP(C581,customers!$A$1:$A$1001,customers!$C$1:$C$1001)=0, "",_xlfn.XLOOKUP(C581,customers!$A$2:$A$1001,customers!$C$2:$C$1001))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 cm="1">
        <f t="array" ref="J581">_xlfn.IFS(I581="Rob", "Robusta",I581="Ara","Arabica",I581="Exc","Excelsa",I581="Lib", "Liberica")</f>
        <v>Arabica</v>
      </c>
      <c r="K581" t="str">
        <f>INDEX(products!$A$1:$G$49,MATCH(orders!$D581,products!$A$1:$A$49,0),MATCH(orders!K$1,products!$A$1:$G$1,0))</f>
        <v>M</v>
      </c>
      <c r="L581" t="str" cm="1">
        <f t="array" ref="L581">_xlfn.IFS(K581="M","Medium",K581="L","Light",K581="D","Dark")</f>
        <v>Medium</v>
      </c>
      <c r="M581" s="4">
        <f>INDEX(products!$A$1:$G$49,MATCH(orders!$D581,products!$A$1:$A$49,0),MATCH(orders!M$1,products!$A$1:$G$1,0))</f>
        <v>0.5</v>
      </c>
      <c r="N581" s="5">
        <f>INDEX(products!$A$1:$G$49,MATCH(orders!$D581,products!$A$1:$A$49,0),MATCH(orders!N$1,products!$A$1:$G$1,0))</f>
        <v>6.75</v>
      </c>
      <c r="O581" s="5">
        <f t="shared" si="9"/>
        <v>33.75</v>
      </c>
      <c r="P581" t="str">
        <f>_xlfn.XLOOKUP(CoffeeOrders[[#This Row],[Customer ID]],customers!$A$1:$A$1001,customers!$I$1:$I$1001,,0)</f>
        <v>No</v>
      </c>
    </row>
    <row r="582" spans="1:16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_xlfn.XLOOKUP(C582,customers!$A$2:$A$1001,customers!$B$2:$B$1001)</f>
        <v>Reinaldos Kirtley</v>
      </c>
      <c r="G582" s="2" t="str">
        <f>IF(_xlfn.XLOOKUP(C582,customers!$A$1:$A$1001,customers!$C$1:$C$1001)=0, "",_xlfn.XLOOKUP(C582,customers!$A$2:$A$1001,customers!$C$2:$C$1001))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 cm="1">
        <f t="array" ref="J582">_xlfn.IFS(I582="Rob", "Robusta",I582="Ara","Arabica",I582="Exc","Excelsa",I582="Lib", "Liberica")</f>
        <v>Excelsa</v>
      </c>
      <c r="K582" t="str">
        <f>INDEX(products!$A$1:$G$49,MATCH(orders!$D582,products!$A$1:$A$49,0),MATCH(orders!K$1,products!$A$1:$G$1,0))</f>
        <v>L</v>
      </c>
      <c r="L582" t="str" cm="1">
        <f t="array" ref="L582">_xlfn.IFS(K582="M","Medium",K582="L","Light",K582="D","Dark")</f>
        <v>Light</v>
      </c>
      <c r="M582" s="4">
        <f>INDEX(products!$A$1:$G$49,MATCH(orders!$D582,products!$A$1:$A$49,0),MATCH(orders!M$1,products!$A$1:$G$1,0))</f>
        <v>1</v>
      </c>
      <c r="N582" s="5">
        <f>INDEX(products!$A$1:$G$49,MATCH(orders!$D582,products!$A$1:$A$49,0),MATCH(orders!N$1,products!$A$1:$G$1,0))</f>
        <v>14.85</v>
      </c>
      <c r="O582" s="5">
        <f t="shared" si="9"/>
        <v>44.55</v>
      </c>
      <c r="P582" t="str">
        <f>_xlfn.XLOOKUP(CoffeeOrders[[#This Row],[Customer ID]],customers!$A$1:$A$1001,customers!$I$1:$I$1001,,0)</f>
        <v>Yes</v>
      </c>
    </row>
    <row r="583" spans="1:16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_xlfn.XLOOKUP(C583,customers!$A$2:$A$1001,customers!$B$2:$B$1001)</f>
        <v>Carney Clemencet</v>
      </c>
      <c r="G583" s="2" t="str">
        <f>IF(_xlfn.XLOOKUP(C583,customers!$A$1:$A$1001,customers!$C$1:$C$1001)=0, "",_xlfn.XLOOKUP(C583,customers!$A$2:$A$1001,customers!$C$2:$C$1001))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 cm="1">
        <f t="array" ref="J583">_xlfn.IFS(I583="Rob", "Robusta",I583="Ara","Arabica",I583="Exc","Excelsa",I583="Lib", "Liberica")</f>
        <v>Excelsa</v>
      </c>
      <c r="K583" t="str">
        <f>INDEX(products!$A$1:$G$49,MATCH(orders!$D583,products!$A$1:$A$49,0),MATCH(orders!K$1,products!$A$1:$G$1,0))</f>
        <v>L</v>
      </c>
      <c r="L583" t="str" cm="1">
        <f t="array" ref="L583">_xlfn.IFS(K583="M","Medium",K583="L","Light",K583="D","Dark")</f>
        <v>Light</v>
      </c>
      <c r="M583" s="4">
        <f>INDEX(products!$A$1:$G$49,MATCH(orders!$D583,products!$A$1:$A$49,0),MATCH(orders!M$1,products!$A$1:$G$1,0))</f>
        <v>0.5</v>
      </c>
      <c r="N583" s="5">
        <f>INDEX(products!$A$1:$G$49,MATCH(orders!$D583,products!$A$1:$A$49,0),MATCH(orders!N$1,products!$A$1:$G$1,0))</f>
        <v>8.91</v>
      </c>
      <c r="O583" s="5">
        <f t="shared" si="9"/>
        <v>44.55</v>
      </c>
      <c r="P583" t="str">
        <f>_xlfn.XLOOKUP(CoffeeOrders[[#This Row],[Customer ID]],customers!$A$1:$A$1001,customers!$I$1:$I$1001,,0)</f>
        <v>Yes</v>
      </c>
    </row>
    <row r="584" spans="1:16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_xlfn.XLOOKUP(C584,customers!$A$2:$A$1001,customers!$B$2:$B$1001)</f>
        <v>Russell Donet</v>
      </c>
      <c r="G584" s="2" t="str">
        <f>IF(_xlfn.XLOOKUP(C584,customers!$A$1:$A$1001,customers!$C$1:$C$1001)=0, "",_xlfn.XLOOKUP(C584,customers!$A$2:$A$1001,customers!$C$2:$C$1001))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 cm="1">
        <f t="array" ref="J584">_xlfn.IFS(I584="Rob", "Robusta",I584="Ara","Arabica",I584="Exc","Excelsa",I584="Lib", "Liberica")</f>
        <v>Excelsa</v>
      </c>
      <c r="K584" t="str">
        <f>INDEX(products!$A$1:$G$49,MATCH(orders!$D584,products!$A$1:$A$49,0),MATCH(orders!K$1,products!$A$1:$G$1,0))</f>
        <v>D</v>
      </c>
      <c r="L584" t="str" cm="1">
        <f t="array" ref="L584">_xlfn.IFS(K584="M","Medium",K584="L","Light",K584="D","Dark")</f>
        <v>Dark</v>
      </c>
      <c r="M584" s="4">
        <f>INDEX(products!$A$1:$G$49,MATCH(orders!$D584,products!$A$1:$A$49,0),MATCH(orders!M$1,products!$A$1:$G$1,0))</f>
        <v>1</v>
      </c>
      <c r="N584" s="5">
        <f>INDEX(products!$A$1:$G$49,MATCH(orders!$D584,products!$A$1:$A$49,0),MATCH(orders!N$1,products!$A$1:$G$1,0))</f>
        <v>12.15</v>
      </c>
      <c r="O584" s="5">
        <f t="shared" si="9"/>
        <v>60.75</v>
      </c>
      <c r="P584" t="str">
        <f>_xlfn.XLOOKUP(CoffeeOrders[[#This Row],[Customer ID]],customers!$A$1:$A$1001,customers!$I$1:$I$1001,,0)</f>
        <v>No</v>
      </c>
    </row>
    <row r="585" spans="1:16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_xlfn.XLOOKUP(C585,customers!$A$2:$A$1001,customers!$B$2:$B$1001)</f>
        <v>Sidney Gawen</v>
      </c>
      <c r="G585" s="2" t="str">
        <f>IF(_xlfn.XLOOKUP(C585,customers!$A$1:$A$1001,customers!$C$1:$C$1001)=0, "",_xlfn.XLOOKUP(C585,customers!$A$2:$A$1001,customers!$C$2:$C$1001))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 cm="1">
        <f t="array" ref="J585">_xlfn.IFS(I585="Rob", "Robusta",I585="Ara","Arabica",I585="Exc","Excelsa",I585="Lib", "Liberica")</f>
        <v>Robusta</v>
      </c>
      <c r="K585" t="str">
        <f>INDEX(products!$A$1:$G$49,MATCH(orders!$D585,products!$A$1:$A$49,0),MATCH(orders!K$1,products!$A$1:$G$1,0))</f>
        <v>L</v>
      </c>
      <c r="L585" t="str" cm="1">
        <f t="array" ref="L585">_xlfn.IFS(K585="M","Medium",K585="L","Light",K585="D","Dark")</f>
        <v>Light</v>
      </c>
      <c r="M585" s="4">
        <f>INDEX(products!$A$1:$G$49,MATCH(orders!$D585,products!$A$1:$A$49,0),MATCH(orders!M$1,products!$A$1:$G$1,0))</f>
        <v>0.2</v>
      </c>
      <c r="N585" s="5">
        <f>INDEX(products!$A$1:$G$49,MATCH(orders!$D585,products!$A$1:$A$49,0),MATCH(orders!N$1,products!$A$1:$G$1,0))</f>
        <v>3.5849999999999995</v>
      </c>
      <c r="O585" s="5">
        <f t="shared" si="9"/>
        <v>3.5849999999999995</v>
      </c>
      <c r="P585" t="str">
        <f>_xlfn.XLOOKUP(CoffeeOrders[[#This Row],[Customer ID]],customers!$A$1:$A$1001,customers!$I$1:$I$1001,,0)</f>
        <v>Yes</v>
      </c>
    </row>
    <row r="586" spans="1:16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_xlfn.XLOOKUP(C586,customers!$A$2:$A$1001,customers!$B$2:$B$1001)</f>
        <v>Rickey Readie</v>
      </c>
      <c r="G586" s="2" t="str">
        <f>IF(_xlfn.XLOOKUP(C586,customers!$A$1:$A$1001,customers!$C$1:$C$1001)=0, "",_xlfn.XLOOKUP(C586,customers!$A$2:$A$1001,customers!$C$2:$C$1001))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 cm="1">
        <f t="array" ref="J586">_xlfn.IFS(I586="Rob", "Robusta",I586="Ara","Arabica",I586="Exc","Excelsa",I586="Lib", "Liberica")</f>
        <v>Robusta</v>
      </c>
      <c r="K586" t="str">
        <f>INDEX(products!$A$1:$G$49,MATCH(orders!$D586,products!$A$1:$A$49,0),MATCH(orders!K$1,products!$A$1:$G$1,0))</f>
        <v>L</v>
      </c>
      <c r="L586" t="str" cm="1">
        <f t="array" ref="L586">_xlfn.IFS(K586="M","Medium",K586="L","Light",K586="D","Dark")</f>
        <v>Light</v>
      </c>
      <c r="M586" s="4">
        <f>INDEX(products!$A$1:$G$49,MATCH(orders!$D586,products!$A$1:$A$49,0),MATCH(orders!M$1,products!$A$1:$G$1,0))</f>
        <v>0.2</v>
      </c>
      <c r="N586" s="5">
        <f>INDEX(products!$A$1:$G$49,MATCH(orders!$D586,products!$A$1:$A$49,0),MATCH(orders!N$1,products!$A$1:$G$1,0))</f>
        <v>3.5849999999999995</v>
      </c>
      <c r="O586" s="5">
        <f t="shared" si="9"/>
        <v>21.509999999999998</v>
      </c>
      <c r="P586" t="str">
        <f>_xlfn.XLOOKUP(CoffeeOrders[[#This Row],[Customer ID]],customers!$A$1:$A$1001,customers!$I$1:$I$1001,,0)</f>
        <v>No</v>
      </c>
    </row>
    <row r="587" spans="1:16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_xlfn.XLOOKUP(C587,customers!$A$2:$A$1001,customers!$B$2:$B$1001)</f>
        <v>Cody Verissimo</v>
      </c>
      <c r="G587" s="2" t="str">
        <f>IF(_xlfn.XLOOKUP(C587,customers!$A$1:$A$1001,customers!$C$1:$C$1001)=0, "",_xlfn.XLOOKUP(C587,customers!$A$2:$A$1001,customers!$C$2:$C$1001))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 cm="1">
        <f t="array" ref="J587">_xlfn.IFS(I587="Rob", "Robusta",I587="Ara","Arabica",I587="Exc","Excelsa",I587="Lib", "Liberica")</f>
        <v>Excelsa</v>
      </c>
      <c r="K587" t="str">
        <f>INDEX(products!$A$1:$G$49,MATCH(orders!$D587,products!$A$1:$A$49,0),MATCH(orders!K$1,products!$A$1:$G$1,0))</f>
        <v>M</v>
      </c>
      <c r="L587" t="str" cm="1">
        <f t="array" ref="L587">_xlfn.IFS(K587="M","Medium",K587="L","Light",K587="D","Dark")</f>
        <v>Medium</v>
      </c>
      <c r="M587" s="4">
        <f>INDEX(products!$A$1:$G$49,MATCH(orders!$D587,products!$A$1:$A$49,0),MATCH(orders!M$1,products!$A$1:$G$1,0))</f>
        <v>0.5</v>
      </c>
      <c r="N587" s="5">
        <f>INDEX(products!$A$1:$G$49,MATCH(orders!$D587,products!$A$1:$A$49,0),MATCH(orders!N$1,products!$A$1:$G$1,0))</f>
        <v>8.25</v>
      </c>
      <c r="O587" s="5">
        <f t="shared" si="9"/>
        <v>16.5</v>
      </c>
      <c r="P587" t="str">
        <f>_xlfn.XLOOKUP(CoffeeOrders[[#This Row],[Customer ID]],customers!$A$1:$A$1001,customers!$I$1:$I$1001,,0)</f>
        <v>Yes</v>
      </c>
    </row>
    <row r="588" spans="1:16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_xlfn.XLOOKUP(C588,customers!$A$2:$A$1001,customers!$B$2:$B$1001)</f>
        <v>Zilvia Claisse</v>
      </c>
      <c r="G588" s="2" t="str">
        <f>IF(_xlfn.XLOOKUP(C588,customers!$A$1:$A$1001,customers!$C$1:$C$1001)=0, "",_xlfn.XLOOKUP(C588,customers!$A$2:$A$1001,customers!$C$2:$C$1001))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 cm="1">
        <f t="array" ref="J588">_xlfn.IFS(I588="Rob", "Robusta",I588="Ara","Arabica",I588="Exc","Excelsa",I588="Lib", "Liberica")</f>
        <v>Robusta</v>
      </c>
      <c r="K588" t="str">
        <f>INDEX(products!$A$1:$G$49,MATCH(orders!$D588,products!$A$1:$A$49,0),MATCH(orders!K$1,products!$A$1:$G$1,0))</f>
        <v>L</v>
      </c>
      <c r="L588" t="str" cm="1">
        <f t="array" ref="L588">_xlfn.IFS(K588="M","Medium",K588="L","Light",K588="D","Dark")</f>
        <v>Light</v>
      </c>
      <c r="M588" s="4">
        <f>INDEX(products!$A$1:$G$49,MATCH(orders!$D588,products!$A$1:$A$49,0),MATCH(orders!M$1,products!$A$1:$G$1,0))</f>
        <v>2.5</v>
      </c>
      <c r="N588" s="5">
        <f>INDEX(products!$A$1:$G$49,MATCH(orders!$D588,products!$A$1:$A$49,0),MATCH(orders!N$1,products!$A$1:$G$1,0))</f>
        <v>27.484999999999996</v>
      </c>
      <c r="O588" s="5">
        <f t="shared" si="9"/>
        <v>82.454999999999984</v>
      </c>
      <c r="P588" t="str">
        <f>_xlfn.XLOOKUP(CoffeeOrders[[#This Row],[Customer ID]],customers!$A$1:$A$1001,customers!$I$1:$I$1001,,0)</f>
        <v>No</v>
      </c>
    </row>
    <row r="589" spans="1:16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_xlfn.XLOOKUP(C589,customers!$A$2:$A$1001,customers!$B$2:$B$1001)</f>
        <v>Bar O' Mahony</v>
      </c>
      <c r="G589" s="2" t="str">
        <f>IF(_xlfn.XLOOKUP(C589,customers!$A$1:$A$1001,customers!$C$1:$C$1001)=0, "",_xlfn.XLOOKUP(C589,customers!$A$2:$A$1001,customers!$C$2:$C$1001))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 cm="1">
        <f t="array" ref="J589">_xlfn.IFS(I589="Rob", "Robusta",I589="Ara","Arabica",I589="Exc","Excelsa",I589="Lib", "Liberica")</f>
        <v>Liberica</v>
      </c>
      <c r="K589" t="str">
        <f>INDEX(products!$A$1:$G$49,MATCH(orders!$D589,products!$A$1:$A$49,0),MATCH(orders!K$1,products!$A$1:$G$1,0))</f>
        <v>D</v>
      </c>
      <c r="L589" t="str" cm="1">
        <f t="array" ref="L589">_xlfn.IFS(K589="M","Medium",K589="L","Light",K589="D","Dark")</f>
        <v>Dark</v>
      </c>
      <c r="M589" s="4">
        <f>INDEX(products!$A$1:$G$49,MATCH(orders!$D589,products!$A$1:$A$49,0),MATCH(orders!M$1,products!$A$1:$G$1,0))</f>
        <v>0.5</v>
      </c>
      <c r="N589" s="5">
        <f>INDEX(products!$A$1:$G$49,MATCH(orders!$D589,products!$A$1:$A$49,0),MATCH(orders!N$1,products!$A$1:$G$1,0))</f>
        <v>7.77</v>
      </c>
      <c r="O589" s="5">
        <f t="shared" si="9"/>
        <v>7.77</v>
      </c>
      <c r="P589" t="str">
        <f>_xlfn.XLOOKUP(CoffeeOrders[[#This Row],[Customer ID]],customers!$A$1:$A$1001,customers!$I$1:$I$1001,,0)</f>
        <v>Yes</v>
      </c>
    </row>
    <row r="590" spans="1:16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_xlfn.XLOOKUP(C590,customers!$A$2:$A$1001,customers!$B$2:$B$1001)</f>
        <v>Valenka Stansbury</v>
      </c>
      <c r="G590" s="2" t="str">
        <f>IF(_xlfn.XLOOKUP(C590,customers!$A$1:$A$1001,customers!$C$1:$C$1001)=0, "",_xlfn.XLOOKUP(C590,customers!$A$2:$A$1001,customers!$C$2:$C$1001))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 cm="1">
        <f t="array" ref="J590">_xlfn.IFS(I590="Rob", "Robusta",I590="Ara","Arabica",I590="Exc","Excelsa",I590="Lib", "Liberica")</f>
        <v>Robusta</v>
      </c>
      <c r="K590" t="str">
        <f>INDEX(products!$A$1:$G$49,MATCH(orders!$D590,products!$A$1:$A$49,0),MATCH(orders!K$1,products!$A$1:$G$1,0))</f>
        <v>M</v>
      </c>
      <c r="L590" t="str" cm="1">
        <f t="array" ref="L590">_xlfn.IFS(K590="M","Medium",K590="L","Light",K590="D","Dark")</f>
        <v>Medium</v>
      </c>
      <c r="M590" s="4">
        <f>INDEX(products!$A$1:$G$49,MATCH(orders!$D590,products!$A$1:$A$49,0),MATCH(orders!M$1,products!$A$1:$G$1,0))</f>
        <v>0.5</v>
      </c>
      <c r="N590" s="5">
        <f>INDEX(products!$A$1:$G$49,MATCH(orders!$D590,products!$A$1:$A$49,0),MATCH(orders!N$1,products!$A$1:$G$1,0))</f>
        <v>5.97</v>
      </c>
      <c r="O590" s="5">
        <f t="shared" si="9"/>
        <v>11.94</v>
      </c>
      <c r="P590" t="str">
        <f>_xlfn.XLOOKUP(CoffeeOrders[[#This Row],[Customer ID]],customers!$A$1:$A$1001,customers!$I$1:$I$1001,,0)</f>
        <v>Yes</v>
      </c>
    </row>
    <row r="591" spans="1:16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_xlfn.XLOOKUP(C591,customers!$A$2:$A$1001,customers!$B$2:$B$1001)</f>
        <v>Daniel Heinonen</v>
      </c>
      <c r="G591" s="2" t="str">
        <f>IF(_xlfn.XLOOKUP(C591,customers!$A$1:$A$1001,customers!$C$1:$C$1001)=0, "",_xlfn.XLOOKUP(C591,customers!$A$2:$A$1001,customers!$C$2:$C$1001))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 cm="1">
        <f t="array" ref="J591">_xlfn.IFS(I591="Rob", "Robusta",I591="Ara","Arabica",I591="Exc","Excelsa",I591="Lib", "Liberica")</f>
        <v>Excelsa</v>
      </c>
      <c r="K591" t="str">
        <f>INDEX(products!$A$1:$G$49,MATCH(orders!$D591,products!$A$1:$A$49,0),MATCH(orders!K$1,products!$A$1:$G$1,0))</f>
        <v>L</v>
      </c>
      <c r="L591" t="str" cm="1">
        <f t="array" ref="L591">_xlfn.IFS(K591="M","Medium",K591="L","Light",K591="D","Dark")</f>
        <v>Light</v>
      </c>
      <c r="M591" s="4">
        <f>INDEX(products!$A$1:$G$49,MATCH(orders!$D591,products!$A$1:$A$49,0),MATCH(orders!M$1,products!$A$1:$G$1,0))</f>
        <v>2.5</v>
      </c>
      <c r="N591" s="5">
        <f>INDEX(products!$A$1:$G$49,MATCH(orders!$D591,products!$A$1:$A$49,0),MATCH(orders!N$1,products!$A$1:$G$1,0))</f>
        <v>34.154999999999994</v>
      </c>
      <c r="O591" s="5">
        <f t="shared" si="9"/>
        <v>204.92999999999995</v>
      </c>
      <c r="P591" t="str">
        <f>_xlfn.XLOOKUP(CoffeeOrders[[#This Row],[Customer ID]],customers!$A$1:$A$1001,customers!$I$1:$I$1001,,0)</f>
        <v>No</v>
      </c>
    </row>
    <row r="592" spans="1:16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_xlfn.XLOOKUP(C592,customers!$A$2:$A$1001,customers!$B$2:$B$1001)</f>
        <v>Jewelle Shenton</v>
      </c>
      <c r="G592" s="2" t="str">
        <f>IF(_xlfn.XLOOKUP(C592,customers!$A$1:$A$1001,customers!$C$1:$C$1001)=0, "",_xlfn.XLOOKUP(C592,customers!$A$2:$A$1001,customers!$C$2:$C$1001))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 cm="1">
        <f t="array" ref="J592">_xlfn.IFS(I592="Rob", "Robusta",I592="Ara","Arabica",I592="Exc","Excelsa",I592="Lib", "Liberica")</f>
        <v>Excelsa</v>
      </c>
      <c r="K592" t="str">
        <f>INDEX(products!$A$1:$G$49,MATCH(orders!$D592,products!$A$1:$A$49,0),MATCH(orders!K$1,products!$A$1:$G$1,0))</f>
        <v>M</v>
      </c>
      <c r="L592" t="str" cm="1">
        <f t="array" ref="L592">_xlfn.IFS(K592="M","Medium",K592="L","Light",K592="D","Dark")</f>
        <v>Medium</v>
      </c>
      <c r="M592" s="4">
        <f>INDEX(products!$A$1:$G$49,MATCH(orders!$D592,products!$A$1:$A$49,0),MATCH(orders!M$1,products!$A$1:$G$1,0))</f>
        <v>2.5</v>
      </c>
      <c r="N592" s="5">
        <f>INDEX(products!$A$1:$G$49,MATCH(orders!$D592,products!$A$1:$A$49,0),MATCH(orders!N$1,products!$A$1:$G$1,0))</f>
        <v>31.624999999999996</v>
      </c>
      <c r="O592" s="5">
        <f t="shared" si="9"/>
        <v>63.249999999999993</v>
      </c>
      <c r="P592" t="str">
        <f>_xlfn.XLOOKUP(CoffeeOrders[[#This Row],[Customer ID]],customers!$A$1:$A$1001,customers!$I$1:$I$1001,,0)</f>
        <v>Yes</v>
      </c>
    </row>
    <row r="593" spans="1:16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_xlfn.XLOOKUP(C593,customers!$A$2:$A$1001,customers!$B$2:$B$1001)</f>
        <v>Jennifer Wilkisson</v>
      </c>
      <c r="G593" s="2" t="str">
        <f>IF(_xlfn.XLOOKUP(C593,customers!$A$1:$A$1001,customers!$C$1:$C$1001)=0, "",_xlfn.XLOOKUP(C593,customers!$A$2:$A$1001,customers!$C$2:$C$1001))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 cm="1">
        <f t="array" ref="J593">_xlfn.IFS(I593="Rob", "Robusta",I593="Ara","Arabica",I593="Exc","Excelsa",I593="Lib", "Liberica")</f>
        <v>Robusta</v>
      </c>
      <c r="K593" t="str">
        <f>INDEX(products!$A$1:$G$49,MATCH(orders!$D593,products!$A$1:$A$49,0),MATCH(orders!K$1,products!$A$1:$G$1,0))</f>
        <v>D</v>
      </c>
      <c r="L593" t="str" cm="1">
        <f t="array" ref="L593">_xlfn.IFS(K593="M","Medium",K593="L","Light",K593="D","Dark")</f>
        <v>Dark</v>
      </c>
      <c r="M593" s="4">
        <f>INDEX(products!$A$1:$G$49,MATCH(orders!$D593,products!$A$1:$A$49,0),MATCH(orders!M$1,products!$A$1:$G$1,0))</f>
        <v>0.2</v>
      </c>
      <c r="N593" s="5">
        <f>INDEX(products!$A$1:$G$49,MATCH(orders!$D593,products!$A$1:$A$49,0),MATCH(orders!N$1,products!$A$1:$G$1,0))</f>
        <v>2.6849999999999996</v>
      </c>
      <c r="O593" s="5">
        <f t="shared" si="9"/>
        <v>8.0549999999999997</v>
      </c>
      <c r="P593" t="str">
        <f>_xlfn.XLOOKUP(CoffeeOrders[[#This Row],[Customer ID]],customers!$A$1:$A$1001,customers!$I$1:$I$1001,,0)</f>
        <v>Yes</v>
      </c>
    </row>
    <row r="594" spans="1:16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_xlfn.XLOOKUP(C594,customers!$A$2:$A$1001,customers!$B$2:$B$1001)</f>
        <v>Kylie Mowat</v>
      </c>
      <c r="G594" s="2" t="str">
        <f>IF(_xlfn.XLOOKUP(C594,customers!$A$1:$A$1001,customers!$C$1:$C$1001)=0, "",_xlfn.XLOOKUP(C594,customers!$A$2:$A$1001,customers!$C$2:$C$1001))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 cm="1">
        <f t="array" ref="J594">_xlfn.IFS(I594="Rob", "Robusta",I594="Ara","Arabica",I594="Exc","Excelsa",I594="Lib", "Liberica")</f>
        <v>Arabica</v>
      </c>
      <c r="K594" t="str">
        <f>INDEX(products!$A$1:$G$49,MATCH(orders!$D594,products!$A$1:$A$49,0),MATCH(orders!K$1,products!$A$1:$G$1,0))</f>
        <v>M</v>
      </c>
      <c r="L594" t="str" cm="1">
        <f t="array" ref="L594">_xlfn.IFS(K594="M","Medium",K594="L","Light",K594="D","Dark")</f>
        <v>Medium</v>
      </c>
      <c r="M594" s="4">
        <f>INDEX(products!$A$1:$G$49,MATCH(orders!$D594,products!$A$1:$A$49,0),MATCH(orders!M$1,products!$A$1:$G$1,0))</f>
        <v>2.5</v>
      </c>
      <c r="N594" s="5">
        <f>INDEX(products!$A$1:$G$49,MATCH(orders!$D594,products!$A$1:$A$49,0),MATCH(orders!N$1,products!$A$1:$G$1,0))</f>
        <v>25.874999999999996</v>
      </c>
      <c r="O594" s="5">
        <f t="shared" si="9"/>
        <v>51.749999999999993</v>
      </c>
      <c r="P594" t="str">
        <f>_xlfn.XLOOKUP(CoffeeOrders[[#This Row],[Customer ID]],customers!$A$1:$A$1001,customers!$I$1:$I$1001,,0)</f>
        <v>No</v>
      </c>
    </row>
    <row r="595" spans="1:16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_xlfn.XLOOKUP(C595,customers!$A$2:$A$1001,customers!$B$2:$B$1001)</f>
        <v>Cody Verissimo</v>
      </c>
      <c r="G595" s="2" t="str">
        <f>IF(_xlfn.XLOOKUP(C595,customers!$A$1:$A$1001,customers!$C$1:$C$1001)=0, "",_xlfn.XLOOKUP(C595,customers!$A$2:$A$1001,customers!$C$2:$C$1001))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 cm="1">
        <f t="array" ref="J595">_xlfn.IFS(I595="Rob", "Robusta",I595="Ara","Arabica",I595="Exc","Excelsa",I595="Lib", "Liberica")</f>
        <v>Excelsa</v>
      </c>
      <c r="K595" t="str">
        <f>INDEX(products!$A$1:$G$49,MATCH(orders!$D595,products!$A$1:$A$49,0),MATCH(orders!K$1,products!$A$1:$G$1,0))</f>
        <v>D</v>
      </c>
      <c r="L595" t="str" cm="1">
        <f t="array" ref="L595">_xlfn.IFS(K595="M","Medium",K595="L","Light",K595="D","Dark")</f>
        <v>Dark</v>
      </c>
      <c r="M595" s="4">
        <f>INDEX(products!$A$1:$G$49,MATCH(orders!$D595,products!$A$1:$A$49,0),MATCH(orders!M$1,products!$A$1:$G$1,0))</f>
        <v>2.5</v>
      </c>
      <c r="N595" s="5">
        <f>INDEX(products!$A$1:$G$49,MATCH(orders!$D595,products!$A$1:$A$49,0),MATCH(orders!N$1,products!$A$1:$G$1,0))</f>
        <v>27.945</v>
      </c>
      <c r="O595" s="5">
        <f t="shared" si="9"/>
        <v>27.945</v>
      </c>
      <c r="P595" t="str">
        <f>_xlfn.XLOOKUP(CoffeeOrders[[#This Row],[Customer ID]],customers!$A$1:$A$1001,customers!$I$1:$I$1001,,0)</f>
        <v>Yes</v>
      </c>
    </row>
    <row r="596" spans="1:16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_xlfn.XLOOKUP(C596,customers!$A$2:$A$1001,customers!$B$2:$B$1001)</f>
        <v>Gabriel Starcks</v>
      </c>
      <c r="G596" s="2" t="str">
        <f>IF(_xlfn.XLOOKUP(C596,customers!$A$1:$A$1001,customers!$C$1:$C$1001)=0, "",_xlfn.XLOOKUP(C596,customers!$A$2:$A$1001,customers!$C$2:$C$1001))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 cm="1">
        <f t="array" ref="J596">_xlfn.IFS(I596="Rob", "Robusta",I596="Ara","Arabica",I596="Exc","Excelsa",I596="Lib", "Liberica")</f>
        <v>Arabica</v>
      </c>
      <c r="K596" t="str">
        <f>INDEX(products!$A$1:$G$49,MATCH(orders!$D596,products!$A$1:$A$49,0),MATCH(orders!K$1,products!$A$1:$G$1,0))</f>
        <v>L</v>
      </c>
      <c r="L596" t="str" cm="1">
        <f t="array" ref="L596">_xlfn.IFS(K596="M","Medium",K596="L","Light",K596="D","Dark")</f>
        <v>Light</v>
      </c>
      <c r="M596" s="4">
        <f>INDEX(products!$A$1:$G$49,MATCH(orders!$D596,products!$A$1:$A$49,0),MATCH(orders!M$1,products!$A$1:$G$1,0))</f>
        <v>2.5</v>
      </c>
      <c r="N596" s="5">
        <f>INDEX(products!$A$1:$G$49,MATCH(orders!$D596,products!$A$1:$A$49,0),MATCH(orders!N$1,products!$A$1:$G$1,0))</f>
        <v>29.784999999999997</v>
      </c>
      <c r="O596" s="5">
        <f t="shared" si="9"/>
        <v>59.569999999999993</v>
      </c>
      <c r="P596" t="str">
        <f>_xlfn.XLOOKUP(CoffeeOrders[[#This Row],[Customer ID]],customers!$A$1:$A$1001,customers!$I$1:$I$1001,,0)</f>
        <v>No</v>
      </c>
    </row>
    <row r="597" spans="1:16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_xlfn.XLOOKUP(C597,customers!$A$2:$A$1001,customers!$B$2:$B$1001)</f>
        <v>Darby Dummer</v>
      </c>
      <c r="G597" s="2" t="str">
        <f>IF(_xlfn.XLOOKUP(C597,customers!$A$1:$A$1001,customers!$C$1:$C$1001)=0, "",_xlfn.XLOOKUP(C597,customers!$A$2:$A$1001,customers!$C$2:$C$1001))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 cm="1">
        <f t="array" ref="J597">_xlfn.IFS(I597="Rob", "Robusta",I597="Ara","Arabica",I597="Exc","Excelsa",I597="Lib", "Liberica")</f>
        <v>Excelsa</v>
      </c>
      <c r="K597" t="str">
        <f>INDEX(products!$A$1:$G$49,MATCH(orders!$D597,products!$A$1:$A$49,0),MATCH(orders!K$1,products!$A$1:$G$1,0))</f>
        <v>L</v>
      </c>
      <c r="L597" t="str" cm="1">
        <f t="array" ref="L597">_xlfn.IFS(K597="M","Medium",K597="L","Light",K597="D","Dark")</f>
        <v>Light</v>
      </c>
      <c r="M597" s="4">
        <f>INDEX(products!$A$1:$G$49,MATCH(orders!$D597,products!$A$1:$A$49,0),MATCH(orders!M$1,products!$A$1:$G$1,0))</f>
        <v>1</v>
      </c>
      <c r="N597" s="5">
        <f>INDEX(products!$A$1:$G$49,MATCH(orders!$D597,products!$A$1:$A$49,0),MATCH(orders!N$1,products!$A$1:$G$1,0))</f>
        <v>14.85</v>
      </c>
      <c r="O597" s="5">
        <f t="shared" si="9"/>
        <v>14.85</v>
      </c>
      <c r="P597" t="str">
        <f>_xlfn.XLOOKUP(CoffeeOrders[[#This Row],[Customer ID]],customers!$A$1:$A$1001,customers!$I$1:$I$1001,,0)</f>
        <v>No</v>
      </c>
    </row>
    <row r="598" spans="1:16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_xlfn.XLOOKUP(C598,customers!$A$2:$A$1001,customers!$B$2:$B$1001)</f>
        <v>Kienan Scholard</v>
      </c>
      <c r="G598" s="2" t="str">
        <f>IF(_xlfn.XLOOKUP(C598,customers!$A$1:$A$1001,customers!$C$1:$C$1001)=0, "",_xlfn.XLOOKUP(C598,customers!$A$2:$A$1001,customers!$C$2:$C$1001))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 cm="1">
        <f t="array" ref="J598">_xlfn.IFS(I598="Rob", "Robusta",I598="Ara","Arabica",I598="Exc","Excelsa",I598="Lib", "Liberica")</f>
        <v>Arabica</v>
      </c>
      <c r="K598" t="str">
        <f>INDEX(products!$A$1:$G$49,MATCH(orders!$D598,products!$A$1:$A$49,0),MATCH(orders!K$1,products!$A$1:$G$1,0))</f>
        <v>M</v>
      </c>
      <c r="L598" t="str" cm="1">
        <f t="array" ref="L598">_xlfn.IFS(K598="M","Medium",K598="L","Light",K598="D","Dark")</f>
        <v>Medium</v>
      </c>
      <c r="M598" s="4">
        <f>INDEX(products!$A$1:$G$49,MATCH(orders!$D598,products!$A$1:$A$49,0),MATCH(orders!M$1,products!$A$1:$G$1,0))</f>
        <v>0.5</v>
      </c>
      <c r="N598" s="5">
        <f>INDEX(products!$A$1:$G$49,MATCH(orders!$D598,products!$A$1:$A$49,0),MATCH(orders!N$1,products!$A$1:$G$1,0))</f>
        <v>6.75</v>
      </c>
      <c r="O598" s="5">
        <f t="shared" si="9"/>
        <v>33.75</v>
      </c>
      <c r="P598" t="str">
        <f>_xlfn.XLOOKUP(CoffeeOrders[[#This Row],[Customer ID]],customers!$A$1:$A$1001,customers!$I$1:$I$1001,,0)</f>
        <v>No</v>
      </c>
    </row>
    <row r="599" spans="1:16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_xlfn.XLOOKUP(C599,customers!$A$2:$A$1001,customers!$B$2:$B$1001)</f>
        <v>Bo Kindley</v>
      </c>
      <c r="G599" s="2" t="str">
        <f>IF(_xlfn.XLOOKUP(C599,customers!$A$1:$A$1001,customers!$C$1:$C$1001)=0, "",_xlfn.XLOOKUP(C599,customers!$A$2:$A$1001,customers!$C$2:$C$1001))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 cm="1">
        <f t="array" ref="J599">_xlfn.IFS(I599="Rob", "Robusta",I599="Ara","Arabica",I599="Exc","Excelsa",I599="Lib", "Liberica")</f>
        <v>Liberica</v>
      </c>
      <c r="K599" t="str">
        <f>INDEX(products!$A$1:$G$49,MATCH(orders!$D599,products!$A$1:$A$49,0),MATCH(orders!K$1,products!$A$1:$G$1,0))</f>
        <v>L</v>
      </c>
      <c r="L599" t="str" cm="1">
        <f t="array" ref="L599">_xlfn.IFS(K599="M","Medium",K599="L","Light",K599="D","Dark")</f>
        <v>Light</v>
      </c>
      <c r="M599" s="4">
        <f>INDEX(products!$A$1:$G$49,MATCH(orders!$D599,products!$A$1:$A$49,0),MATCH(orders!M$1,products!$A$1:$G$1,0))</f>
        <v>2.5</v>
      </c>
      <c r="N599" s="5">
        <f>INDEX(products!$A$1:$G$49,MATCH(orders!$D599,products!$A$1:$A$49,0),MATCH(orders!N$1,products!$A$1:$G$1,0))</f>
        <v>36.454999999999998</v>
      </c>
      <c r="O599" s="5">
        <f t="shared" si="9"/>
        <v>145.82</v>
      </c>
      <c r="P599" t="str">
        <f>_xlfn.XLOOKUP(CoffeeOrders[[#This Row],[Customer ID]],customers!$A$1:$A$1001,customers!$I$1:$I$1001,,0)</f>
        <v>Yes</v>
      </c>
    </row>
    <row r="600" spans="1:16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_xlfn.XLOOKUP(C600,customers!$A$2:$A$1001,customers!$B$2:$B$1001)</f>
        <v>Krissie Hammett</v>
      </c>
      <c r="G600" s="2" t="str">
        <f>IF(_xlfn.XLOOKUP(C600,customers!$A$1:$A$1001,customers!$C$1:$C$1001)=0, "",_xlfn.XLOOKUP(C600,customers!$A$2:$A$1001,customers!$C$2:$C$1001))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 cm="1">
        <f t="array" ref="J600">_xlfn.IFS(I600="Rob", "Robusta",I600="Ara","Arabica",I600="Exc","Excelsa",I600="Lib", "Liberica")</f>
        <v>Robusta</v>
      </c>
      <c r="K600" t="str">
        <f>INDEX(products!$A$1:$G$49,MATCH(orders!$D600,products!$A$1:$A$49,0),MATCH(orders!K$1,products!$A$1:$G$1,0))</f>
        <v>M</v>
      </c>
      <c r="L600" t="str" cm="1">
        <f t="array" ref="L600">_xlfn.IFS(K600="M","Medium",K600="L","Light",K600="D","Dark")</f>
        <v>Medium</v>
      </c>
      <c r="M600" s="4">
        <f>INDEX(products!$A$1:$G$49,MATCH(orders!$D600,products!$A$1:$A$49,0),MATCH(orders!M$1,products!$A$1:$G$1,0))</f>
        <v>0.2</v>
      </c>
      <c r="N600" s="5">
        <f>INDEX(products!$A$1:$G$49,MATCH(orders!$D600,products!$A$1:$A$49,0),MATCH(orders!N$1,products!$A$1:$G$1,0))</f>
        <v>2.9849999999999999</v>
      </c>
      <c r="O600" s="5">
        <f t="shared" si="9"/>
        <v>11.94</v>
      </c>
      <c r="P600" t="str">
        <f>_xlfn.XLOOKUP(CoffeeOrders[[#This Row],[Customer ID]],customers!$A$1:$A$1001,customers!$I$1:$I$1001,,0)</f>
        <v>Yes</v>
      </c>
    </row>
    <row r="601" spans="1:16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_xlfn.XLOOKUP(C601,customers!$A$2:$A$1001,customers!$B$2:$B$1001)</f>
        <v>Alisha Hulburt</v>
      </c>
      <c r="G601" s="2" t="str">
        <f>IF(_xlfn.XLOOKUP(C601,customers!$A$1:$A$1001,customers!$C$1:$C$1001)=0, "",_xlfn.XLOOKUP(C601,customers!$A$2:$A$1001,customers!$C$2:$C$1001))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 cm="1">
        <f t="array" ref="J601">_xlfn.IFS(I601="Rob", "Robusta",I601="Ara","Arabica",I601="Exc","Excelsa",I601="Lib", "Liberica")</f>
        <v>Arabica</v>
      </c>
      <c r="K601" t="str">
        <f>INDEX(products!$A$1:$G$49,MATCH(orders!$D601,products!$A$1:$A$49,0),MATCH(orders!K$1,products!$A$1:$G$1,0))</f>
        <v>D</v>
      </c>
      <c r="L601" t="str" cm="1">
        <f t="array" ref="L601">_xlfn.IFS(K601="M","Medium",K601="L","Light",K601="D","Dark")</f>
        <v>Dark</v>
      </c>
      <c r="M601" s="4">
        <f>INDEX(products!$A$1:$G$49,MATCH(orders!$D601,products!$A$1:$A$49,0),MATCH(orders!M$1,products!$A$1:$G$1,0))</f>
        <v>0.2</v>
      </c>
      <c r="N601" s="5">
        <f>INDEX(products!$A$1:$G$49,MATCH(orders!$D601,products!$A$1:$A$49,0),MATCH(orders!N$1,products!$A$1:$G$1,0))</f>
        <v>2.9849999999999999</v>
      </c>
      <c r="O601" s="5">
        <f t="shared" si="9"/>
        <v>11.94</v>
      </c>
      <c r="P601" t="str">
        <f>_xlfn.XLOOKUP(CoffeeOrders[[#This Row],[Customer ID]],customers!$A$1:$A$1001,customers!$I$1:$I$1001,,0)</f>
        <v>Yes</v>
      </c>
    </row>
    <row r="602" spans="1:16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_xlfn.XLOOKUP(C602,customers!$A$2:$A$1001,customers!$B$2:$B$1001)</f>
        <v>Peyter Lauritzen</v>
      </c>
      <c r="G602" s="2" t="str">
        <f>IF(_xlfn.XLOOKUP(C602,customers!$A$1:$A$1001,customers!$C$1:$C$1001)=0, "",_xlfn.XLOOKUP(C602,customers!$A$2:$A$1001,customers!$C$2:$C$1001))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 cm="1">
        <f t="array" ref="J602">_xlfn.IFS(I602="Rob", "Robusta",I602="Ara","Arabica",I602="Exc","Excelsa",I602="Lib", "Liberica")</f>
        <v>Liberica</v>
      </c>
      <c r="K602" t="str">
        <f>INDEX(products!$A$1:$G$49,MATCH(orders!$D602,products!$A$1:$A$49,0),MATCH(orders!K$1,products!$A$1:$G$1,0))</f>
        <v>D</v>
      </c>
      <c r="L602" t="str" cm="1">
        <f t="array" ref="L602">_xlfn.IFS(K602="M","Medium",K602="L","Light",K602="D","Dark")</f>
        <v>Dark</v>
      </c>
      <c r="M602" s="4">
        <f>INDEX(products!$A$1:$G$49,MATCH(orders!$D602,products!$A$1:$A$49,0),MATCH(orders!M$1,products!$A$1:$G$1,0))</f>
        <v>0.5</v>
      </c>
      <c r="N602" s="5">
        <f>INDEX(products!$A$1:$G$49,MATCH(orders!$D602,products!$A$1:$A$49,0),MATCH(orders!N$1,products!$A$1:$G$1,0))</f>
        <v>7.77</v>
      </c>
      <c r="O602" s="5">
        <f t="shared" si="9"/>
        <v>7.77</v>
      </c>
      <c r="P602" t="str">
        <f>_xlfn.XLOOKUP(CoffeeOrders[[#This Row],[Customer ID]],customers!$A$1:$A$1001,customers!$I$1:$I$1001,,0)</f>
        <v>No</v>
      </c>
    </row>
    <row r="603" spans="1:16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_xlfn.XLOOKUP(C603,customers!$A$2:$A$1001,customers!$B$2:$B$1001)</f>
        <v>Aurelia Burgwin</v>
      </c>
      <c r="G603" s="2" t="str">
        <f>IF(_xlfn.XLOOKUP(C603,customers!$A$1:$A$1001,customers!$C$1:$C$1001)=0, "",_xlfn.XLOOKUP(C603,customers!$A$2:$A$1001,customers!$C$2:$C$1001))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 cm="1">
        <f t="array" ref="J603">_xlfn.IFS(I603="Rob", "Robusta",I603="Ara","Arabica",I603="Exc","Excelsa",I603="Lib", "Liberica")</f>
        <v>Robusta</v>
      </c>
      <c r="K603" t="str">
        <f>INDEX(products!$A$1:$G$49,MATCH(orders!$D603,products!$A$1:$A$49,0),MATCH(orders!K$1,products!$A$1:$G$1,0))</f>
        <v>L</v>
      </c>
      <c r="L603" t="str" cm="1">
        <f t="array" ref="L603">_xlfn.IFS(K603="M","Medium",K603="L","Light",K603="D","Dark")</f>
        <v>Light</v>
      </c>
      <c r="M603" s="4">
        <f>INDEX(products!$A$1:$G$49,MATCH(orders!$D603,products!$A$1:$A$49,0),MATCH(orders!M$1,products!$A$1:$G$1,0))</f>
        <v>2.5</v>
      </c>
      <c r="N603" s="5">
        <f>INDEX(products!$A$1:$G$49,MATCH(orders!$D603,products!$A$1:$A$49,0),MATCH(orders!N$1,products!$A$1:$G$1,0))</f>
        <v>27.484999999999996</v>
      </c>
      <c r="O603" s="5">
        <f t="shared" si="9"/>
        <v>109.93999999999998</v>
      </c>
      <c r="P603" t="str">
        <f>_xlfn.XLOOKUP(CoffeeOrders[[#This Row],[Customer ID]],customers!$A$1:$A$1001,customers!$I$1:$I$1001,,0)</f>
        <v>Yes</v>
      </c>
    </row>
    <row r="604" spans="1:16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_xlfn.XLOOKUP(C604,customers!$A$2:$A$1001,customers!$B$2:$B$1001)</f>
        <v>Emalee Rolin</v>
      </c>
      <c r="G604" s="2" t="str">
        <f>IF(_xlfn.XLOOKUP(C604,customers!$A$1:$A$1001,customers!$C$1:$C$1001)=0, "",_xlfn.XLOOKUP(C604,customers!$A$2:$A$1001,customers!$C$2:$C$1001))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 cm="1">
        <f t="array" ref="J604">_xlfn.IFS(I604="Rob", "Robusta",I604="Ara","Arabica",I604="Exc","Excelsa",I604="Lib", "Liberica")</f>
        <v>Excelsa</v>
      </c>
      <c r="K604" t="str">
        <f>INDEX(products!$A$1:$G$49,MATCH(orders!$D604,products!$A$1:$A$49,0),MATCH(orders!K$1,products!$A$1:$G$1,0))</f>
        <v>L</v>
      </c>
      <c r="L604" t="str" cm="1">
        <f t="array" ref="L604">_xlfn.IFS(K604="M","Medium",K604="L","Light",K604="D","Dark")</f>
        <v>Light</v>
      </c>
      <c r="M604" s="4">
        <f>INDEX(products!$A$1:$G$49,MATCH(orders!$D604,products!$A$1:$A$49,0),MATCH(orders!M$1,products!$A$1:$G$1,0))</f>
        <v>0.2</v>
      </c>
      <c r="N604" s="5">
        <f>INDEX(products!$A$1:$G$49,MATCH(orders!$D604,products!$A$1:$A$49,0),MATCH(orders!N$1,products!$A$1:$G$1,0))</f>
        <v>4.4550000000000001</v>
      </c>
      <c r="O604" s="5">
        <f t="shared" si="9"/>
        <v>22.274999999999999</v>
      </c>
      <c r="P604" t="str">
        <f>_xlfn.XLOOKUP(CoffeeOrders[[#This Row],[Customer ID]],customers!$A$1:$A$1001,customers!$I$1:$I$1001,,0)</f>
        <v>Yes</v>
      </c>
    </row>
    <row r="605" spans="1:16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_xlfn.XLOOKUP(C605,customers!$A$2:$A$1001,customers!$B$2:$B$1001)</f>
        <v>Donavon Fowle</v>
      </c>
      <c r="G605" s="2" t="str">
        <f>IF(_xlfn.XLOOKUP(C605,customers!$A$1:$A$1001,customers!$C$1:$C$1001)=0, "",_xlfn.XLOOKUP(C605,customers!$A$2:$A$1001,customers!$C$2:$C$1001))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 cm="1">
        <f t="array" ref="J605">_xlfn.IFS(I605="Rob", "Robusta",I605="Ara","Arabica",I605="Exc","Excelsa",I605="Lib", "Liberica")</f>
        <v>Robusta</v>
      </c>
      <c r="K605" t="str">
        <f>INDEX(products!$A$1:$G$49,MATCH(orders!$D605,products!$A$1:$A$49,0),MATCH(orders!K$1,products!$A$1:$G$1,0))</f>
        <v>M</v>
      </c>
      <c r="L605" t="str" cm="1">
        <f t="array" ref="L605">_xlfn.IFS(K605="M","Medium",K605="L","Light",K605="D","Dark")</f>
        <v>Medium</v>
      </c>
      <c r="M605" s="4">
        <f>INDEX(products!$A$1:$G$49,MATCH(orders!$D605,products!$A$1:$A$49,0),MATCH(orders!M$1,products!$A$1:$G$1,0))</f>
        <v>0.2</v>
      </c>
      <c r="N605" s="5">
        <f>INDEX(products!$A$1:$G$49,MATCH(orders!$D605,products!$A$1:$A$49,0),MATCH(orders!N$1,products!$A$1:$G$1,0))</f>
        <v>2.9849999999999999</v>
      </c>
      <c r="O605" s="5">
        <f t="shared" si="9"/>
        <v>8.9550000000000001</v>
      </c>
      <c r="P605" t="str">
        <f>_xlfn.XLOOKUP(CoffeeOrders[[#This Row],[Customer ID]],customers!$A$1:$A$1001,customers!$I$1:$I$1001,,0)</f>
        <v>No</v>
      </c>
    </row>
    <row r="606" spans="1:16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_xlfn.XLOOKUP(C606,customers!$A$2:$A$1001,customers!$B$2:$B$1001)</f>
        <v>Jorge Bettison</v>
      </c>
      <c r="G606" s="2" t="str">
        <f>IF(_xlfn.XLOOKUP(C606,customers!$A$1:$A$1001,customers!$C$1:$C$1001)=0, "",_xlfn.XLOOKUP(C606,customers!$A$2:$A$1001,customers!$C$2:$C$1001))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 cm="1">
        <f t="array" ref="J606">_xlfn.IFS(I606="Rob", "Robusta",I606="Ara","Arabica",I606="Exc","Excelsa",I606="Lib", "Liberica")</f>
        <v>Liberica</v>
      </c>
      <c r="K606" t="str">
        <f>INDEX(products!$A$1:$G$49,MATCH(orders!$D606,products!$A$1:$A$49,0),MATCH(orders!K$1,products!$A$1:$G$1,0))</f>
        <v>D</v>
      </c>
      <c r="L606" t="str" cm="1">
        <f t="array" ref="L606">_xlfn.IFS(K606="M","Medium",K606="L","Light",K606="D","Dark")</f>
        <v>Dark</v>
      </c>
      <c r="M606" s="4">
        <f>INDEX(products!$A$1:$G$49,MATCH(orders!$D606,products!$A$1:$A$49,0),MATCH(orders!M$1,products!$A$1:$G$1,0))</f>
        <v>2.5</v>
      </c>
      <c r="N606" s="5">
        <f>INDEX(products!$A$1:$G$49,MATCH(orders!$D606,products!$A$1:$A$49,0),MATCH(orders!N$1,products!$A$1:$G$1,0))</f>
        <v>29.784999999999997</v>
      </c>
      <c r="O606" s="5">
        <f t="shared" si="9"/>
        <v>119.13999999999999</v>
      </c>
      <c r="P606" t="str">
        <f>_xlfn.XLOOKUP(CoffeeOrders[[#This Row],[Customer ID]],customers!$A$1:$A$1001,customers!$I$1:$I$1001,,0)</f>
        <v>No</v>
      </c>
    </row>
    <row r="607" spans="1:16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_xlfn.XLOOKUP(C607,customers!$A$2:$A$1001,customers!$B$2:$B$1001)</f>
        <v>Wang Powlesland</v>
      </c>
      <c r="G607" s="2" t="str">
        <f>IF(_xlfn.XLOOKUP(C607,customers!$A$1:$A$1001,customers!$C$1:$C$1001)=0, "",_xlfn.XLOOKUP(C607,customers!$A$2:$A$1001,customers!$C$2:$C$1001))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 cm="1">
        <f t="array" ref="J607">_xlfn.IFS(I607="Rob", "Robusta",I607="Ara","Arabica",I607="Exc","Excelsa",I607="Lib", "Liberica")</f>
        <v>Arabica</v>
      </c>
      <c r="K607" t="str">
        <f>INDEX(products!$A$1:$G$49,MATCH(orders!$D607,products!$A$1:$A$49,0),MATCH(orders!K$1,products!$A$1:$G$1,0))</f>
        <v>L</v>
      </c>
      <c r="L607" t="str" cm="1">
        <f t="array" ref="L607">_xlfn.IFS(K607="M","Medium",K607="L","Light",K607="D","Dark")</f>
        <v>Light</v>
      </c>
      <c r="M607" s="4">
        <f>INDEX(products!$A$1:$G$49,MATCH(orders!$D607,products!$A$1:$A$49,0),MATCH(orders!M$1,products!$A$1:$G$1,0))</f>
        <v>2.5</v>
      </c>
      <c r="N607" s="5">
        <f>INDEX(products!$A$1:$G$49,MATCH(orders!$D607,products!$A$1:$A$49,0),MATCH(orders!N$1,products!$A$1:$G$1,0))</f>
        <v>29.784999999999997</v>
      </c>
      <c r="O607" s="5">
        <f t="shared" si="9"/>
        <v>148.92499999999998</v>
      </c>
      <c r="P607" t="str">
        <f>_xlfn.XLOOKUP(CoffeeOrders[[#This Row],[Customer ID]],customers!$A$1:$A$1001,customers!$I$1:$I$1001,,0)</f>
        <v>Yes</v>
      </c>
    </row>
    <row r="608" spans="1:16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_xlfn.XLOOKUP(C608,customers!$A$2:$A$1001,customers!$B$2:$B$1001)</f>
        <v>Cody Verissimo</v>
      </c>
      <c r="G608" s="2" t="str">
        <f>IF(_xlfn.XLOOKUP(C608,customers!$A$1:$A$1001,customers!$C$1:$C$1001)=0, "",_xlfn.XLOOKUP(C608,customers!$A$2:$A$1001,customers!$C$2:$C$1001))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 cm="1">
        <f t="array" ref="J608">_xlfn.IFS(I608="Rob", "Robusta",I608="Ara","Arabica",I608="Exc","Excelsa",I608="Lib", "Liberica")</f>
        <v>Liberica</v>
      </c>
      <c r="K608" t="str">
        <f>INDEX(products!$A$1:$G$49,MATCH(orders!$D608,products!$A$1:$A$49,0),MATCH(orders!K$1,products!$A$1:$G$1,0))</f>
        <v>L</v>
      </c>
      <c r="L608" t="str" cm="1">
        <f t="array" ref="L608">_xlfn.IFS(K608="M","Medium",K608="L","Light",K608="D","Dark")</f>
        <v>Light</v>
      </c>
      <c r="M608" s="4">
        <f>INDEX(products!$A$1:$G$49,MATCH(orders!$D608,products!$A$1:$A$49,0),MATCH(orders!M$1,products!$A$1:$G$1,0))</f>
        <v>2.5</v>
      </c>
      <c r="N608" s="5">
        <f>INDEX(products!$A$1:$G$49,MATCH(orders!$D608,products!$A$1:$A$49,0),MATCH(orders!N$1,products!$A$1:$G$1,0))</f>
        <v>36.454999999999998</v>
      </c>
      <c r="O608" s="5">
        <f t="shared" si="9"/>
        <v>109.36499999999999</v>
      </c>
      <c r="P608" t="str">
        <f>_xlfn.XLOOKUP(CoffeeOrders[[#This Row],[Customer ID]],customers!$A$1:$A$1001,customers!$I$1:$I$1001,,0)</f>
        <v>Yes</v>
      </c>
    </row>
    <row r="609" spans="1:16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_xlfn.XLOOKUP(C609,customers!$A$2:$A$1001,customers!$B$2:$B$1001)</f>
        <v>Laurence Ellingham</v>
      </c>
      <c r="G609" s="2" t="str">
        <f>IF(_xlfn.XLOOKUP(C609,customers!$A$1:$A$1001,customers!$C$1:$C$1001)=0, "",_xlfn.XLOOKUP(C609,customers!$A$2:$A$1001,customers!$C$2:$C$1001))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 cm="1">
        <f t="array" ref="J609">_xlfn.IFS(I609="Rob", "Robusta",I609="Ara","Arabica",I609="Exc","Excelsa",I609="Lib", "Liberica")</f>
        <v>Excelsa</v>
      </c>
      <c r="K609" t="str">
        <f>INDEX(products!$A$1:$G$49,MATCH(orders!$D609,products!$A$1:$A$49,0),MATCH(orders!K$1,products!$A$1:$G$1,0))</f>
        <v>D</v>
      </c>
      <c r="L609" t="str" cm="1">
        <f t="array" ref="L609">_xlfn.IFS(K609="M","Medium",K609="L","Light",K609="D","Dark")</f>
        <v>Dark</v>
      </c>
      <c r="M609" s="4">
        <f>INDEX(products!$A$1:$G$49,MATCH(orders!$D609,products!$A$1:$A$49,0),MATCH(orders!M$1,products!$A$1:$G$1,0))</f>
        <v>0.2</v>
      </c>
      <c r="N609" s="5">
        <f>INDEX(products!$A$1:$G$49,MATCH(orders!$D609,products!$A$1:$A$49,0),MATCH(orders!N$1,products!$A$1:$G$1,0))</f>
        <v>3.645</v>
      </c>
      <c r="O609" s="5">
        <f t="shared" si="9"/>
        <v>3.645</v>
      </c>
      <c r="P609" t="str">
        <f>_xlfn.XLOOKUP(CoffeeOrders[[#This Row],[Customer ID]],customers!$A$1:$A$1001,customers!$I$1:$I$1001,,0)</f>
        <v>Yes</v>
      </c>
    </row>
    <row r="610" spans="1:16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_xlfn.XLOOKUP(C610,customers!$A$2:$A$1001,customers!$B$2:$B$1001)</f>
        <v>Billy Neiland</v>
      </c>
      <c r="G610" s="2" t="str">
        <f>IF(_xlfn.XLOOKUP(C610,customers!$A$1:$A$1001,customers!$C$1:$C$1001)=0, "",_xlfn.XLOOKUP(C610,customers!$A$2:$A$1001,customers!$C$2:$C$1001))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 cm="1">
        <f t="array" ref="J610">_xlfn.IFS(I610="Rob", "Robusta",I610="Ara","Arabica",I610="Exc","Excelsa",I610="Lib", "Liberica")</f>
        <v>Excelsa</v>
      </c>
      <c r="K610" t="str">
        <f>INDEX(products!$A$1:$G$49,MATCH(orders!$D610,products!$A$1:$A$49,0),MATCH(orders!K$1,products!$A$1:$G$1,0))</f>
        <v>D</v>
      </c>
      <c r="L610" t="str" cm="1">
        <f t="array" ref="L610">_xlfn.IFS(K610="M","Medium",K610="L","Light",K610="D","Dark")</f>
        <v>Dark</v>
      </c>
      <c r="M610" s="4">
        <f>INDEX(products!$A$1:$G$49,MATCH(orders!$D610,products!$A$1:$A$49,0),MATCH(orders!M$1,products!$A$1:$G$1,0))</f>
        <v>2.5</v>
      </c>
      <c r="N610" s="5">
        <f>INDEX(products!$A$1:$G$49,MATCH(orders!$D610,products!$A$1:$A$49,0),MATCH(orders!N$1,products!$A$1:$G$1,0))</f>
        <v>27.945</v>
      </c>
      <c r="O610" s="5">
        <f t="shared" si="9"/>
        <v>55.89</v>
      </c>
      <c r="P610" t="str">
        <f>_xlfn.XLOOKUP(CoffeeOrders[[#This Row],[Customer ID]],customers!$A$1:$A$1001,customers!$I$1:$I$1001,,0)</f>
        <v>No</v>
      </c>
    </row>
    <row r="611" spans="1:16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_xlfn.XLOOKUP(C611,customers!$A$2:$A$1001,customers!$B$2:$B$1001)</f>
        <v>Ancell Fendt</v>
      </c>
      <c r="G611" s="2" t="str">
        <f>IF(_xlfn.XLOOKUP(C611,customers!$A$1:$A$1001,customers!$C$1:$C$1001)=0, "",_xlfn.XLOOKUP(C611,customers!$A$2:$A$1001,customers!$C$2:$C$1001))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 cm="1">
        <f t="array" ref="J611">_xlfn.IFS(I611="Rob", "Robusta",I611="Ara","Arabica",I611="Exc","Excelsa",I611="Lib", "Liberica")</f>
        <v>Liberica</v>
      </c>
      <c r="K611" t="str">
        <f>INDEX(products!$A$1:$G$49,MATCH(orders!$D611,products!$A$1:$A$49,0),MATCH(orders!K$1,products!$A$1:$G$1,0))</f>
        <v>M</v>
      </c>
      <c r="L611" t="str" cm="1">
        <f t="array" ref="L611">_xlfn.IFS(K611="M","Medium",K611="L","Light",K611="D","Dark")</f>
        <v>Medium</v>
      </c>
      <c r="M611" s="4">
        <f>INDEX(products!$A$1:$G$49,MATCH(orders!$D611,products!$A$1:$A$49,0),MATCH(orders!M$1,products!$A$1:$G$1,0))</f>
        <v>0.2</v>
      </c>
      <c r="N611" s="5">
        <f>INDEX(products!$A$1:$G$49,MATCH(orders!$D611,products!$A$1:$A$49,0),MATCH(orders!N$1,products!$A$1:$G$1,0))</f>
        <v>4.3650000000000002</v>
      </c>
      <c r="O611" s="5">
        <f t="shared" si="9"/>
        <v>26.19</v>
      </c>
      <c r="P611" t="str">
        <f>_xlfn.XLOOKUP(CoffeeOrders[[#This Row],[Customer ID]],customers!$A$1:$A$1001,customers!$I$1:$I$1001,,0)</f>
        <v>Yes</v>
      </c>
    </row>
    <row r="612" spans="1:16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_xlfn.XLOOKUP(C612,customers!$A$2:$A$1001,customers!$B$2:$B$1001)</f>
        <v>Angelia Cleyburn</v>
      </c>
      <c r="G612" s="2" t="str">
        <f>IF(_xlfn.XLOOKUP(C612,customers!$A$1:$A$1001,customers!$C$1:$C$1001)=0, "",_xlfn.XLOOKUP(C612,customers!$A$2:$A$1001,customers!$C$2:$C$1001))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 cm="1">
        <f t="array" ref="J612">_xlfn.IFS(I612="Rob", "Robusta",I612="Ara","Arabica",I612="Exc","Excelsa",I612="Lib", "Liberica")</f>
        <v>Robusta</v>
      </c>
      <c r="K612" t="str">
        <f>INDEX(products!$A$1:$G$49,MATCH(orders!$D612,products!$A$1:$A$49,0),MATCH(orders!K$1,products!$A$1:$G$1,0))</f>
        <v>M</v>
      </c>
      <c r="L612" t="str" cm="1">
        <f t="array" ref="L612">_xlfn.IFS(K612="M","Medium",K612="L","Light",K612="D","Dark")</f>
        <v>Medium</v>
      </c>
      <c r="M612" s="4">
        <f>INDEX(products!$A$1:$G$49,MATCH(orders!$D612,products!$A$1:$A$49,0),MATCH(orders!M$1,products!$A$1:$G$1,0))</f>
        <v>1</v>
      </c>
      <c r="N612" s="5">
        <f>INDEX(products!$A$1:$G$49,MATCH(orders!$D612,products!$A$1:$A$49,0),MATCH(orders!N$1,products!$A$1:$G$1,0))</f>
        <v>9.9499999999999993</v>
      </c>
      <c r="O612" s="5">
        <f t="shared" si="9"/>
        <v>39.799999999999997</v>
      </c>
      <c r="P612" t="str">
        <f>_xlfn.XLOOKUP(CoffeeOrders[[#This Row],[Customer ID]],customers!$A$1:$A$1001,customers!$I$1:$I$1001,,0)</f>
        <v>No</v>
      </c>
    </row>
    <row r="613" spans="1:16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_xlfn.XLOOKUP(C613,customers!$A$2:$A$1001,customers!$B$2:$B$1001)</f>
        <v>Temple Castiglione</v>
      </c>
      <c r="G613" s="2" t="str">
        <f>IF(_xlfn.XLOOKUP(C613,customers!$A$1:$A$1001,customers!$C$1:$C$1001)=0, "",_xlfn.XLOOKUP(C613,customers!$A$2:$A$1001,customers!$C$2:$C$1001))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 cm="1">
        <f t="array" ref="J613">_xlfn.IFS(I613="Rob", "Robusta",I613="Ara","Arabica",I613="Exc","Excelsa",I613="Lib", "Liberica")</f>
        <v>Excelsa</v>
      </c>
      <c r="K613" t="str">
        <f>INDEX(products!$A$1:$G$49,MATCH(orders!$D613,products!$A$1:$A$49,0),MATCH(orders!K$1,products!$A$1:$G$1,0))</f>
        <v>L</v>
      </c>
      <c r="L613" t="str" cm="1">
        <f t="array" ref="L613">_xlfn.IFS(K613="M","Medium",K613="L","Light",K613="D","Dark")</f>
        <v>Light</v>
      </c>
      <c r="M613" s="4">
        <f>INDEX(products!$A$1:$G$49,MATCH(orders!$D613,products!$A$1:$A$49,0),MATCH(orders!M$1,products!$A$1:$G$1,0))</f>
        <v>2.5</v>
      </c>
      <c r="N613" s="5">
        <f>INDEX(products!$A$1:$G$49,MATCH(orders!$D613,products!$A$1:$A$49,0),MATCH(orders!N$1,products!$A$1:$G$1,0))</f>
        <v>34.154999999999994</v>
      </c>
      <c r="O613" s="5">
        <f t="shared" si="9"/>
        <v>68.309999999999988</v>
      </c>
      <c r="P613" t="str">
        <f>_xlfn.XLOOKUP(CoffeeOrders[[#This Row],[Customer ID]],customers!$A$1:$A$1001,customers!$I$1:$I$1001,,0)</f>
        <v>No</v>
      </c>
    </row>
    <row r="614" spans="1:16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_xlfn.XLOOKUP(C614,customers!$A$2:$A$1001,customers!$B$2:$B$1001)</f>
        <v>Betti Lacasa</v>
      </c>
      <c r="G614" s="2" t="str">
        <f>IF(_xlfn.XLOOKUP(C614,customers!$A$1:$A$1001,customers!$C$1:$C$1001)=0, "",_xlfn.XLOOKUP(C614,customers!$A$2:$A$1001,customers!$C$2:$C$1001))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 cm="1">
        <f t="array" ref="J614">_xlfn.IFS(I614="Rob", "Robusta",I614="Ara","Arabica",I614="Exc","Excelsa",I614="Lib", "Liberica")</f>
        <v>Arabica</v>
      </c>
      <c r="K614" t="str">
        <f>INDEX(products!$A$1:$G$49,MATCH(orders!$D614,products!$A$1:$A$49,0),MATCH(orders!K$1,products!$A$1:$G$1,0))</f>
        <v>M</v>
      </c>
      <c r="L614" t="str" cm="1">
        <f t="array" ref="L614">_xlfn.IFS(K614="M","Medium",K614="L","Light",K614="D","Dark")</f>
        <v>Medium</v>
      </c>
      <c r="M614" s="4">
        <f>INDEX(products!$A$1:$G$49,MATCH(orders!$D614,products!$A$1:$A$49,0),MATCH(orders!M$1,products!$A$1:$G$1,0))</f>
        <v>0.2</v>
      </c>
      <c r="N614" s="5">
        <f>INDEX(products!$A$1:$G$49,MATCH(orders!$D614,products!$A$1:$A$49,0),MATCH(orders!N$1,products!$A$1:$G$1,0))</f>
        <v>3.375</v>
      </c>
      <c r="O614" s="5">
        <f t="shared" si="9"/>
        <v>13.5</v>
      </c>
      <c r="P614" t="str">
        <f>_xlfn.XLOOKUP(CoffeeOrders[[#This Row],[Customer ID]],customers!$A$1:$A$1001,customers!$I$1:$I$1001,,0)</f>
        <v>No</v>
      </c>
    </row>
    <row r="615" spans="1:16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_xlfn.XLOOKUP(C615,customers!$A$2:$A$1001,customers!$B$2:$B$1001)</f>
        <v>Gunilla Lynch</v>
      </c>
      <c r="G615" s="2" t="str">
        <f>IF(_xlfn.XLOOKUP(C615,customers!$A$1:$A$1001,customers!$C$1:$C$1001)=0, "",_xlfn.XLOOKUP(C615,customers!$A$2:$A$1001,customers!$C$2:$C$1001))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 cm="1">
        <f t="array" ref="J615">_xlfn.IFS(I615="Rob", "Robusta",I615="Ara","Arabica",I615="Exc","Excelsa",I615="Lib", "Liberica")</f>
        <v>Robusta</v>
      </c>
      <c r="K615" t="str">
        <f>INDEX(products!$A$1:$G$49,MATCH(orders!$D615,products!$A$1:$A$49,0),MATCH(orders!K$1,products!$A$1:$G$1,0))</f>
        <v>M</v>
      </c>
      <c r="L615" t="str" cm="1">
        <f t="array" ref="L615">_xlfn.IFS(K615="M","Medium",K615="L","Light",K615="D","Dark")</f>
        <v>Medium</v>
      </c>
      <c r="M615" s="4">
        <f>INDEX(products!$A$1:$G$49,MATCH(orders!$D615,products!$A$1:$A$49,0),MATCH(orders!M$1,products!$A$1:$G$1,0))</f>
        <v>0.5</v>
      </c>
      <c r="N615" s="5">
        <f>INDEX(products!$A$1:$G$49,MATCH(orders!$D615,products!$A$1:$A$49,0),MATCH(orders!N$1,products!$A$1:$G$1,0))</f>
        <v>5.97</v>
      </c>
      <c r="O615" s="5">
        <f t="shared" si="9"/>
        <v>5.97</v>
      </c>
      <c r="P615" t="str">
        <f>_xlfn.XLOOKUP(CoffeeOrders[[#This Row],[Customer ID]],customers!$A$1:$A$1001,customers!$I$1:$I$1001,,0)</f>
        <v>No</v>
      </c>
    </row>
    <row r="616" spans="1:16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_xlfn.XLOOKUP(C616,customers!$A$2:$A$1001,customers!$B$2:$B$1001)</f>
        <v>Cody Verissimo</v>
      </c>
      <c r="G616" s="2" t="str">
        <f>IF(_xlfn.XLOOKUP(C616,customers!$A$1:$A$1001,customers!$C$1:$C$1001)=0, "",_xlfn.XLOOKUP(C616,customers!$A$2:$A$1001,customers!$C$2:$C$1001))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 cm="1">
        <f t="array" ref="J616">_xlfn.IFS(I616="Rob", "Robusta",I616="Ara","Arabica",I616="Exc","Excelsa",I616="Lib", "Liberica")</f>
        <v>Robusta</v>
      </c>
      <c r="K616" t="str">
        <f>INDEX(products!$A$1:$G$49,MATCH(orders!$D616,products!$A$1:$A$49,0),MATCH(orders!K$1,products!$A$1:$G$1,0))</f>
        <v>M</v>
      </c>
      <c r="L616" t="str" cm="1">
        <f t="array" ref="L616">_xlfn.IFS(K616="M","Medium",K616="L","Light",K616="D","Dark")</f>
        <v>Medium</v>
      </c>
      <c r="M616" s="4">
        <f>INDEX(products!$A$1:$G$49,MATCH(orders!$D616,products!$A$1:$A$49,0),MATCH(orders!M$1,products!$A$1:$G$1,0))</f>
        <v>0.5</v>
      </c>
      <c r="N616" s="5">
        <f>INDEX(products!$A$1:$G$49,MATCH(orders!$D616,products!$A$1:$A$49,0),MATCH(orders!N$1,products!$A$1:$G$1,0))</f>
        <v>5.97</v>
      </c>
      <c r="O616" s="5">
        <f t="shared" si="9"/>
        <v>29.849999999999998</v>
      </c>
      <c r="P616" t="str">
        <f>_xlfn.XLOOKUP(CoffeeOrders[[#This Row],[Customer ID]],customers!$A$1:$A$1001,customers!$I$1:$I$1001,,0)</f>
        <v>Yes</v>
      </c>
    </row>
    <row r="617" spans="1:16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_xlfn.XLOOKUP(C617,customers!$A$2:$A$1001,customers!$B$2:$B$1001)</f>
        <v>Shay Couronne</v>
      </c>
      <c r="G617" s="2" t="str">
        <f>IF(_xlfn.XLOOKUP(C617,customers!$A$1:$A$1001,customers!$C$1:$C$1001)=0, "",_xlfn.XLOOKUP(C617,customers!$A$2:$A$1001,customers!$C$2:$C$1001))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 cm="1">
        <f t="array" ref="J617">_xlfn.IFS(I617="Rob", "Robusta",I617="Ara","Arabica",I617="Exc","Excelsa",I617="Lib", "Liberica")</f>
        <v>Liberica</v>
      </c>
      <c r="K617" t="str">
        <f>INDEX(products!$A$1:$G$49,MATCH(orders!$D617,products!$A$1:$A$49,0),MATCH(orders!K$1,products!$A$1:$G$1,0))</f>
        <v>L</v>
      </c>
      <c r="L617" t="str" cm="1">
        <f t="array" ref="L617">_xlfn.IFS(K617="M","Medium",K617="L","Light",K617="D","Dark")</f>
        <v>Light</v>
      </c>
      <c r="M617" s="4">
        <f>INDEX(products!$A$1:$G$49,MATCH(orders!$D617,products!$A$1:$A$49,0),MATCH(orders!M$1,products!$A$1:$G$1,0))</f>
        <v>2.5</v>
      </c>
      <c r="N617" s="5">
        <f>INDEX(products!$A$1:$G$49,MATCH(orders!$D617,products!$A$1:$A$49,0),MATCH(orders!N$1,products!$A$1:$G$1,0))</f>
        <v>36.454999999999998</v>
      </c>
      <c r="O617" s="5">
        <f t="shared" si="9"/>
        <v>72.91</v>
      </c>
      <c r="P617" t="str">
        <f>_xlfn.XLOOKUP(CoffeeOrders[[#This Row],[Customer ID]],customers!$A$1:$A$1001,customers!$I$1:$I$1001,,0)</f>
        <v>Yes</v>
      </c>
    </row>
    <row r="618" spans="1:16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_xlfn.XLOOKUP(C618,customers!$A$2:$A$1001,customers!$B$2:$B$1001)</f>
        <v>Linus Flippelli</v>
      </c>
      <c r="G618" s="2" t="str">
        <f>IF(_xlfn.XLOOKUP(C618,customers!$A$1:$A$1001,customers!$C$1:$C$1001)=0, "",_xlfn.XLOOKUP(C618,customers!$A$2:$A$1001,customers!$C$2:$C$1001))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 cm="1">
        <f t="array" ref="J618">_xlfn.IFS(I618="Rob", "Robusta",I618="Ara","Arabica",I618="Exc","Excelsa",I618="Lib", "Liberica")</f>
        <v>Excelsa</v>
      </c>
      <c r="K618" t="str">
        <f>INDEX(products!$A$1:$G$49,MATCH(orders!$D618,products!$A$1:$A$49,0),MATCH(orders!K$1,products!$A$1:$G$1,0))</f>
        <v>M</v>
      </c>
      <c r="L618" t="str" cm="1">
        <f t="array" ref="L618">_xlfn.IFS(K618="M","Medium",K618="L","Light",K618="D","Dark")</f>
        <v>Medium</v>
      </c>
      <c r="M618" s="4">
        <f>INDEX(products!$A$1:$G$49,MATCH(orders!$D618,products!$A$1:$A$49,0),MATCH(orders!M$1,products!$A$1:$G$1,0))</f>
        <v>2.5</v>
      </c>
      <c r="N618" s="5">
        <f>INDEX(products!$A$1:$G$49,MATCH(orders!$D618,products!$A$1:$A$49,0),MATCH(orders!N$1,products!$A$1:$G$1,0))</f>
        <v>31.624999999999996</v>
      </c>
      <c r="O618" s="5">
        <f t="shared" si="9"/>
        <v>126.49999999999999</v>
      </c>
      <c r="P618" t="str">
        <f>_xlfn.XLOOKUP(CoffeeOrders[[#This Row],[Customer ID]],customers!$A$1:$A$1001,customers!$I$1:$I$1001,,0)</f>
        <v>No</v>
      </c>
    </row>
    <row r="619" spans="1:16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_xlfn.XLOOKUP(C619,customers!$A$2:$A$1001,customers!$B$2:$B$1001)</f>
        <v>Rachelle Elizabeth</v>
      </c>
      <c r="G619" s="2" t="str">
        <f>IF(_xlfn.XLOOKUP(C619,customers!$A$1:$A$1001,customers!$C$1:$C$1001)=0, "",_xlfn.XLOOKUP(C619,customers!$A$2:$A$1001,customers!$C$2:$C$1001))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 cm="1">
        <f t="array" ref="J619">_xlfn.IFS(I619="Rob", "Robusta",I619="Ara","Arabica",I619="Exc","Excelsa",I619="Lib", "Liberica")</f>
        <v>Liberica</v>
      </c>
      <c r="K619" t="str">
        <f>INDEX(products!$A$1:$G$49,MATCH(orders!$D619,products!$A$1:$A$49,0),MATCH(orders!K$1,products!$A$1:$G$1,0))</f>
        <v>M</v>
      </c>
      <c r="L619" t="str" cm="1">
        <f t="array" ref="L619">_xlfn.IFS(K619="M","Medium",K619="L","Light",K619="D","Dark")</f>
        <v>Medium</v>
      </c>
      <c r="M619" s="4">
        <f>INDEX(products!$A$1:$G$49,MATCH(orders!$D619,products!$A$1:$A$49,0),MATCH(orders!M$1,products!$A$1:$G$1,0))</f>
        <v>2.5</v>
      </c>
      <c r="N619" s="5">
        <f>INDEX(products!$A$1:$G$49,MATCH(orders!$D619,products!$A$1:$A$49,0),MATCH(orders!N$1,products!$A$1:$G$1,0))</f>
        <v>33.464999999999996</v>
      </c>
      <c r="O619" s="5">
        <f t="shared" si="9"/>
        <v>33.464999999999996</v>
      </c>
      <c r="P619" t="str">
        <f>_xlfn.XLOOKUP(CoffeeOrders[[#This Row],[Customer ID]],customers!$A$1:$A$1001,customers!$I$1:$I$1001,,0)</f>
        <v>No</v>
      </c>
    </row>
    <row r="620" spans="1:16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_xlfn.XLOOKUP(C620,customers!$A$2:$A$1001,customers!$B$2:$B$1001)</f>
        <v>Innis Renhard</v>
      </c>
      <c r="G620" s="2" t="str">
        <f>IF(_xlfn.XLOOKUP(C620,customers!$A$1:$A$1001,customers!$C$1:$C$1001)=0, "",_xlfn.XLOOKUP(C620,customers!$A$2:$A$1001,customers!$C$2:$C$1001))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 cm="1">
        <f t="array" ref="J620">_xlfn.IFS(I620="Rob", "Robusta",I620="Ara","Arabica",I620="Exc","Excelsa",I620="Lib", "Liberica")</f>
        <v>Excelsa</v>
      </c>
      <c r="K620" t="str">
        <f>INDEX(products!$A$1:$G$49,MATCH(orders!$D620,products!$A$1:$A$49,0),MATCH(orders!K$1,products!$A$1:$G$1,0))</f>
        <v>D</v>
      </c>
      <c r="L620" t="str" cm="1">
        <f t="array" ref="L620">_xlfn.IFS(K620="M","Medium",K620="L","Light",K620="D","Dark")</f>
        <v>Dark</v>
      </c>
      <c r="M620" s="4">
        <f>INDEX(products!$A$1:$G$49,MATCH(orders!$D620,products!$A$1:$A$49,0),MATCH(orders!M$1,products!$A$1:$G$1,0))</f>
        <v>1</v>
      </c>
      <c r="N620" s="5">
        <f>INDEX(products!$A$1:$G$49,MATCH(orders!$D620,products!$A$1:$A$49,0),MATCH(orders!N$1,products!$A$1:$G$1,0))</f>
        <v>12.15</v>
      </c>
      <c r="O620" s="5">
        <f t="shared" si="9"/>
        <v>72.900000000000006</v>
      </c>
      <c r="P620" t="str">
        <f>_xlfn.XLOOKUP(CoffeeOrders[[#This Row],[Customer ID]],customers!$A$1:$A$1001,customers!$I$1:$I$1001,,0)</f>
        <v>Yes</v>
      </c>
    </row>
    <row r="621" spans="1:16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_xlfn.XLOOKUP(C621,customers!$A$2:$A$1001,customers!$B$2:$B$1001)</f>
        <v>Winne Roche</v>
      </c>
      <c r="G621" s="2" t="str">
        <f>IF(_xlfn.XLOOKUP(C621,customers!$A$1:$A$1001,customers!$C$1:$C$1001)=0, "",_xlfn.XLOOKUP(C621,customers!$A$2:$A$1001,customers!$C$2:$C$1001))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 cm="1">
        <f t="array" ref="J621">_xlfn.IFS(I621="Rob", "Robusta",I621="Ara","Arabica",I621="Exc","Excelsa",I621="Lib", "Liberica")</f>
        <v>Liberica</v>
      </c>
      <c r="K621" t="str">
        <f>INDEX(products!$A$1:$G$49,MATCH(orders!$D621,products!$A$1:$A$49,0),MATCH(orders!K$1,products!$A$1:$G$1,0))</f>
        <v>D</v>
      </c>
      <c r="L621" t="str" cm="1">
        <f t="array" ref="L621">_xlfn.IFS(K621="M","Medium",K621="L","Light",K621="D","Dark")</f>
        <v>Dark</v>
      </c>
      <c r="M621" s="4">
        <f>INDEX(products!$A$1:$G$49,MATCH(orders!$D621,products!$A$1:$A$49,0),MATCH(orders!M$1,products!$A$1:$G$1,0))</f>
        <v>0.5</v>
      </c>
      <c r="N621" s="5">
        <f>INDEX(products!$A$1:$G$49,MATCH(orders!$D621,products!$A$1:$A$49,0),MATCH(orders!N$1,products!$A$1:$G$1,0))</f>
        <v>7.77</v>
      </c>
      <c r="O621" s="5">
        <f t="shared" si="9"/>
        <v>15.54</v>
      </c>
      <c r="P621" t="str">
        <f>_xlfn.XLOOKUP(CoffeeOrders[[#This Row],[Customer ID]],customers!$A$1:$A$1001,customers!$I$1:$I$1001,,0)</f>
        <v>Yes</v>
      </c>
    </row>
    <row r="622" spans="1:16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_xlfn.XLOOKUP(C622,customers!$A$2:$A$1001,customers!$B$2:$B$1001)</f>
        <v>Linn Alaway</v>
      </c>
      <c r="G622" s="2" t="str">
        <f>IF(_xlfn.XLOOKUP(C622,customers!$A$1:$A$1001,customers!$C$1:$C$1001)=0, "",_xlfn.XLOOKUP(C622,customers!$A$2:$A$1001,customers!$C$2:$C$1001))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 cm="1">
        <f t="array" ref="J622">_xlfn.IFS(I622="Rob", "Robusta",I622="Ara","Arabica",I622="Exc","Excelsa",I622="Lib", "Liberica")</f>
        <v>Arabica</v>
      </c>
      <c r="K622" t="str">
        <f>INDEX(products!$A$1:$G$49,MATCH(orders!$D622,products!$A$1:$A$49,0),MATCH(orders!K$1,products!$A$1:$G$1,0))</f>
        <v>M</v>
      </c>
      <c r="L622" t="str" cm="1">
        <f t="array" ref="L622">_xlfn.IFS(K622="M","Medium",K622="L","Light",K622="D","Dark")</f>
        <v>Medium</v>
      </c>
      <c r="M622" s="4">
        <f>INDEX(products!$A$1:$G$49,MATCH(orders!$D622,products!$A$1:$A$49,0),MATCH(orders!M$1,products!$A$1:$G$1,0))</f>
        <v>0.2</v>
      </c>
      <c r="N622" s="5">
        <f>INDEX(products!$A$1:$G$49,MATCH(orders!$D622,products!$A$1:$A$49,0),MATCH(orders!N$1,products!$A$1:$G$1,0))</f>
        <v>3.375</v>
      </c>
      <c r="O622" s="5">
        <f t="shared" si="9"/>
        <v>20.25</v>
      </c>
      <c r="P622" t="str">
        <f>_xlfn.XLOOKUP(CoffeeOrders[[#This Row],[Customer ID]],customers!$A$1:$A$1001,customers!$I$1:$I$1001,,0)</f>
        <v>No</v>
      </c>
    </row>
    <row r="623" spans="1:16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_xlfn.XLOOKUP(C623,customers!$A$2:$A$1001,customers!$B$2:$B$1001)</f>
        <v>Cordy Odgaard</v>
      </c>
      <c r="G623" s="2" t="str">
        <f>IF(_xlfn.XLOOKUP(C623,customers!$A$1:$A$1001,customers!$C$1:$C$1001)=0, "",_xlfn.XLOOKUP(C623,customers!$A$2:$A$1001,customers!$C$2:$C$1001))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 cm="1">
        <f t="array" ref="J623">_xlfn.IFS(I623="Rob", "Robusta",I623="Ara","Arabica",I623="Exc","Excelsa",I623="Lib", "Liberica")</f>
        <v>Arabica</v>
      </c>
      <c r="K623" t="str">
        <f>INDEX(products!$A$1:$G$49,MATCH(orders!$D623,products!$A$1:$A$49,0),MATCH(orders!K$1,products!$A$1:$G$1,0))</f>
        <v>L</v>
      </c>
      <c r="L623" t="str" cm="1">
        <f t="array" ref="L623">_xlfn.IFS(K623="M","Medium",K623="L","Light",K623="D","Dark")</f>
        <v>Light</v>
      </c>
      <c r="M623" s="4">
        <f>INDEX(products!$A$1:$G$49,MATCH(orders!$D623,products!$A$1:$A$49,0),MATCH(orders!M$1,products!$A$1:$G$1,0))</f>
        <v>1</v>
      </c>
      <c r="N623" s="5">
        <f>INDEX(products!$A$1:$G$49,MATCH(orders!$D623,products!$A$1:$A$49,0),MATCH(orders!N$1,products!$A$1:$G$1,0))</f>
        <v>12.95</v>
      </c>
      <c r="O623" s="5">
        <f t="shared" si="9"/>
        <v>77.699999999999989</v>
      </c>
      <c r="P623" t="str">
        <f>_xlfn.XLOOKUP(CoffeeOrders[[#This Row],[Customer ID]],customers!$A$1:$A$1001,customers!$I$1:$I$1001,,0)</f>
        <v>No</v>
      </c>
    </row>
    <row r="624" spans="1:16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_xlfn.XLOOKUP(C624,customers!$A$2:$A$1001,customers!$B$2:$B$1001)</f>
        <v>Bertine Byrd</v>
      </c>
      <c r="G624" s="2" t="str">
        <f>IF(_xlfn.XLOOKUP(C624,customers!$A$1:$A$1001,customers!$C$1:$C$1001)=0, "",_xlfn.XLOOKUP(C624,customers!$A$2:$A$1001,customers!$C$2:$C$1001))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 cm="1">
        <f t="array" ref="J624">_xlfn.IFS(I624="Rob", "Robusta",I624="Ara","Arabica",I624="Exc","Excelsa",I624="Lib", "Liberica")</f>
        <v>Liberica</v>
      </c>
      <c r="K624" t="str">
        <f>INDEX(products!$A$1:$G$49,MATCH(orders!$D624,products!$A$1:$A$49,0),MATCH(orders!K$1,products!$A$1:$G$1,0))</f>
        <v>M</v>
      </c>
      <c r="L624" t="str" cm="1">
        <f t="array" ref="L624">_xlfn.IFS(K624="M","Medium",K624="L","Light",K624="D","Dark")</f>
        <v>Medium</v>
      </c>
      <c r="M624" s="4">
        <f>INDEX(products!$A$1:$G$49,MATCH(orders!$D624,products!$A$1:$A$49,0),MATCH(orders!M$1,products!$A$1:$G$1,0))</f>
        <v>2.5</v>
      </c>
      <c r="N624" s="5">
        <f>INDEX(products!$A$1:$G$49,MATCH(orders!$D624,products!$A$1:$A$49,0),MATCH(orders!N$1,products!$A$1:$G$1,0))</f>
        <v>33.464999999999996</v>
      </c>
      <c r="O624" s="5">
        <f t="shared" si="9"/>
        <v>133.85999999999999</v>
      </c>
      <c r="P624" t="str">
        <f>_xlfn.XLOOKUP(CoffeeOrders[[#This Row],[Customer ID]],customers!$A$1:$A$1001,customers!$I$1:$I$1001,,0)</f>
        <v>No</v>
      </c>
    </row>
    <row r="625" spans="1:16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_xlfn.XLOOKUP(C625,customers!$A$2:$A$1001,customers!$B$2:$B$1001)</f>
        <v>Nelie Garnson</v>
      </c>
      <c r="G625" s="2" t="str">
        <f>IF(_xlfn.XLOOKUP(C625,customers!$A$1:$A$1001,customers!$C$1:$C$1001)=0, "",_xlfn.XLOOKUP(C625,customers!$A$2:$A$1001,customers!$C$2:$C$1001))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 cm="1">
        <f t="array" ref="J625">_xlfn.IFS(I625="Rob", "Robusta",I625="Ara","Arabica",I625="Exc","Excelsa",I625="Lib", "Liberica")</f>
        <v>Excelsa</v>
      </c>
      <c r="K625" t="str">
        <f>INDEX(products!$A$1:$G$49,MATCH(orders!$D625,products!$A$1:$A$49,0),MATCH(orders!K$1,products!$A$1:$G$1,0))</f>
        <v>D</v>
      </c>
      <c r="L625" t="str" cm="1">
        <f t="array" ref="L625">_xlfn.IFS(K625="M","Medium",K625="L","Light",K625="D","Dark")</f>
        <v>Dark</v>
      </c>
      <c r="M625" s="4">
        <f>INDEX(products!$A$1:$G$49,MATCH(orders!$D625,products!$A$1:$A$49,0),MATCH(orders!M$1,products!$A$1:$G$1,0))</f>
        <v>1</v>
      </c>
      <c r="N625" s="5">
        <f>INDEX(products!$A$1:$G$49,MATCH(orders!$D625,products!$A$1:$A$49,0),MATCH(orders!N$1,products!$A$1:$G$1,0))</f>
        <v>12.15</v>
      </c>
      <c r="O625" s="5">
        <f t="shared" si="9"/>
        <v>12.15</v>
      </c>
      <c r="P625" t="str">
        <f>_xlfn.XLOOKUP(CoffeeOrders[[#This Row],[Customer ID]],customers!$A$1:$A$1001,customers!$I$1:$I$1001,,0)</f>
        <v>No</v>
      </c>
    </row>
    <row r="626" spans="1:16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_xlfn.XLOOKUP(C626,customers!$A$2:$A$1001,customers!$B$2:$B$1001)</f>
        <v>Dianne Chardin</v>
      </c>
      <c r="G626" s="2" t="str">
        <f>IF(_xlfn.XLOOKUP(C626,customers!$A$1:$A$1001,customers!$C$1:$C$1001)=0, "",_xlfn.XLOOKUP(C626,customers!$A$2:$A$1001,customers!$C$2:$C$1001))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 cm="1">
        <f t="array" ref="J626">_xlfn.IFS(I626="Rob", "Robusta",I626="Ara","Arabica",I626="Exc","Excelsa",I626="Lib", "Liberica")</f>
        <v>Excelsa</v>
      </c>
      <c r="K626" t="str">
        <f>INDEX(products!$A$1:$G$49,MATCH(orders!$D626,products!$A$1:$A$49,0),MATCH(orders!K$1,products!$A$1:$G$1,0))</f>
        <v>M</v>
      </c>
      <c r="L626" t="str" cm="1">
        <f t="array" ref="L626">_xlfn.IFS(K626="M","Medium",K626="L","Light",K626="D","Dark")</f>
        <v>Medium</v>
      </c>
      <c r="M626" s="4">
        <f>INDEX(products!$A$1:$G$49,MATCH(orders!$D626,products!$A$1:$A$49,0),MATCH(orders!M$1,products!$A$1:$G$1,0))</f>
        <v>2.5</v>
      </c>
      <c r="N626" s="5">
        <f>INDEX(products!$A$1:$G$49,MATCH(orders!$D626,products!$A$1:$A$49,0),MATCH(orders!N$1,products!$A$1:$G$1,0))</f>
        <v>31.624999999999996</v>
      </c>
      <c r="O626" s="5">
        <f t="shared" si="9"/>
        <v>63.249999999999993</v>
      </c>
      <c r="P626" t="str">
        <f>_xlfn.XLOOKUP(CoffeeOrders[[#This Row],[Customer ID]],customers!$A$1:$A$1001,customers!$I$1:$I$1001,,0)</f>
        <v>Yes</v>
      </c>
    </row>
    <row r="627" spans="1:16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_xlfn.XLOOKUP(C627,customers!$A$2:$A$1001,customers!$B$2:$B$1001)</f>
        <v>Hailee Radbone</v>
      </c>
      <c r="G627" s="2" t="str">
        <f>IF(_xlfn.XLOOKUP(C627,customers!$A$1:$A$1001,customers!$C$1:$C$1001)=0, "",_xlfn.XLOOKUP(C627,customers!$A$2:$A$1001,customers!$C$2:$C$1001))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 cm="1">
        <f t="array" ref="J627">_xlfn.IFS(I627="Rob", "Robusta",I627="Ara","Arabica",I627="Exc","Excelsa",I627="Lib", "Liberica")</f>
        <v>Robusta</v>
      </c>
      <c r="K627" t="str">
        <f>INDEX(products!$A$1:$G$49,MATCH(orders!$D627,products!$A$1:$A$49,0),MATCH(orders!K$1,products!$A$1:$G$1,0))</f>
        <v>L</v>
      </c>
      <c r="L627" t="str" cm="1">
        <f t="array" ref="L627">_xlfn.IFS(K627="M","Medium",K627="L","Light",K627="D","Dark")</f>
        <v>Light</v>
      </c>
      <c r="M627" s="4">
        <f>INDEX(products!$A$1:$G$49,MATCH(orders!$D627,products!$A$1:$A$49,0),MATCH(orders!M$1,products!$A$1:$G$1,0))</f>
        <v>0.5</v>
      </c>
      <c r="N627" s="5">
        <f>INDEX(products!$A$1:$G$49,MATCH(orders!$D627,products!$A$1:$A$49,0),MATCH(orders!N$1,products!$A$1:$G$1,0))</f>
        <v>7.169999999999999</v>
      </c>
      <c r="O627" s="5">
        <f t="shared" si="9"/>
        <v>35.849999999999994</v>
      </c>
      <c r="P627" t="str">
        <f>_xlfn.XLOOKUP(CoffeeOrders[[#This Row],[Customer ID]],customers!$A$1:$A$1001,customers!$I$1:$I$1001,,0)</f>
        <v>No</v>
      </c>
    </row>
    <row r="628" spans="1:16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_xlfn.XLOOKUP(C628,customers!$A$2:$A$1001,customers!$B$2:$B$1001)</f>
        <v>Wallis Bernth</v>
      </c>
      <c r="G628" s="2" t="str">
        <f>IF(_xlfn.XLOOKUP(C628,customers!$A$1:$A$1001,customers!$C$1:$C$1001)=0, "",_xlfn.XLOOKUP(C628,customers!$A$2:$A$1001,customers!$C$2:$C$1001))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 cm="1">
        <f t="array" ref="J628">_xlfn.IFS(I628="Rob", "Robusta",I628="Ara","Arabica",I628="Exc","Excelsa",I628="Lib", "Liberica")</f>
        <v>Arabica</v>
      </c>
      <c r="K628" t="str">
        <f>INDEX(products!$A$1:$G$49,MATCH(orders!$D628,products!$A$1:$A$49,0),MATCH(orders!K$1,products!$A$1:$G$1,0))</f>
        <v>M</v>
      </c>
      <c r="L628" t="str" cm="1">
        <f t="array" ref="L628">_xlfn.IFS(K628="M","Medium",K628="L","Light",K628="D","Dark")</f>
        <v>Medium</v>
      </c>
      <c r="M628" s="4">
        <f>INDEX(products!$A$1:$G$49,MATCH(orders!$D628,products!$A$1:$A$49,0),MATCH(orders!M$1,products!$A$1:$G$1,0))</f>
        <v>2.5</v>
      </c>
      <c r="N628" s="5">
        <f>INDEX(products!$A$1:$G$49,MATCH(orders!$D628,products!$A$1:$A$49,0),MATCH(orders!N$1,products!$A$1:$G$1,0))</f>
        <v>25.874999999999996</v>
      </c>
      <c r="O628" s="5">
        <f t="shared" si="9"/>
        <v>77.624999999999986</v>
      </c>
      <c r="P628" t="str">
        <f>_xlfn.XLOOKUP(CoffeeOrders[[#This Row],[Customer ID]],customers!$A$1:$A$1001,customers!$I$1:$I$1001,,0)</f>
        <v>No</v>
      </c>
    </row>
    <row r="629" spans="1:16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_xlfn.XLOOKUP(C629,customers!$A$2:$A$1001,customers!$B$2:$B$1001)</f>
        <v>Byron Acarson</v>
      </c>
      <c r="G629" s="2" t="str">
        <f>IF(_xlfn.XLOOKUP(C629,customers!$A$1:$A$1001,customers!$C$1:$C$1001)=0, "",_xlfn.XLOOKUP(C629,customers!$A$2:$A$1001,customers!$C$2:$C$1001))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 cm="1">
        <f t="array" ref="J629">_xlfn.IFS(I629="Rob", "Robusta",I629="Ara","Arabica",I629="Exc","Excelsa",I629="Lib", "Liberica")</f>
        <v>Excelsa</v>
      </c>
      <c r="K629" t="str">
        <f>INDEX(products!$A$1:$G$49,MATCH(orders!$D629,products!$A$1:$A$49,0),MATCH(orders!K$1,products!$A$1:$G$1,0))</f>
        <v>M</v>
      </c>
      <c r="L629" t="str" cm="1">
        <f t="array" ref="L629">_xlfn.IFS(K629="M","Medium",K629="L","Light",K629="D","Dark")</f>
        <v>Medium</v>
      </c>
      <c r="M629" s="4">
        <f>INDEX(products!$A$1:$G$49,MATCH(orders!$D629,products!$A$1:$A$49,0),MATCH(orders!M$1,products!$A$1:$G$1,0))</f>
        <v>2.5</v>
      </c>
      <c r="N629" s="5">
        <f>INDEX(products!$A$1:$G$49,MATCH(orders!$D629,products!$A$1:$A$49,0),MATCH(orders!N$1,products!$A$1:$G$1,0))</f>
        <v>31.624999999999996</v>
      </c>
      <c r="O629" s="5">
        <f t="shared" si="9"/>
        <v>63.249999999999993</v>
      </c>
      <c r="P629" t="str">
        <f>_xlfn.XLOOKUP(CoffeeOrders[[#This Row],[Customer ID]],customers!$A$1:$A$1001,customers!$I$1:$I$1001,,0)</f>
        <v>Yes</v>
      </c>
    </row>
    <row r="630" spans="1:16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_xlfn.XLOOKUP(C630,customers!$A$2:$A$1001,customers!$B$2:$B$1001)</f>
        <v>Faunie Brigham</v>
      </c>
      <c r="G630" s="2" t="str">
        <f>IF(_xlfn.XLOOKUP(C630,customers!$A$1:$A$1001,customers!$C$1:$C$1001)=0, "",_xlfn.XLOOKUP(C630,customers!$A$2:$A$1001,customers!$C$2:$C$1001))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 cm="1">
        <f t="array" ref="J630">_xlfn.IFS(I630="Rob", "Robusta",I630="Ara","Arabica",I630="Exc","Excelsa",I630="Lib", "Liberica")</f>
        <v>Excelsa</v>
      </c>
      <c r="K630" t="str">
        <f>INDEX(products!$A$1:$G$49,MATCH(orders!$D630,products!$A$1:$A$49,0),MATCH(orders!K$1,products!$A$1:$G$1,0))</f>
        <v>L</v>
      </c>
      <c r="L630" t="str" cm="1">
        <f t="array" ref="L630">_xlfn.IFS(K630="M","Medium",K630="L","Light",K630="D","Dark")</f>
        <v>Light</v>
      </c>
      <c r="M630" s="4">
        <f>INDEX(products!$A$1:$G$49,MATCH(orders!$D630,products!$A$1:$A$49,0),MATCH(orders!M$1,products!$A$1:$G$1,0))</f>
        <v>0.2</v>
      </c>
      <c r="N630" s="5">
        <f>INDEX(products!$A$1:$G$49,MATCH(orders!$D630,products!$A$1:$A$49,0),MATCH(orders!N$1,products!$A$1:$G$1,0))</f>
        <v>4.4550000000000001</v>
      </c>
      <c r="O630" s="5">
        <f t="shared" si="9"/>
        <v>26.73</v>
      </c>
      <c r="P630" t="str">
        <f>_xlfn.XLOOKUP(CoffeeOrders[[#This Row],[Customer ID]],customers!$A$1:$A$1001,customers!$I$1:$I$1001,,0)</f>
        <v>Yes</v>
      </c>
    </row>
    <row r="631" spans="1:16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_xlfn.XLOOKUP(C631,customers!$A$2:$A$1001,customers!$B$2:$B$1001)</f>
        <v>Faunie Brigham</v>
      </c>
      <c r="G631" s="2" t="str">
        <f>IF(_xlfn.XLOOKUP(C631,customers!$A$1:$A$1001,customers!$C$1:$C$1001)=0, "",_xlfn.XLOOKUP(C631,customers!$A$2:$A$1001,customers!$C$2:$C$1001))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 cm="1">
        <f t="array" ref="J631">_xlfn.IFS(I631="Rob", "Robusta",I631="Ara","Arabica",I631="Exc","Excelsa",I631="Lib", "Liberica")</f>
        <v>Liberica</v>
      </c>
      <c r="K631" t="str">
        <f>INDEX(products!$A$1:$G$49,MATCH(orders!$D631,products!$A$1:$A$49,0),MATCH(orders!K$1,products!$A$1:$G$1,0))</f>
        <v>D</v>
      </c>
      <c r="L631" t="str" cm="1">
        <f t="array" ref="L631">_xlfn.IFS(K631="M","Medium",K631="L","Light",K631="D","Dark")</f>
        <v>Dark</v>
      </c>
      <c r="M631" s="4">
        <f>INDEX(products!$A$1:$G$49,MATCH(orders!$D631,products!$A$1:$A$49,0),MATCH(orders!M$1,products!$A$1:$G$1,0))</f>
        <v>0.5</v>
      </c>
      <c r="N631" s="5">
        <f>INDEX(products!$A$1:$G$49,MATCH(orders!$D631,products!$A$1:$A$49,0),MATCH(orders!N$1,products!$A$1:$G$1,0))</f>
        <v>7.77</v>
      </c>
      <c r="O631" s="5">
        <f t="shared" si="9"/>
        <v>31.08</v>
      </c>
      <c r="P631" t="str">
        <f>_xlfn.XLOOKUP(CoffeeOrders[[#This Row],[Customer ID]],customers!$A$1:$A$1001,customers!$I$1:$I$1001,,0)</f>
        <v>Yes</v>
      </c>
    </row>
    <row r="632" spans="1:16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_xlfn.XLOOKUP(C632,customers!$A$2:$A$1001,customers!$B$2:$B$1001)</f>
        <v>Faunie Brigham</v>
      </c>
      <c r="G632" s="2" t="str">
        <f>IF(_xlfn.XLOOKUP(C632,customers!$A$1:$A$1001,customers!$C$1:$C$1001)=0, "",_xlfn.XLOOKUP(C632,customers!$A$2:$A$1001,customers!$C$2:$C$1001))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 cm="1">
        <f t="array" ref="J632">_xlfn.IFS(I632="Rob", "Robusta",I632="Ara","Arabica",I632="Exc","Excelsa",I632="Lib", "Liberica")</f>
        <v>Arabica</v>
      </c>
      <c r="K632" t="str">
        <f>INDEX(products!$A$1:$G$49,MATCH(orders!$D632,products!$A$1:$A$49,0),MATCH(orders!K$1,products!$A$1:$G$1,0))</f>
        <v>D</v>
      </c>
      <c r="L632" t="str" cm="1">
        <f t="array" ref="L632">_xlfn.IFS(K632="M","Medium",K632="L","Light",K632="D","Dark")</f>
        <v>Dark</v>
      </c>
      <c r="M632" s="4">
        <f>INDEX(products!$A$1:$G$49,MATCH(orders!$D632,products!$A$1:$A$49,0),MATCH(orders!M$1,products!$A$1:$G$1,0))</f>
        <v>0.2</v>
      </c>
      <c r="N632" s="5">
        <f>INDEX(products!$A$1:$G$49,MATCH(orders!$D632,products!$A$1:$A$49,0),MATCH(orders!N$1,products!$A$1:$G$1,0))</f>
        <v>2.9849999999999999</v>
      </c>
      <c r="O632" s="5">
        <f t="shared" si="9"/>
        <v>2.9849999999999999</v>
      </c>
      <c r="P632" t="str">
        <f>_xlfn.XLOOKUP(CoffeeOrders[[#This Row],[Customer ID]],customers!$A$1:$A$1001,customers!$I$1:$I$1001,,0)</f>
        <v>Yes</v>
      </c>
    </row>
    <row r="633" spans="1:16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_xlfn.XLOOKUP(C633,customers!$A$2:$A$1001,customers!$B$2:$B$1001)</f>
        <v>Faunie Brigham</v>
      </c>
      <c r="G633" s="2" t="str">
        <f>IF(_xlfn.XLOOKUP(C633,customers!$A$1:$A$1001,customers!$C$1:$C$1001)=0, "",_xlfn.XLOOKUP(C633,customers!$A$2:$A$1001,customers!$C$2:$C$1001))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 cm="1">
        <f t="array" ref="J633">_xlfn.IFS(I633="Rob", "Robusta",I633="Ara","Arabica",I633="Exc","Excelsa",I633="Lib", "Liberica")</f>
        <v>Robusta</v>
      </c>
      <c r="K633" t="str">
        <f>INDEX(products!$A$1:$G$49,MATCH(orders!$D633,products!$A$1:$A$49,0),MATCH(orders!K$1,products!$A$1:$G$1,0))</f>
        <v>D</v>
      </c>
      <c r="L633" t="str" cm="1">
        <f t="array" ref="L633">_xlfn.IFS(K633="M","Medium",K633="L","Light",K633="D","Dark")</f>
        <v>Dark</v>
      </c>
      <c r="M633" s="4">
        <f>INDEX(products!$A$1:$G$49,MATCH(orders!$D633,products!$A$1:$A$49,0),MATCH(orders!M$1,products!$A$1:$G$1,0))</f>
        <v>2.5</v>
      </c>
      <c r="N633" s="5">
        <f>INDEX(products!$A$1:$G$49,MATCH(orders!$D633,products!$A$1:$A$49,0),MATCH(orders!N$1,products!$A$1:$G$1,0))</f>
        <v>20.584999999999997</v>
      </c>
      <c r="O633" s="5">
        <f t="shared" si="9"/>
        <v>102.92499999999998</v>
      </c>
      <c r="P633" t="str">
        <f>_xlfn.XLOOKUP(CoffeeOrders[[#This Row],[Customer ID]],customers!$A$1:$A$1001,customers!$I$1:$I$1001,,0)</f>
        <v>Yes</v>
      </c>
    </row>
    <row r="634" spans="1:16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_xlfn.XLOOKUP(C634,customers!$A$2:$A$1001,customers!$B$2:$B$1001)</f>
        <v>Marjorie Yoxen</v>
      </c>
      <c r="G634" s="2" t="str">
        <f>IF(_xlfn.XLOOKUP(C634,customers!$A$1:$A$1001,customers!$C$1:$C$1001)=0, "",_xlfn.XLOOKUP(C634,customers!$A$2:$A$1001,customers!$C$2:$C$1001))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 cm="1">
        <f t="array" ref="J634">_xlfn.IFS(I634="Rob", "Robusta",I634="Ara","Arabica",I634="Exc","Excelsa",I634="Lib", "Liberica")</f>
        <v>Excelsa</v>
      </c>
      <c r="K634" t="str">
        <f>INDEX(products!$A$1:$G$49,MATCH(orders!$D634,products!$A$1:$A$49,0),MATCH(orders!K$1,products!$A$1:$G$1,0))</f>
        <v>L</v>
      </c>
      <c r="L634" t="str" cm="1">
        <f t="array" ref="L634">_xlfn.IFS(K634="M","Medium",K634="L","Light",K634="D","Dark")</f>
        <v>Light</v>
      </c>
      <c r="M634" s="4">
        <f>INDEX(products!$A$1:$G$49,MATCH(orders!$D634,products!$A$1:$A$49,0),MATCH(orders!M$1,products!$A$1:$G$1,0))</f>
        <v>0.5</v>
      </c>
      <c r="N634" s="5">
        <f>INDEX(products!$A$1:$G$49,MATCH(orders!$D634,products!$A$1:$A$49,0),MATCH(orders!N$1,products!$A$1:$G$1,0))</f>
        <v>8.91</v>
      </c>
      <c r="O634" s="5">
        <f t="shared" si="9"/>
        <v>35.64</v>
      </c>
      <c r="P634" t="str">
        <f>_xlfn.XLOOKUP(CoffeeOrders[[#This Row],[Customer ID]],customers!$A$1:$A$1001,customers!$I$1:$I$1001,,0)</f>
        <v>No</v>
      </c>
    </row>
    <row r="635" spans="1:16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_xlfn.XLOOKUP(C635,customers!$A$2:$A$1001,customers!$B$2:$B$1001)</f>
        <v>Gaspar McGavin</v>
      </c>
      <c r="G635" s="2" t="str">
        <f>IF(_xlfn.XLOOKUP(C635,customers!$A$1:$A$1001,customers!$C$1:$C$1001)=0, "",_xlfn.XLOOKUP(C635,customers!$A$2:$A$1001,customers!$C$2:$C$1001))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 cm="1">
        <f t="array" ref="J635">_xlfn.IFS(I635="Rob", "Robusta",I635="Ara","Arabica",I635="Exc","Excelsa",I635="Lib", "Liberica")</f>
        <v>Robusta</v>
      </c>
      <c r="K635" t="str">
        <f>INDEX(products!$A$1:$G$49,MATCH(orders!$D635,products!$A$1:$A$49,0),MATCH(orders!K$1,products!$A$1:$G$1,0))</f>
        <v>L</v>
      </c>
      <c r="L635" t="str" cm="1">
        <f t="array" ref="L635">_xlfn.IFS(K635="M","Medium",K635="L","Light",K635="D","Dark")</f>
        <v>Light</v>
      </c>
      <c r="M635" s="4">
        <f>INDEX(products!$A$1:$G$49,MATCH(orders!$D635,products!$A$1:$A$49,0),MATCH(orders!M$1,products!$A$1:$G$1,0))</f>
        <v>1</v>
      </c>
      <c r="N635" s="5">
        <f>INDEX(products!$A$1:$G$49,MATCH(orders!$D635,products!$A$1:$A$49,0),MATCH(orders!N$1,products!$A$1:$G$1,0))</f>
        <v>11.95</v>
      </c>
      <c r="O635" s="5">
        <f t="shared" si="9"/>
        <v>47.8</v>
      </c>
      <c r="P635" t="str">
        <f>_xlfn.XLOOKUP(CoffeeOrders[[#This Row],[Customer ID]],customers!$A$1:$A$1001,customers!$I$1:$I$1001,,0)</f>
        <v>No</v>
      </c>
    </row>
    <row r="636" spans="1:16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_xlfn.XLOOKUP(C636,customers!$A$2:$A$1001,customers!$B$2:$B$1001)</f>
        <v>Lindy Uttermare</v>
      </c>
      <c r="G636" s="2" t="str">
        <f>IF(_xlfn.XLOOKUP(C636,customers!$A$1:$A$1001,customers!$C$1:$C$1001)=0, "",_xlfn.XLOOKUP(C636,customers!$A$2:$A$1001,customers!$C$2:$C$1001))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 cm="1">
        <f t="array" ref="J636">_xlfn.IFS(I636="Rob", "Robusta",I636="Ara","Arabica",I636="Exc","Excelsa",I636="Lib", "Liberica")</f>
        <v>Liberica</v>
      </c>
      <c r="K636" t="str">
        <f>INDEX(products!$A$1:$G$49,MATCH(orders!$D636,products!$A$1:$A$49,0),MATCH(orders!K$1,products!$A$1:$G$1,0))</f>
        <v>M</v>
      </c>
      <c r="L636" t="str" cm="1">
        <f t="array" ref="L636">_xlfn.IFS(K636="M","Medium",K636="L","Light",K636="D","Dark")</f>
        <v>Medium</v>
      </c>
      <c r="M636" s="4">
        <f>INDEX(products!$A$1:$G$49,MATCH(orders!$D636,products!$A$1:$A$49,0),MATCH(orders!M$1,products!$A$1:$G$1,0))</f>
        <v>1</v>
      </c>
      <c r="N636" s="5">
        <f>INDEX(products!$A$1:$G$49,MATCH(orders!$D636,products!$A$1:$A$49,0),MATCH(orders!N$1,products!$A$1:$G$1,0))</f>
        <v>14.55</v>
      </c>
      <c r="O636" s="5">
        <f t="shared" si="9"/>
        <v>43.650000000000006</v>
      </c>
      <c r="P636" t="str">
        <f>_xlfn.XLOOKUP(CoffeeOrders[[#This Row],[Customer ID]],customers!$A$1:$A$1001,customers!$I$1:$I$1001,,0)</f>
        <v>No</v>
      </c>
    </row>
    <row r="637" spans="1:16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_xlfn.XLOOKUP(C637,customers!$A$2:$A$1001,customers!$B$2:$B$1001)</f>
        <v>Eal D'Ambrogio</v>
      </c>
      <c r="G637" s="2" t="str">
        <f>IF(_xlfn.XLOOKUP(C637,customers!$A$1:$A$1001,customers!$C$1:$C$1001)=0, "",_xlfn.XLOOKUP(C637,customers!$A$2:$A$1001,customers!$C$2:$C$1001))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 cm="1">
        <f t="array" ref="J637">_xlfn.IFS(I637="Rob", "Robusta",I637="Ara","Arabica",I637="Exc","Excelsa",I637="Lib", "Liberica")</f>
        <v>Excelsa</v>
      </c>
      <c r="K637" t="str">
        <f>INDEX(products!$A$1:$G$49,MATCH(orders!$D637,products!$A$1:$A$49,0),MATCH(orders!K$1,products!$A$1:$G$1,0))</f>
        <v>L</v>
      </c>
      <c r="L637" t="str" cm="1">
        <f t="array" ref="L637">_xlfn.IFS(K637="M","Medium",K637="L","Light",K637="D","Dark")</f>
        <v>Light</v>
      </c>
      <c r="M637" s="4">
        <f>INDEX(products!$A$1:$G$49,MATCH(orders!$D637,products!$A$1:$A$49,0),MATCH(orders!M$1,products!$A$1:$G$1,0))</f>
        <v>0.5</v>
      </c>
      <c r="N637" s="5">
        <f>INDEX(products!$A$1:$G$49,MATCH(orders!$D637,products!$A$1:$A$49,0),MATCH(orders!N$1,products!$A$1:$G$1,0))</f>
        <v>8.91</v>
      </c>
      <c r="O637" s="5">
        <f t="shared" si="9"/>
        <v>35.64</v>
      </c>
      <c r="P637" t="str">
        <f>_xlfn.XLOOKUP(CoffeeOrders[[#This Row],[Customer ID]],customers!$A$1:$A$1001,customers!$I$1:$I$1001,,0)</f>
        <v>Yes</v>
      </c>
    </row>
    <row r="638" spans="1:16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_xlfn.XLOOKUP(C638,customers!$A$2:$A$1001,customers!$B$2:$B$1001)</f>
        <v>Carolee Winchcombe</v>
      </c>
      <c r="G638" s="2" t="str">
        <f>IF(_xlfn.XLOOKUP(C638,customers!$A$1:$A$1001,customers!$C$1:$C$1001)=0, "",_xlfn.XLOOKUP(C638,customers!$A$2:$A$1001,customers!$C$2:$C$1001))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 cm="1">
        <f t="array" ref="J638">_xlfn.IFS(I638="Rob", "Robusta",I638="Ara","Arabica",I638="Exc","Excelsa",I638="Lib", "Liberica")</f>
        <v>Liberica</v>
      </c>
      <c r="K638" t="str">
        <f>INDEX(products!$A$1:$G$49,MATCH(orders!$D638,products!$A$1:$A$49,0),MATCH(orders!K$1,products!$A$1:$G$1,0))</f>
        <v>L</v>
      </c>
      <c r="L638" t="str" cm="1">
        <f t="array" ref="L638">_xlfn.IFS(K638="M","Medium",K638="L","Light",K638="D","Dark")</f>
        <v>Light</v>
      </c>
      <c r="M638" s="4">
        <f>INDEX(products!$A$1:$G$49,MATCH(orders!$D638,products!$A$1:$A$49,0),MATCH(orders!M$1,products!$A$1:$G$1,0))</f>
        <v>1</v>
      </c>
      <c r="N638" s="5">
        <f>INDEX(products!$A$1:$G$49,MATCH(orders!$D638,products!$A$1:$A$49,0),MATCH(orders!N$1,products!$A$1:$G$1,0))</f>
        <v>15.85</v>
      </c>
      <c r="O638" s="5">
        <f t="shared" si="9"/>
        <v>95.1</v>
      </c>
      <c r="P638" t="str">
        <f>_xlfn.XLOOKUP(CoffeeOrders[[#This Row],[Customer ID]],customers!$A$1:$A$1001,customers!$I$1:$I$1001,,0)</f>
        <v>Yes</v>
      </c>
    </row>
    <row r="639" spans="1:16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_xlfn.XLOOKUP(C639,customers!$A$2:$A$1001,customers!$B$2:$B$1001)</f>
        <v>Benedikta Paumier</v>
      </c>
      <c r="G639" s="2" t="str">
        <f>IF(_xlfn.XLOOKUP(C639,customers!$A$1:$A$1001,customers!$C$1:$C$1001)=0, "",_xlfn.XLOOKUP(C639,customers!$A$2:$A$1001,customers!$C$2:$C$1001))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 cm="1">
        <f t="array" ref="J639">_xlfn.IFS(I639="Rob", "Robusta",I639="Ara","Arabica",I639="Exc","Excelsa",I639="Lib", "Liberica")</f>
        <v>Excelsa</v>
      </c>
      <c r="K639" t="str">
        <f>INDEX(products!$A$1:$G$49,MATCH(orders!$D639,products!$A$1:$A$49,0),MATCH(orders!K$1,products!$A$1:$G$1,0))</f>
        <v>M</v>
      </c>
      <c r="L639" t="str" cm="1">
        <f t="array" ref="L639">_xlfn.IFS(K639="M","Medium",K639="L","Light",K639="D","Dark")</f>
        <v>Medium</v>
      </c>
      <c r="M639" s="4">
        <f>INDEX(products!$A$1:$G$49,MATCH(orders!$D639,products!$A$1:$A$49,0),MATCH(orders!M$1,products!$A$1:$G$1,0))</f>
        <v>2.5</v>
      </c>
      <c r="N639" s="5">
        <f>INDEX(products!$A$1:$G$49,MATCH(orders!$D639,products!$A$1:$A$49,0),MATCH(orders!N$1,products!$A$1:$G$1,0))</f>
        <v>31.624999999999996</v>
      </c>
      <c r="O639" s="5">
        <f t="shared" si="9"/>
        <v>31.624999999999996</v>
      </c>
      <c r="P639" t="str">
        <f>_xlfn.XLOOKUP(CoffeeOrders[[#This Row],[Customer ID]],customers!$A$1:$A$1001,customers!$I$1:$I$1001,,0)</f>
        <v>Yes</v>
      </c>
    </row>
    <row r="640" spans="1:16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_xlfn.XLOOKUP(C640,customers!$A$2:$A$1001,customers!$B$2:$B$1001)</f>
        <v>Neville Piatto</v>
      </c>
      <c r="G640" s="2" t="str">
        <f>IF(_xlfn.XLOOKUP(C640,customers!$A$1:$A$1001,customers!$C$1:$C$1001)=0, "",_xlfn.XLOOKUP(C640,customers!$A$2:$A$1001,customers!$C$2:$C$1001))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 cm="1">
        <f t="array" ref="J640">_xlfn.IFS(I640="Rob", "Robusta",I640="Ara","Arabica",I640="Exc","Excelsa",I640="Lib", "Liberica")</f>
        <v>Arabica</v>
      </c>
      <c r="K640" t="str">
        <f>INDEX(products!$A$1:$G$49,MATCH(orders!$D640,products!$A$1:$A$49,0),MATCH(orders!K$1,products!$A$1:$G$1,0))</f>
        <v>M</v>
      </c>
      <c r="L640" t="str" cm="1">
        <f t="array" ref="L640">_xlfn.IFS(K640="M","Medium",K640="L","Light",K640="D","Dark")</f>
        <v>Medium</v>
      </c>
      <c r="M640" s="4">
        <f>INDEX(products!$A$1:$G$49,MATCH(orders!$D640,products!$A$1:$A$49,0),MATCH(orders!M$1,products!$A$1:$G$1,0))</f>
        <v>2.5</v>
      </c>
      <c r="N640" s="5">
        <f>INDEX(products!$A$1:$G$49,MATCH(orders!$D640,products!$A$1:$A$49,0),MATCH(orders!N$1,products!$A$1:$G$1,0))</f>
        <v>25.874999999999996</v>
      </c>
      <c r="O640" s="5">
        <f t="shared" si="9"/>
        <v>77.624999999999986</v>
      </c>
      <c r="P640" t="str">
        <f>_xlfn.XLOOKUP(CoffeeOrders[[#This Row],[Customer ID]],customers!$A$1:$A$1001,customers!$I$1:$I$1001,,0)</f>
        <v>Yes</v>
      </c>
    </row>
    <row r="641" spans="1:16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_xlfn.XLOOKUP(C641,customers!$A$2:$A$1001,customers!$B$2:$B$1001)</f>
        <v>Jeno Capey</v>
      </c>
      <c r="G641" s="2" t="str">
        <f>IF(_xlfn.XLOOKUP(C641,customers!$A$1:$A$1001,customers!$C$1:$C$1001)=0, "",_xlfn.XLOOKUP(C641,customers!$A$2:$A$1001,customers!$C$2:$C$1001))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 cm="1">
        <f t="array" ref="J641">_xlfn.IFS(I641="Rob", "Robusta",I641="Ara","Arabica",I641="Exc","Excelsa",I641="Lib", "Liberica")</f>
        <v>Liberica</v>
      </c>
      <c r="K641" t="str">
        <f>INDEX(products!$A$1:$G$49,MATCH(orders!$D641,products!$A$1:$A$49,0),MATCH(orders!K$1,products!$A$1:$G$1,0))</f>
        <v>D</v>
      </c>
      <c r="L641" t="str" cm="1">
        <f t="array" ref="L641">_xlfn.IFS(K641="M","Medium",K641="L","Light",K641="D","Dark")</f>
        <v>Dark</v>
      </c>
      <c r="M641" s="4">
        <f>INDEX(products!$A$1:$G$49,MATCH(orders!$D641,products!$A$1:$A$49,0),MATCH(orders!M$1,products!$A$1:$G$1,0))</f>
        <v>0.2</v>
      </c>
      <c r="N641" s="5">
        <f>INDEX(products!$A$1:$G$49,MATCH(orders!$D641,products!$A$1:$A$49,0),MATCH(orders!N$1,products!$A$1:$G$1,0))</f>
        <v>3.8849999999999998</v>
      </c>
      <c r="O641" s="5">
        <f t="shared" si="9"/>
        <v>3.8849999999999998</v>
      </c>
      <c r="P641" t="str">
        <f>_xlfn.XLOOKUP(CoffeeOrders[[#This Row],[Customer ID]],customers!$A$1:$A$1001,customers!$I$1:$I$1001,,0)</f>
        <v>Yes</v>
      </c>
    </row>
    <row r="642" spans="1:16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_xlfn.XLOOKUP(C642,customers!$A$2:$A$1001,customers!$B$2:$B$1001)</f>
        <v>Tuckie Mathonnet</v>
      </c>
      <c r="G642" s="2" t="str">
        <f>IF(_xlfn.XLOOKUP(C642,customers!$A$1:$A$1001,customers!$C$1:$C$1001)=0, "",_xlfn.XLOOKUP(C642,customers!$A$2:$A$1001,customers!$C$2:$C$1001))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 cm="1">
        <f t="array" ref="J642">_xlfn.IFS(I642="Rob", "Robusta",I642="Ara","Arabica",I642="Exc","Excelsa",I642="Lib", "Liberica")</f>
        <v>Robusta</v>
      </c>
      <c r="K642" t="str">
        <f>INDEX(products!$A$1:$G$49,MATCH(orders!$D642,products!$A$1:$A$49,0),MATCH(orders!K$1,products!$A$1:$G$1,0))</f>
        <v>L</v>
      </c>
      <c r="L642" t="str" cm="1">
        <f t="array" ref="L642">_xlfn.IFS(K642="M","Medium",K642="L","Light",K642="D","Dark")</f>
        <v>Light</v>
      </c>
      <c r="M642" s="4">
        <f>INDEX(products!$A$1:$G$49,MATCH(orders!$D642,products!$A$1:$A$49,0),MATCH(orders!M$1,products!$A$1:$G$1,0))</f>
        <v>2.5</v>
      </c>
      <c r="N642" s="5">
        <f>INDEX(products!$A$1:$G$49,MATCH(orders!$D642,products!$A$1:$A$49,0),MATCH(orders!N$1,products!$A$1:$G$1,0))</f>
        <v>27.484999999999996</v>
      </c>
      <c r="O642" s="5">
        <f t="shared" si="9"/>
        <v>137.42499999999998</v>
      </c>
      <c r="P642" t="str">
        <f>_xlfn.XLOOKUP(CoffeeOrders[[#This Row],[Customer ID]],customers!$A$1:$A$1001,customers!$I$1:$I$1001,,0)</f>
        <v>No</v>
      </c>
    </row>
    <row r="643" spans="1:16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_xlfn.XLOOKUP(C643,customers!$A$2:$A$1001,customers!$B$2:$B$1001)</f>
        <v>Yardley Basill</v>
      </c>
      <c r="G643" s="2" t="str">
        <f>IF(_xlfn.XLOOKUP(C643,customers!$A$1:$A$1001,customers!$C$1:$C$1001)=0, "",_xlfn.XLOOKUP(C643,customers!$A$2:$A$1001,customers!$C$2:$C$1001))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 cm="1">
        <f t="array" ref="J643">_xlfn.IFS(I643="Rob", "Robusta",I643="Ara","Arabica",I643="Exc","Excelsa",I643="Lib", "Liberica")</f>
        <v>Robusta</v>
      </c>
      <c r="K643" t="str">
        <f>INDEX(products!$A$1:$G$49,MATCH(orders!$D643,products!$A$1:$A$49,0),MATCH(orders!K$1,products!$A$1:$G$1,0))</f>
        <v>L</v>
      </c>
      <c r="L643" t="str" cm="1">
        <f t="array" ref="L643">_xlfn.IFS(K643="M","Medium",K643="L","Light",K643="D","Dark")</f>
        <v>Light</v>
      </c>
      <c r="M643" s="4">
        <f>INDEX(products!$A$1:$G$49,MATCH(orders!$D643,products!$A$1:$A$49,0),MATCH(orders!M$1,products!$A$1:$G$1,0))</f>
        <v>1</v>
      </c>
      <c r="N643" s="5">
        <f>INDEX(products!$A$1:$G$49,MATCH(orders!$D643,products!$A$1:$A$49,0),MATCH(orders!N$1,products!$A$1:$G$1,0))</f>
        <v>11.95</v>
      </c>
      <c r="O643" s="5">
        <f t="shared" ref="O643:O706" si="10">E643*N643</f>
        <v>35.849999999999994</v>
      </c>
      <c r="P643" t="str">
        <f>_xlfn.XLOOKUP(CoffeeOrders[[#This Row],[Customer ID]],customers!$A$1:$A$1001,customers!$I$1:$I$1001,,0)</f>
        <v>Yes</v>
      </c>
    </row>
    <row r="644" spans="1:16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_xlfn.XLOOKUP(C644,customers!$A$2:$A$1001,customers!$B$2:$B$1001)</f>
        <v>Maggy Baistow</v>
      </c>
      <c r="G644" s="2" t="str">
        <f>IF(_xlfn.XLOOKUP(C644,customers!$A$1:$A$1001,customers!$C$1:$C$1001)=0, "",_xlfn.XLOOKUP(C644,customers!$A$2:$A$1001,customers!$C$2:$C$1001))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 cm="1">
        <f t="array" ref="J644">_xlfn.IFS(I644="Rob", "Robusta",I644="Ara","Arabica",I644="Exc","Excelsa",I644="Lib", "Liberica")</f>
        <v>Excelsa</v>
      </c>
      <c r="K644" t="str">
        <f>INDEX(products!$A$1:$G$49,MATCH(orders!$D644,products!$A$1:$A$49,0),MATCH(orders!K$1,products!$A$1:$G$1,0))</f>
        <v>M</v>
      </c>
      <c r="L644" t="str" cm="1">
        <f t="array" ref="L644">_xlfn.IFS(K644="M","Medium",K644="L","Light",K644="D","Dark")</f>
        <v>Medium</v>
      </c>
      <c r="M644" s="4">
        <f>INDEX(products!$A$1:$G$49,MATCH(orders!$D644,products!$A$1:$A$49,0),MATCH(orders!M$1,products!$A$1:$G$1,0))</f>
        <v>0.2</v>
      </c>
      <c r="N644" s="5">
        <f>INDEX(products!$A$1:$G$49,MATCH(orders!$D644,products!$A$1:$A$49,0),MATCH(orders!N$1,products!$A$1:$G$1,0))</f>
        <v>4.125</v>
      </c>
      <c r="O644" s="5">
        <f t="shared" si="10"/>
        <v>8.25</v>
      </c>
      <c r="P644" t="str">
        <f>_xlfn.XLOOKUP(CoffeeOrders[[#This Row],[Customer ID]],customers!$A$1:$A$1001,customers!$I$1:$I$1001,,0)</f>
        <v>Yes</v>
      </c>
    </row>
    <row r="645" spans="1:16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_xlfn.XLOOKUP(C645,customers!$A$2:$A$1001,customers!$B$2:$B$1001)</f>
        <v>Courtney Pallant</v>
      </c>
      <c r="G645" s="2" t="str">
        <f>IF(_xlfn.XLOOKUP(C645,customers!$A$1:$A$1001,customers!$C$1:$C$1001)=0, "",_xlfn.XLOOKUP(C645,customers!$A$2:$A$1001,customers!$C$2:$C$1001))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 cm="1">
        <f t="array" ref="J645">_xlfn.IFS(I645="Rob", "Robusta",I645="Ara","Arabica",I645="Exc","Excelsa",I645="Lib", "Liberica")</f>
        <v>Excelsa</v>
      </c>
      <c r="K645" t="str">
        <f>INDEX(products!$A$1:$G$49,MATCH(orders!$D645,products!$A$1:$A$49,0),MATCH(orders!K$1,products!$A$1:$G$1,0))</f>
        <v>L</v>
      </c>
      <c r="L645" t="str" cm="1">
        <f t="array" ref="L645">_xlfn.IFS(K645="M","Medium",K645="L","Light",K645="D","Dark")</f>
        <v>Light</v>
      </c>
      <c r="M645" s="4">
        <f>INDEX(products!$A$1:$G$49,MATCH(orders!$D645,products!$A$1:$A$49,0),MATCH(orders!M$1,products!$A$1:$G$1,0))</f>
        <v>2.5</v>
      </c>
      <c r="N645" s="5">
        <f>INDEX(products!$A$1:$G$49,MATCH(orders!$D645,products!$A$1:$A$49,0),MATCH(orders!N$1,products!$A$1:$G$1,0))</f>
        <v>34.154999999999994</v>
      </c>
      <c r="O645" s="5">
        <f t="shared" si="10"/>
        <v>102.46499999999997</v>
      </c>
      <c r="P645" t="str">
        <f>_xlfn.XLOOKUP(CoffeeOrders[[#This Row],[Customer ID]],customers!$A$1:$A$1001,customers!$I$1:$I$1001,,0)</f>
        <v>Yes</v>
      </c>
    </row>
    <row r="646" spans="1:16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_xlfn.XLOOKUP(C646,customers!$A$2:$A$1001,customers!$B$2:$B$1001)</f>
        <v>Marne Mingey</v>
      </c>
      <c r="G646" s="2" t="str">
        <f>IF(_xlfn.XLOOKUP(C646,customers!$A$1:$A$1001,customers!$C$1:$C$1001)=0, "",_xlfn.XLOOKUP(C646,customers!$A$2:$A$1001,customers!$C$2:$C$1001))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 cm="1">
        <f t="array" ref="J646">_xlfn.IFS(I646="Rob", "Robusta",I646="Ara","Arabica",I646="Exc","Excelsa",I646="Lib", "Liberica")</f>
        <v>Robusta</v>
      </c>
      <c r="K646" t="str">
        <f>INDEX(products!$A$1:$G$49,MATCH(orders!$D646,products!$A$1:$A$49,0),MATCH(orders!K$1,products!$A$1:$G$1,0))</f>
        <v>D</v>
      </c>
      <c r="L646" t="str" cm="1">
        <f t="array" ref="L646">_xlfn.IFS(K646="M","Medium",K646="L","Light",K646="D","Dark")</f>
        <v>Dark</v>
      </c>
      <c r="M646" s="4">
        <f>INDEX(products!$A$1:$G$49,MATCH(orders!$D646,products!$A$1:$A$49,0),MATCH(orders!M$1,products!$A$1:$G$1,0))</f>
        <v>2.5</v>
      </c>
      <c r="N646" s="5">
        <f>INDEX(products!$A$1:$G$49,MATCH(orders!$D646,products!$A$1:$A$49,0),MATCH(orders!N$1,products!$A$1:$G$1,0))</f>
        <v>20.584999999999997</v>
      </c>
      <c r="O646" s="5">
        <f t="shared" si="10"/>
        <v>41.169999999999995</v>
      </c>
      <c r="P646" t="str">
        <f>_xlfn.XLOOKUP(CoffeeOrders[[#This Row],[Customer ID]],customers!$A$1:$A$1001,customers!$I$1:$I$1001,,0)</f>
        <v>No</v>
      </c>
    </row>
    <row r="647" spans="1:16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_xlfn.XLOOKUP(C647,customers!$A$2:$A$1001,customers!$B$2:$B$1001)</f>
        <v>Denny O' Ronan</v>
      </c>
      <c r="G647" s="2" t="str">
        <f>IF(_xlfn.XLOOKUP(C647,customers!$A$1:$A$1001,customers!$C$1:$C$1001)=0, "",_xlfn.XLOOKUP(C647,customers!$A$2:$A$1001,customers!$C$2:$C$1001))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 cm="1">
        <f t="array" ref="J647">_xlfn.IFS(I647="Rob", "Robusta",I647="Ara","Arabica",I647="Exc","Excelsa",I647="Lib", "Liberica")</f>
        <v>Arabica</v>
      </c>
      <c r="K647" t="str">
        <f>INDEX(products!$A$1:$G$49,MATCH(orders!$D647,products!$A$1:$A$49,0),MATCH(orders!K$1,products!$A$1:$G$1,0))</f>
        <v>D</v>
      </c>
      <c r="L647" t="str" cm="1">
        <f t="array" ref="L647">_xlfn.IFS(K647="M","Medium",K647="L","Light",K647="D","Dark")</f>
        <v>Dark</v>
      </c>
      <c r="M647" s="4">
        <f>INDEX(products!$A$1:$G$49,MATCH(orders!$D647,products!$A$1:$A$49,0),MATCH(orders!M$1,products!$A$1:$G$1,0))</f>
        <v>2.5</v>
      </c>
      <c r="N647" s="5">
        <f>INDEX(products!$A$1:$G$49,MATCH(orders!$D647,products!$A$1:$A$49,0),MATCH(orders!N$1,products!$A$1:$G$1,0))</f>
        <v>22.884999999999998</v>
      </c>
      <c r="O647" s="5">
        <f t="shared" si="10"/>
        <v>68.655000000000001</v>
      </c>
      <c r="P647" t="str">
        <f>_xlfn.XLOOKUP(CoffeeOrders[[#This Row],[Customer ID]],customers!$A$1:$A$1001,customers!$I$1:$I$1001,,0)</f>
        <v>Yes</v>
      </c>
    </row>
    <row r="648" spans="1:16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_xlfn.XLOOKUP(C648,customers!$A$2:$A$1001,customers!$B$2:$B$1001)</f>
        <v>Dottie Rallin</v>
      </c>
      <c r="G648" s="2" t="str">
        <f>IF(_xlfn.XLOOKUP(C648,customers!$A$1:$A$1001,customers!$C$1:$C$1001)=0, "",_xlfn.XLOOKUP(C648,customers!$A$2:$A$1001,customers!$C$2:$C$1001))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 cm="1">
        <f t="array" ref="J648">_xlfn.IFS(I648="Rob", "Robusta",I648="Ara","Arabica",I648="Exc","Excelsa",I648="Lib", "Liberica")</f>
        <v>Arabica</v>
      </c>
      <c r="K648" t="str">
        <f>INDEX(products!$A$1:$G$49,MATCH(orders!$D648,products!$A$1:$A$49,0),MATCH(orders!K$1,products!$A$1:$G$1,0))</f>
        <v>D</v>
      </c>
      <c r="L648" t="str" cm="1">
        <f t="array" ref="L648">_xlfn.IFS(K648="M","Medium",K648="L","Light",K648="D","Dark")</f>
        <v>Dark</v>
      </c>
      <c r="M648" s="4">
        <f>INDEX(products!$A$1:$G$49,MATCH(orders!$D648,products!$A$1:$A$49,0),MATCH(orders!M$1,products!$A$1:$G$1,0))</f>
        <v>1</v>
      </c>
      <c r="N648" s="5">
        <f>INDEX(products!$A$1:$G$49,MATCH(orders!$D648,products!$A$1:$A$49,0),MATCH(orders!N$1,products!$A$1:$G$1,0))</f>
        <v>9.9499999999999993</v>
      </c>
      <c r="O648" s="5">
        <f t="shared" si="10"/>
        <v>9.9499999999999993</v>
      </c>
      <c r="P648" t="str">
        <f>_xlfn.XLOOKUP(CoffeeOrders[[#This Row],[Customer ID]],customers!$A$1:$A$1001,customers!$I$1:$I$1001,,0)</f>
        <v>Yes</v>
      </c>
    </row>
    <row r="649" spans="1:16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_xlfn.XLOOKUP(C649,customers!$A$2:$A$1001,customers!$B$2:$B$1001)</f>
        <v>Ardith Chill</v>
      </c>
      <c r="G649" s="2" t="str">
        <f>IF(_xlfn.XLOOKUP(C649,customers!$A$1:$A$1001,customers!$C$1:$C$1001)=0, "",_xlfn.XLOOKUP(C649,customers!$A$2:$A$1001,customers!$C$2:$C$1001))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 cm="1">
        <f t="array" ref="J649">_xlfn.IFS(I649="Rob", "Robusta",I649="Ara","Arabica",I649="Exc","Excelsa",I649="Lib", "Liberica")</f>
        <v>Liberica</v>
      </c>
      <c r="K649" t="str">
        <f>INDEX(products!$A$1:$G$49,MATCH(orders!$D649,products!$A$1:$A$49,0),MATCH(orders!K$1,products!$A$1:$G$1,0))</f>
        <v>L</v>
      </c>
      <c r="L649" t="str" cm="1">
        <f t="array" ref="L649">_xlfn.IFS(K649="M","Medium",K649="L","Light",K649="D","Dark")</f>
        <v>Light</v>
      </c>
      <c r="M649" s="4">
        <f>INDEX(products!$A$1:$G$49,MATCH(orders!$D649,products!$A$1:$A$49,0),MATCH(orders!M$1,products!$A$1:$G$1,0))</f>
        <v>0.5</v>
      </c>
      <c r="N649" s="5">
        <f>INDEX(products!$A$1:$G$49,MATCH(orders!$D649,products!$A$1:$A$49,0),MATCH(orders!N$1,products!$A$1:$G$1,0))</f>
        <v>9.51</v>
      </c>
      <c r="O649" s="5">
        <f t="shared" si="10"/>
        <v>28.53</v>
      </c>
      <c r="P649" t="str">
        <f>_xlfn.XLOOKUP(CoffeeOrders[[#This Row],[Customer ID]],customers!$A$1:$A$1001,customers!$I$1:$I$1001,,0)</f>
        <v>Yes</v>
      </c>
    </row>
    <row r="650" spans="1:16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_xlfn.XLOOKUP(C650,customers!$A$2:$A$1001,customers!$B$2:$B$1001)</f>
        <v>Tuckie Mathonnet</v>
      </c>
      <c r="G650" s="2" t="str">
        <f>IF(_xlfn.XLOOKUP(C650,customers!$A$1:$A$1001,customers!$C$1:$C$1001)=0, "",_xlfn.XLOOKUP(C650,customers!$A$2:$A$1001,customers!$C$2:$C$1001))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 cm="1">
        <f t="array" ref="J650">_xlfn.IFS(I650="Rob", "Robusta",I650="Ara","Arabica",I650="Exc","Excelsa",I650="Lib", "Liberica")</f>
        <v>Robusta</v>
      </c>
      <c r="K650" t="str">
        <f>INDEX(products!$A$1:$G$49,MATCH(orders!$D650,products!$A$1:$A$49,0),MATCH(orders!K$1,products!$A$1:$G$1,0))</f>
        <v>D</v>
      </c>
      <c r="L650" t="str" cm="1">
        <f t="array" ref="L650">_xlfn.IFS(K650="M","Medium",K650="L","Light",K650="D","Dark")</f>
        <v>Dark</v>
      </c>
      <c r="M650" s="4">
        <f>INDEX(products!$A$1:$G$49,MATCH(orders!$D650,products!$A$1:$A$49,0),MATCH(orders!M$1,products!$A$1:$G$1,0))</f>
        <v>0.2</v>
      </c>
      <c r="N650" s="5">
        <f>INDEX(products!$A$1:$G$49,MATCH(orders!$D650,products!$A$1:$A$49,0),MATCH(orders!N$1,products!$A$1:$G$1,0))</f>
        <v>2.6849999999999996</v>
      </c>
      <c r="O650" s="5">
        <f t="shared" si="10"/>
        <v>16.11</v>
      </c>
      <c r="P650" t="str">
        <f>_xlfn.XLOOKUP(CoffeeOrders[[#This Row],[Customer ID]],customers!$A$1:$A$1001,customers!$I$1:$I$1001,,0)</f>
        <v>No</v>
      </c>
    </row>
    <row r="651" spans="1:16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_xlfn.XLOOKUP(C651,customers!$A$2:$A$1001,customers!$B$2:$B$1001)</f>
        <v>Charmane Denys</v>
      </c>
      <c r="G651" s="2" t="str">
        <f>IF(_xlfn.XLOOKUP(C651,customers!$A$1:$A$1001,customers!$C$1:$C$1001)=0, "",_xlfn.XLOOKUP(C651,customers!$A$2:$A$1001,customers!$C$2:$C$1001))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 cm="1">
        <f t="array" ref="J651">_xlfn.IFS(I651="Rob", "Robusta",I651="Ara","Arabica",I651="Exc","Excelsa",I651="Lib", "Liberica")</f>
        <v>Liberica</v>
      </c>
      <c r="K651" t="str">
        <f>INDEX(products!$A$1:$G$49,MATCH(orders!$D651,products!$A$1:$A$49,0),MATCH(orders!K$1,products!$A$1:$G$1,0))</f>
        <v>L</v>
      </c>
      <c r="L651" t="str" cm="1">
        <f t="array" ref="L651">_xlfn.IFS(K651="M","Medium",K651="L","Light",K651="D","Dark")</f>
        <v>Light</v>
      </c>
      <c r="M651" s="4">
        <f>INDEX(products!$A$1:$G$49,MATCH(orders!$D651,products!$A$1:$A$49,0),MATCH(orders!M$1,products!$A$1:$G$1,0))</f>
        <v>1</v>
      </c>
      <c r="N651" s="5">
        <f>INDEX(products!$A$1:$G$49,MATCH(orders!$D651,products!$A$1:$A$49,0),MATCH(orders!N$1,products!$A$1:$G$1,0))</f>
        <v>15.85</v>
      </c>
      <c r="O651" s="5">
        <f t="shared" si="10"/>
        <v>95.1</v>
      </c>
      <c r="P651" t="str">
        <f>_xlfn.XLOOKUP(CoffeeOrders[[#This Row],[Customer ID]],customers!$A$1:$A$1001,customers!$I$1:$I$1001,,0)</f>
        <v>No</v>
      </c>
    </row>
    <row r="652" spans="1:16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_xlfn.XLOOKUP(C652,customers!$A$2:$A$1001,customers!$B$2:$B$1001)</f>
        <v>Cecily Stebbings</v>
      </c>
      <c r="G652" s="2" t="str">
        <f>IF(_xlfn.XLOOKUP(C652,customers!$A$1:$A$1001,customers!$C$1:$C$1001)=0, "",_xlfn.XLOOKUP(C652,customers!$A$2:$A$1001,customers!$C$2:$C$1001))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 cm="1">
        <f t="array" ref="J652">_xlfn.IFS(I652="Rob", "Robusta",I652="Ara","Arabica",I652="Exc","Excelsa",I652="Lib", "Liberica")</f>
        <v>Robusta</v>
      </c>
      <c r="K652" t="str">
        <f>INDEX(products!$A$1:$G$49,MATCH(orders!$D652,products!$A$1:$A$49,0),MATCH(orders!K$1,products!$A$1:$G$1,0))</f>
        <v>D</v>
      </c>
      <c r="L652" t="str" cm="1">
        <f t="array" ref="L652">_xlfn.IFS(K652="M","Medium",K652="L","Light",K652="D","Dark")</f>
        <v>Dark</v>
      </c>
      <c r="M652" s="4">
        <f>INDEX(products!$A$1:$G$49,MATCH(orders!$D652,products!$A$1:$A$49,0),MATCH(orders!M$1,products!$A$1:$G$1,0))</f>
        <v>0.5</v>
      </c>
      <c r="N652" s="5">
        <f>INDEX(products!$A$1:$G$49,MATCH(orders!$D652,products!$A$1:$A$49,0),MATCH(orders!N$1,products!$A$1:$G$1,0))</f>
        <v>5.3699999999999992</v>
      </c>
      <c r="O652" s="5">
        <f t="shared" si="10"/>
        <v>5.3699999999999992</v>
      </c>
      <c r="P652" t="str">
        <f>_xlfn.XLOOKUP(CoffeeOrders[[#This Row],[Customer ID]],customers!$A$1:$A$1001,customers!$I$1:$I$1001,,0)</f>
        <v>Yes</v>
      </c>
    </row>
    <row r="653" spans="1:16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_xlfn.XLOOKUP(C653,customers!$A$2:$A$1001,customers!$B$2:$B$1001)</f>
        <v>Giana Tonnesen</v>
      </c>
      <c r="G653" s="2" t="str">
        <f>IF(_xlfn.XLOOKUP(C653,customers!$A$1:$A$1001,customers!$C$1:$C$1001)=0, "",_xlfn.XLOOKUP(C653,customers!$A$2:$A$1001,customers!$C$2:$C$1001))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 cm="1">
        <f t="array" ref="J653">_xlfn.IFS(I653="Rob", "Robusta",I653="Ara","Arabica",I653="Exc","Excelsa",I653="Lib", "Liberica")</f>
        <v>Robusta</v>
      </c>
      <c r="K653" t="str">
        <f>INDEX(products!$A$1:$G$49,MATCH(orders!$D653,products!$A$1:$A$49,0),MATCH(orders!K$1,products!$A$1:$G$1,0))</f>
        <v>L</v>
      </c>
      <c r="L653" t="str" cm="1">
        <f t="array" ref="L653">_xlfn.IFS(K653="M","Medium",K653="L","Light",K653="D","Dark")</f>
        <v>Light</v>
      </c>
      <c r="M653" s="4">
        <f>INDEX(products!$A$1:$G$49,MATCH(orders!$D653,products!$A$1:$A$49,0),MATCH(orders!M$1,products!$A$1:$G$1,0))</f>
        <v>1</v>
      </c>
      <c r="N653" s="5">
        <f>INDEX(products!$A$1:$G$49,MATCH(orders!$D653,products!$A$1:$A$49,0),MATCH(orders!N$1,products!$A$1:$G$1,0))</f>
        <v>11.95</v>
      </c>
      <c r="O653" s="5">
        <f t="shared" si="10"/>
        <v>47.8</v>
      </c>
      <c r="P653" t="str">
        <f>_xlfn.XLOOKUP(CoffeeOrders[[#This Row],[Customer ID]],customers!$A$1:$A$1001,customers!$I$1:$I$1001,,0)</f>
        <v>No</v>
      </c>
    </row>
    <row r="654" spans="1:16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_xlfn.XLOOKUP(C654,customers!$A$2:$A$1001,customers!$B$2:$B$1001)</f>
        <v>Rhetta Zywicki</v>
      </c>
      <c r="G654" s="2" t="str">
        <f>IF(_xlfn.XLOOKUP(C654,customers!$A$1:$A$1001,customers!$C$1:$C$1001)=0, "",_xlfn.XLOOKUP(C654,customers!$A$2:$A$1001,customers!$C$2:$C$1001))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 cm="1">
        <f t="array" ref="J654">_xlfn.IFS(I654="Rob", "Robusta",I654="Ara","Arabica",I654="Exc","Excelsa",I654="Lib", "Liberica")</f>
        <v>Liberica</v>
      </c>
      <c r="K654" t="str">
        <f>INDEX(products!$A$1:$G$49,MATCH(orders!$D654,products!$A$1:$A$49,0),MATCH(orders!K$1,products!$A$1:$G$1,0))</f>
        <v>L</v>
      </c>
      <c r="L654" t="str" cm="1">
        <f t="array" ref="L654">_xlfn.IFS(K654="M","Medium",K654="L","Light",K654="D","Dark")</f>
        <v>Light</v>
      </c>
      <c r="M654" s="4">
        <f>INDEX(products!$A$1:$G$49,MATCH(orders!$D654,products!$A$1:$A$49,0),MATCH(orders!M$1,products!$A$1:$G$1,0))</f>
        <v>1</v>
      </c>
      <c r="N654" s="5">
        <f>INDEX(products!$A$1:$G$49,MATCH(orders!$D654,products!$A$1:$A$49,0),MATCH(orders!N$1,products!$A$1:$G$1,0))</f>
        <v>15.85</v>
      </c>
      <c r="O654" s="5">
        <f t="shared" si="10"/>
        <v>63.4</v>
      </c>
      <c r="P654" t="str">
        <f>_xlfn.XLOOKUP(CoffeeOrders[[#This Row],[Customer ID]],customers!$A$1:$A$1001,customers!$I$1:$I$1001,,0)</f>
        <v>No</v>
      </c>
    </row>
    <row r="655" spans="1:16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_xlfn.XLOOKUP(C655,customers!$A$2:$A$1001,customers!$B$2:$B$1001)</f>
        <v>Almeria Burgett</v>
      </c>
      <c r="G655" s="2" t="str">
        <f>IF(_xlfn.XLOOKUP(C655,customers!$A$1:$A$1001,customers!$C$1:$C$1001)=0, "",_xlfn.XLOOKUP(C655,customers!$A$2:$A$1001,customers!$C$2:$C$1001))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 cm="1">
        <f t="array" ref="J655">_xlfn.IFS(I655="Rob", "Robusta",I655="Ara","Arabica",I655="Exc","Excelsa",I655="Lib", "Liberica")</f>
        <v>Arabica</v>
      </c>
      <c r="K655" t="str">
        <f>INDEX(products!$A$1:$G$49,MATCH(orders!$D655,products!$A$1:$A$49,0),MATCH(orders!K$1,products!$A$1:$G$1,0))</f>
        <v>M</v>
      </c>
      <c r="L655" t="str" cm="1">
        <f t="array" ref="L655">_xlfn.IFS(K655="M","Medium",K655="L","Light",K655="D","Dark")</f>
        <v>Medium</v>
      </c>
      <c r="M655" s="4">
        <f>INDEX(products!$A$1:$G$49,MATCH(orders!$D655,products!$A$1:$A$49,0),MATCH(orders!M$1,products!$A$1:$G$1,0))</f>
        <v>2.5</v>
      </c>
      <c r="N655" s="5">
        <f>INDEX(products!$A$1:$G$49,MATCH(orders!$D655,products!$A$1:$A$49,0),MATCH(orders!N$1,products!$A$1:$G$1,0))</f>
        <v>25.874999999999996</v>
      </c>
      <c r="O655" s="5">
        <f t="shared" si="10"/>
        <v>103.49999999999999</v>
      </c>
      <c r="P655" t="str">
        <f>_xlfn.XLOOKUP(CoffeeOrders[[#This Row],[Customer ID]],customers!$A$1:$A$1001,customers!$I$1:$I$1001,,0)</f>
        <v>No</v>
      </c>
    </row>
    <row r="656" spans="1:16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_xlfn.XLOOKUP(C656,customers!$A$2:$A$1001,customers!$B$2:$B$1001)</f>
        <v>Marvin Malloy</v>
      </c>
      <c r="G656" s="2" t="str">
        <f>IF(_xlfn.XLOOKUP(C656,customers!$A$1:$A$1001,customers!$C$1:$C$1001)=0, "",_xlfn.XLOOKUP(C656,customers!$A$2:$A$1001,customers!$C$2:$C$1001))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 cm="1">
        <f t="array" ref="J656">_xlfn.IFS(I656="Rob", "Robusta",I656="Ara","Arabica",I656="Exc","Excelsa",I656="Lib", "Liberica")</f>
        <v>Arabica</v>
      </c>
      <c r="K656" t="str">
        <f>INDEX(products!$A$1:$G$49,MATCH(orders!$D656,products!$A$1:$A$49,0),MATCH(orders!K$1,products!$A$1:$G$1,0))</f>
        <v>D</v>
      </c>
      <c r="L656" t="str" cm="1">
        <f t="array" ref="L656">_xlfn.IFS(K656="M","Medium",K656="L","Light",K656="D","Dark")</f>
        <v>Dark</v>
      </c>
      <c r="M656" s="4">
        <f>INDEX(products!$A$1:$G$49,MATCH(orders!$D656,products!$A$1:$A$49,0),MATCH(orders!M$1,products!$A$1:$G$1,0))</f>
        <v>2.5</v>
      </c>
      <c r="N656" s="5">
        <f>INDEX(products!$A$1:$G$49,MATCH(orders!$D656,products!$A$1:$A$49,0),MATCH(orders!N$1,products!$A$1:$G$1,0))</f>
        <v>22.884999999999998</v>
      </c>
      <c r="O656" s="5">
        <f t="shared" si="10"/>
        <v>68.655000000000001</v>
      </c>
      <c r="P656" t="str">
        <f>_xlfn.XLOOKUP(CoffeeOrders[[#This Row],[Customer ID]],customers!$A$1:$A$1001,customers!$I$1:$I$1001,,0)</f>
        <v>No</v>
      </c>
    </row>
    <row r="657" spans="1:16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_xlfn.XLOOKUP(C657,customers!$A$2:$A$1001,customers!$B$2:$B$1001)</f>
        <v>Maxim McParland</v>
      </c>
      <c r="G657" s="2" t="str">
        <f>IF(_xlfn.XLOOKUP(C657,customers!$A$1:$A$1001,customers!$C$1:$C$1001)=0, "",_xlfn.XLOOKUP(C657,customers!$A$2:$A$1001,customers!$C$2:$C$1001))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 cm="1">
        <f t="array" ref="J657">_xlfn.IFS(I657="Rob", "Robusta",I657="Ara","Arabica",I657="Exc","Excelsa",I657="Lib", "Liberica")</f>
        <v>Robusta</v>
      </c>
      <c r="K657" t="str">
        <f>INDEX(products!$A$1:$G$49,MATCH(orders!$D657,products!$A$1:$A$49,0),MATCH(orders!K$1,products!$A$1:$G$1,0))</f>
        <v>M</v>
      </c>
      <c r="L657" t="str" cm="1">
        <f t="array" ref="L657">_xlfn.IFS(K657="M","Medium",K657="L","Light",K657="D","Dark")</f>
        <v>Medium</v>
      </c>
      <c r="M657" s="4">
        <f>INDEX(products!$A$1:$G$49,MATCH(orders!$D657,products!$A$1:$A$49,0),MATCH(orders!M$1,products!$A$1:$G$1,0))</f>
        <v>2.5</v>
      </c>
      <c r="N657" s="5">
        <f>INDEX(products!$A$1:$G$49,MATCH(orders!$D657,products!$A$1:$A$49,0),MATCH(orders!N$1,products!$A$1:$G$1,0))</f>
        <v>22.884999999999998</v>
      </c>
      <c r="O657" s="5">
        <f t="shared" si="10"/>
        <v>45.769999999999996</v>
      </c>
      <c r="P657" t="str">
        <f>_xlfn.XLOOKUP(CoffeeOrders[[#This Row],[Customer ID]],customers!$A$1:$A$1001,customers!$I$1:$I$1001,,0)</f>
        <v>Yes</v>
      </c>
    </row>
    <row r="658" spans="1:16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_xlfn.XLOOKUP(C658,customers!$A$2:$A$1001,customers!$B$2:$B$1001)</f>
        <v>Sylas Jennaroy</v>
      </c>
      <c r="G658" s="2" t="str">
        <f>IF(_xlfn.XLOOKUP(C658,customers!$A$1:$A$1001,customers!$C$1:$C$1001)=0, "",_xlfn.XLOOKUP(C658,customers!$A$2:$A$1001,customers!$C$2:$C$1001))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 cm="1">
        <f t="array" ref="J658">_xlfn.IFS(I658="Rob", "Robusta",I658="Ara","Arabica",I658="Exc","Excelsa",I658="Lib", "Liberica")</f>
        <v>Liberica</v>
      </c>
      <c r="K658" t="str">
        <f>INDEX(products!$A$1:$G$49,MATCH(orders!$D658,products!$A$1:$A$49,0),MATCH(orders!K$1,products!$A$1:$G$1,0))</f>
        <v>D</v>
      </c>
      <c r="L658" t="str" cm="1">
        <f t="array" ref="L658">_xlfn.IFS(K658="M","Medium",K658="L","Light",K658="D","Dark")</f>
        <v>Dark</v>
      </c>
      <c r="M658" s="4">
        <f>INDEX(products!$A$1:$G$49,MATCH(orders!$D658,products!$A$1:$A$49,0),MATCH(orders!M$1,products!$A$1:$G$1,0))</f>
        <v>1</v>
      </c>
      <c r="N658" s="5">
        <f>INDEX(products!$A$1:$G$49,MATCH(orders!$D658,products!$A$1:$A$49,0),MATCH(orders!N$1,products!$A$1:$G$1,0))</f>
        <v>12.95</v>
      </c>
      <c r="O658" s="5">
        <f t="shared" si="10"/>
        <v>51.8</v>
      </c>
      <c r="P658" t="str">
        <f>_xlfn.XLOOKUP(CoffeeOrders[[#This Row],[Customer ID]],customers!$A$1:$A$1001,customers!$I$1:$I$1001,,0)</f>
        <v>No</v>
      </c>
    </row>
    <row r="659" spans="1:16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_xlfn.XLOOKUP(C659,customers!$A$2:$A$1001,customers!$B$2:$B$1001)</f>
        <v>Wren Place</v>
      </c>
      <c r="G659" s="2" t="str">
        <f>IF(_xlfn.XLOOKUP(C659,customers!$A$1:$A$1001,customers!$C$1:$C$1001)=0, "",_xlfn.XLOOKUP(C659,customers!$A$2:$A$1001,customers!$C$2:$C$1001))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 cm="1">
        <f t="array" ref="J659">_xlfn.IFS(I659="Rob", "Robusta",I659="Ara","Arabica",I659="Exc","Excelsa",I659="Lib", "Liberica")</f>
        <v>Arabica</v>
      </c>
      <c r="K659" t="str">
        <f>INDEX(products!$A$1:$G$49,MATCH(orders!$D659,products!$A$1:$A$49,0),MATCH(orders!K$1,products!$A$1:$G$1,0))</f>
        <v>M</v>
      </c>
      <c r="L659" t="str" cm="1">
        <f t="array" ref="L659">_xlfn.IFS(K659="M","Medium",K659="L","Light",K659="D","Dark")</f>
        <v>Medium</v>
      </c>
      <c r="M659" s="4">
        <f>INDEX(products!$A$1:$G$49,MATCH(orders!$D659,products!$A$1:$A$49,0),MATCH(orders!M$1,products!$A$1:$G$1,0))</f>
        <v>0.5</v>
      </c>
      <c r="N659" s="5">
        <f>INDEX(products!$A$1:$G$49,MATCH(orders!$D659,products!$A$1:$A$49,0),MATCH(orders!N$1,products!$A$1:$G$1,0))</f>
        <v>6.75</v>
      </c>
      <c r="O659" s="5">
        <f t="shared" si="10"/>
        <v>13.5</v>
      </c>
      <c r="P659" t="str">
        <f>_xlfn.XLOOKUP(CoffeeOrders[[#This Row],[Customer ID]],customers!$A$1:$A$1001,customers!$I$1:$I$1001,,0)</f>
        <v>Yes</v>
      </c>
    </row>
    <row r="660" spans="1:16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_xlfn.XLOOKUP(C660,customers!$A$2:$A$1001,customers!$B$2:$B$1001)</f>
        <v>Janella Millett</v>
      </c>
      <c r="G660" s="2" t="str">
        <f>IF(_xlfn.XLOOKUP(C660,customers!$A$1:$A$1001,customers!$C$1:$C$1001)=0, "",_xlfn.XLOOKUP(C660,customers!$A$2:$A$1001,customers!$C$2:$C$1001))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 cm="1">
        <f t="array" ref="J660">_xlfn.IFS(I660="Rob", "Robusta",I660="Ara","Arabica",I660="Exc","Excelsa",I660="Lib", "Liberica")</f>
        <v>Excelsa</v>
      </c>
      <c r="K660" t="str">
        <f>INDEX(products!$A$1:$G$49,MATCH(orders!$D660,products!$A$1:$A$49,0),MATCH(orders!K$1,products!$A$1:$G$1,0))</f>
        <v>M</v>
      </c>
      <c r="L660" t="str" cm="1">
        <f t="array" ref="L660">_xlfn.IFS(K660="M","Medium",K660="L","Light",K660="D","Dark")</f>
        <v>Medium</v>
      </c>
      <c r="M660" s="4">
        <f>INDEX(products!$A$1:$G$49,MATCH(orders!$D660,products!$A$1:$A$49,0),MATCH(orders!M$1,products!$A$1:$G$1,0))</f>
        <v>0.5</v>
      </c>
      <c r="N660" s="5">
        <f>INDEX(products!$A$1:$G$49,MATCH(orders!$D660,products!$A$1:$A$49,0),MATCH(orders!N$1,products!$A$1:$G$1,0))</f>
        <v>8.25</v>
      </c>
      <c r="O660" s="5">
        <f t="shared" si="10"/>
        <v>24.75</v>
      </c>
      <c r="P660" t="str">
        <f>_xlfn.XLOOKUP(CoffeeOrders[[#This Row],[Customer ID]],customers!$A$1:$A$1001,customers!$I$1:$I$1001,,0)</f>
        <v>Yes</v>
      </c>
    </row>
    <row r="661" spans="1:16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_xlfn.XLOOKUP(C661,customers!$A$2:$A$1001,customers!$B$2:$B$1001)</f>
        <v>Dollie Gadsden</v>
      </c>
      <c r="G661" s="2" t="str">
        <f>IF(_xlfn.XLOOKUP(C661,customers!$A$1:$A$1001,customers!$C$1:$C$1001)=0, "",_xlfn.XLOOKUP(C661,customers!$A$2:$A$1001,customers!$C$2:$C$1001))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 cm="1">
        <f t="array" ref="J661">_xlfn.IFS(I661="Rob", "Robusta",I661="Ara","Arabica",I661="Exc","Excelsa",I661="Lib", "Liberica")</f>
        <v>Arabica</v>
      </c>
      <c r="K661" t="str">
        <f>INDEX(products!$A$1:$G$49,MATCH(orders!$D661,products!$A$1:$A$49,0),MATCH(orders!K$1,products!$A$1:$G$1,0))</f>
        <v>D</v>
      </c>
      <c r="L661" t="str" cm="1">
        <f t="array" ref="L661">_xlfn.IFS(K661="M","Medium",K661="L","Light",K661="D","Dark")</f>
        <v>Dark</v>
      </c>
      <c r="M661" s="4">
        <f>INDEX(products!$A$1:$G$49,MATCH(orders!$D661,products!$A$1:$A$49,0),MATCH(orders!M$1,products!$A$1:$G$1,0))</f>
        <v>2.5</v>
      </c>
      <c r="N661" s="5">
        <f>INDEX(products!$A$1:$G$49,MATCH(orders!$D661,products!$A$1:$A$49,0),MATCH(orders!N$1,products!$A$1:$G$1,0))</f>
        <v>22.884999999999998</v>
      </c>
      <c r="O661" s="5">
        <f t="shared" si="10"/>
        <v>45.769999999999996</v>
      </c>
      <c r="P661" t="str">
        <f>_xlfn.XLOOKUP(CoffeeOrders[[#This Row],[Customer ID]],customers!$A$1:$A$1001,customers!$I$1:$I$1001,,0)</f>
        <v>Yes</v>
      </c>
    </row>
    <row r="662" spans="1:16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_xlfn.XLOOKUP(C662,customers!$A$2:$A$1001,customers!$B$2:$B$1001)</f>
        <v>Val Wakelin</v>
      </c>
      <c r="G662" s="2" t="str">
        <f>IF(_xlfn.XLOOKUP(C662,customers!$A$1:$A$1001,customers!$C$1:$C$1001)=0, "",_xlfn.XLOOKUP(C662,customers!$A$2:$A$1001,customers!$C$2:$C$1001))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 cm="1">
        <f t="array" ref="J662">_xlfn.IFS(I662="Rob", "Robusta",I662="Ara","Arabica",I662="Exc","Excelsa",I662="Lib", "Liberica")</f>
        <v>Excelsa</v>
      </c>
      <c r="K662" t="str">
        <f>INDEX(products!$A$1:$G$49,MATCH(orders!$D662,products!$A$1:$A$49,0),MATCH(orders!K$1,products!$A$1:$G$1,0))</f>
        <v>L</v>
      </c>
      <c r="L662" t="str" cm="1">
        <f t="array" ref="L662">_xlfn.IFS(K662="M","Medium",K662="L","Light",K662="D","Dark")</f>
        <v>Light</v>
      </c>
      <c r="M662" s="4">
        <f>INDEX(products!$A$1:$G$49,MATCH(orders!$D662,products!$A$1:$A$49,0),MATCH(orders!M$1,products!$A$1:$G$1,0))</f>
        <v>0.5</v>
      </c>
      <c r="N662" s="5">
        <f>INDEX(products!$A$1:$G$49,MATCH(orders!$D662,products!$A$1:$A$49,0),MATCH(orders!N$1,products!$A$1:$G$1,0))</f>
        <v>8.91</v>
      </c>
      <c r="O662" s="5">
        <f t="shared" si="10"/>
        <v>53.46</v>
      </c>
      <c r="P662" t="str">
        <f>_xlfn.XLOOKUP(CoffeeOrders[[#This Row],[Customer ID]],customers!$A$1:$A$1001,customers!$I$1:$I$1001,,0)</f>
        <v>No</v>
      </c>
    </row>
    <row r="663" spans="1:16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_xlfn.XLOOKUP(C663,customers!$A$2:$A$1001,customers!$B$2:$B$1001)</f>
        <v>Annie Campsall</v>
      </c>
      <c r="G663" s="2" t="str">
        <f>IF(_xlfn.XLOOKUP(C663,customers!$A$1:$A$1001,customers!$C$1:$C$1001)=0, "",_xlfn.XLOOKUP(C663,customers!$A$2:$A$1001,customers!$C$2:$C$1001))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 cm="1">
        <f t="array" ref="J663">_xlfn.IFS(I663="Rob", "Robusta",I663="Ara","Arabica",I663="Exc","Excelsa",I663="Lib", "Liberica")</f>
        <v>Arabica</v>
      </c>
      <c r="K663" t="str">
        <f>INDEX(products!$A$1:$G$49,MATCH(orders!$D663,products!$A$1:$A$49,0),MATCH(orders!K$1,products!$A$1:$G$1,0))</f>
        <v>M</v>
      </c>
      <c r="L663" t="str" cm="1">
        <f t="array" ref="L663">_xlfn.IFS(K663="M","Medium",K663="L","Light",K663="D","Dark")</f>
        <v>Medium</v>
      </c>
      <c r="M663" s="4">
        <f>INDEX(products!$A$1:$G$49,MATCH(orders!$D663,products!$A$1:$A$49,0),MATCH(orders!M$1,products!$A$1:$G$1,0))</f>
        <v>0.2</v>
      </c>
      <c r="N663" s="5">
        <f>INDEX(products!$A$1:$G$49,MATCH(orders!$D663,products!$A$1:$A$49,0),MATCH(orders!N$1,products!$A$1:$G$1,0))</f>
        <v>3.375</v>
      </c>
      <c r="O663" s="5">
        <f t="shared" si="10"/>
        <v>20.25</v>
      </c>
      <c r="P663" t="str">
        <f>_xlfn.XLOOKUP(CoffeeOrders[[#This Row],[Customer ID]],customers!$A$1:$A$1001,customers!$I$1:$I$1001,,0)</f>
        <v>Yes</v>
      </c>
    </row>
    <row r="664" spans="1:16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_xlfn.XLOOKUP(C664,customers!$A$2:$A$1001,customers!$B$2:$B$1001)</f>
        <v>Shermy Moseby</v>
      </c>
      <c r="G664" s="2" t="str">
        <f>IF(_xlfn.XLOOKUP(C664,customers!$A$1:$A$1001,customers!$C$1:$C$1001)=0, "",_xlfn.XLOOKUP(C664,customers!$A$2:$A$1001,customers!$C$2:$C$1001))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 cm="1">
        <f t="array" ref="J664">_xlfn.IFS(I664="Rob", "Robusta",I664="Ara","Arabica",I664="Exc","Excelsa",I664="Lib", "Liberica")</f>
        <v>Liberica</v>
      </c>
      <c r="K664" t="str">
        <f>INDEX(products!$A$1:$G$49,MATCH(orders!$D664,products!$A$1:$A$49,0),MATCH(orders!K$1,products!$A$1:$G$1,0))</f>
        <v>D</v>
      </c>
      <c r="L664" t="str" cm="1">
        <f t="array" ref="L664">_xlfn.IFS(K664="M","Medium",K664="L","Light",K664="D","Dark")</f>
        <v>Dark</v>
      </c>
      <c r="M664" s="4">
        <f>INDEX(products!$A$1:$G$49,MATCH(orders!$D664,products!$A$1:$A$49,0),MATCH(orders!M$1,products!$A$1:$G$1,0))</f>
        <v>2.5</v>
      </c>
      <c r="N664" s="5">
        <f>INDEX(products!$A$1:$G$49,MATCH(orders!$D664,products!$A$1:$A$49,0),MATCH(orders!N$1,products!$A$1:$G$1,0))</f>
        <v>29.784999999999997</v>
      </c>
      <c r="O664" s="5">
        <f t="shared" si="10"/>
        <v>148.92499999999998</v>
      </c>
      <c r="P664" t="str">
        <f>_xlfn.XLOOKUP(CoffeeOrders[[#This Row],[Customer ID]],customers!$A$1:$A$1001,customers!$I$1:$I$1001,,0)</f>
        <v>No</v>
      </c>
    </row>
    <row r="665" spans="1:16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_xlfn.XLOOKUP(C665,customers!$A$2:$A$1001,customers!$B$2:$B$1001)</f>
        <v>Corrie Wass</v>
      </c>
      <c r="G665" s="2" t="str">
        <f>IF(_xlfn.XLOOKUP(C665,customers!$A$1:$A$1001,customers!$C$1:$C$1001)=0, "",_xlfn.XLOOKUP(C665,customers!$A$2:$A$1001,customers!$C$2:$C$1001))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 cm="1">
        <f t="array" ref="J665">_xlfn.IFS(I665="Rob", "Robusta",I665="Ara","Arabica",I665="Exc","Excelsa",I665="Lib", "Liberica")</f>
        <v>Arabica</v>
      </c>
      <c r="K665" t="str">
        <f>INDEX(products!$A$1:$G$49,MATCH(orders!$D665,products!$A$1:$A$49,0),MATCH(orders!K$1,products!$A$1:$G$1,0))</f>
        <v>M</v>
      </c>
      <c r="L665" t="str" cm="1">
        <f t="array" ref="L665">_xlfn.IFS(K665="M","Medium",K665="L","Light",K665="D","Dark")</f>
        <v>Medium</v>
      </c>
      <c r="M665" s="4">
        <f>INDEX(products!$A$1:$G$49,MATCH(orders!$D665,products!$A$1:$A$49,0),MATCH(orders!M$1,products!$A$1:$G$1,0))</f>
        <v>1</v>
      </c>
      <c r="N665" s="5">
        <f>INDEX(products!$A$1:$G$49,MATCH(orders!$D665,products!$A$1:$A$49,0),MATCH(orders!N$1,products!$A$1:$G$1,0))</f>
        <v>11.25</v>
      </c>
      <c r="O665" s="5">
        <f t="shared" si="10"/>
        <v>67.5</v>
      </c>
      <c r="P665" t="str">
        <f>_xlfn.XLOOKUP(CoffeeOrders[[#This Row],[Customer ID]],customers!$A$1:$A$1001,customers!$I$1:$I$1001,,0)</f>
        <v>No</v>
      </c>
    </row>
    <row r="666" spans="1:16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_xlfn.XLOOKUP(C666,customers!$A$2:$A$1001,customers!$B$2:$B$1001)</f>
        <v>Ira Sjostrom</v>
      </c>
      <c r="G666" s="2" t="str">
        <f>IF(_xlfn.XLOOKUP(C666,customers!$A$1:$A$1001,customers!$C$1:$C$1001)=0, "",_xlfn.XLOOKUP(C666,customers!$A$2:$A$1001,customers!$C$2:$C$1001))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 cm="1">
        <f t="array" ref="J666">_xlfn.IFS(I666="Rob", "Robusta",I666="Ara","Arabica",I666="Exc","Excelsa",I666="Lib", "Liberica")</f>
        <v>Excelsa</v>
      </c>
      <c r="K666" t="str">
        <f>INDEX(products!$A$1:$G$49,MATCH(orders!$D666,products!$A$1:$A$49,0),MATCH(orders!K$1,products!$A$1:$G$1,0))</f>
        <v>D</v>
      </c>
      <c r="L666" t="str" cm="1">
        <f t="array" ref="L666">_xlfn.IFS(K666="M","Medium",K666="L","Light",K666="D","Dark")</f>
        <v>Dark</v>
      </c>
      <c r="M666" s="4">
        <f>INDEX(products!$A$1:$G$49,MATCH(orders!$D666,products!$A$1:$A$49,0),MATCH(orders!M$1,products!$A$1:$G$1,0))</f>
        <v>1</v>
      </c>
      <c r="N666" s="5">
        <f>INDEX(products!$A$1:$G$49,MATCH(orders!$D666,products!$A$1:$A$49,0),MATCH(orders!N$1,products!$A$1:$G$1,0))</f>
        <v>12.15</v>
      </c>
      <c r="O666" s="5">
        <f t="shared" si="10"/>
        <v>72.900000000000006</v>
      </c>
      <c r="P666" t="str">
        <f>_xlfn.XLOOKUP(CoffeeOrders[[#This Row],[Customer ID]],customers!$A$1:$A$1001,customers!$I$1:$I$1001,,0)</f>
        <v>No</v>
      </c>
    </row>
    <row r="667" spans="1:16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_xlfn.XLOOKUP(C667,customers!$A$2:$A$1001,customers!$B$2:$B$1001)</f>
        <v>Ira Sjostrom</v>
      </c>
      <c r="G667" s="2" t="str">
        <f>IF(_xlfn.XLOOKUP(C667,customers!$A$1:$A$1001,customers!$C$1:$C$1001)=0, "",_xlfn.XLOOKUP(C667,customers!$A$2:$A$1001,customers!$C$2:$C$1001))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 cm="1">
        <f t="array" ref="J667">_xlfn.IFS(I667="Rob", "Robusta",I667="Ara","Arabica",I667="Exc","Excelsa",I667="Lib", "Liberica")</f>
        <v>Liberica</v>
      </c>
      <c r="K667" t="str">
        <f>INDEX(products!$A$1:$G$49,MATCH(orders!$D667,products!$A$1:$A$49,0),MATCH(orders!K$1,products!$A$1:$G$1,0))</f>
        <v>D</v>
      </c>
      <c r="L667" t="str" cm="1">
        <f t="array" ref="L667">_xlfn.IFS(K667="M","Medium",K667="L","Light",K667="D","Dark")</f>
        <v>Dark</v>
      </c>
      <c r="M667" s="4">
        <f>INDEX(products!$A$1:$G$49,MATCH(orders!$D667,products!$A$1:$A$49,0),MATCH(orders!M$1,products!$A$1:$G$1,0))</f>
        <v>0.2</v>
      </c>
      <c r="N667" s="5">
        <f>INDEX(products!$A$1:$G$49,MATCH(orders!$D667,products!$A$1:$A$49,0),MATCH(orders!N$1,products!$A$1:$G$1,0))</f>
        <v>3.8849999999999998</v>
      </c>
      <c r="O667" s="5">
        <f t="shared" si="10"/>
        <v>7.77</v>
      </c>
      <c r="P667" t="str">
        <f>_xlfn.XLOOKUP(CoffeeOrders[[#This Row],[Customer ID]],customers!$A$1:$A$1001,customers!$I$1:$I$1001,,0)</f>
        <v>No</v>
      </c>
    </row>
    <row r="668" spans="1:16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_xlfn.XLOOKUP(C668,customers!$A$2:$A$1001,customers!$B$2:$B$1001)</f>
        <v>Jermaine Branchett</v>
      </c>
      <c r="G668" s="2" t="str">
        <f>IF(_xlfn.XLOOKUP(C668,customers!$A$1:$A$1001,customers!$C$1:$C$1001)=0, "",_xlfn.XLOOKUP(C668,customers!$A$2:$A$1001,customers!$C$2:$C$1001))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 cm="1">
        <f t="array" ref="J668">_xlfn.IFS(I668="Rob", "Robusta",I668="Ara","Arabica",I668="Exc","Excelsa",I668="Lib", "Liberica")</f>
        <v>Arabica</v>
      </c>
      <c r="K668" t="str">
        <f>INDEX(products!$A$1:$G$49,MATCH(orders!$D668,products!$A$1:$A$49,0),MATCH(orders!K$1,products!$A$1:$G$1,0))</f>
        <v>D</v>
      </c>
      <c r="L668" t="str" cm="1">
        <f t="array" ref="L668">_xlfn.IFS(K668="M","Medium",K668="L","Light",K668="D","Dark")</f>
        <v>Dark</v>
      </c>
      <c r="M668" s="4">
        <f>INDEX(products!$A$1:$G$49,MATCH(orders!$D668,products!$A$1:$A$49,0),MATCH(orders!M$1,products!$A$1:$G$1,0))</f>
        <v>2.5</v>
      </c>
      <c r="N668" s="5">
        <f>INDEX(products!$A$1:$G$49,MATCH(orders!$D668,products!$A$1:$A$49,0),MATCH(orders!N$1,products!$A$1:$G$1,0))</f>
        <v>22.884999999999998</v>
      </c>
      <c r="O668" s="5">
        <f t="shared" si="10"/>
        <v>91.539999999999992</v>
      </c>
      <c r="P668" t="str">
        <f>_xlfn.XLOOKUP(CoffeeOrders[[#This Row],[Customer ID]],customers!$A$1:$A$1001,customers!$I$1:$I$1001,,0)</f>
        <v>No</v>
      </c>
    </row>
    <row r="669" spans="1:16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_xlfn.XLOOKUP(C669,customers!$A$2:$A$1001,customers!$B$2:$B$1001)</f>
        <v>Nissie Rudland</v>
      </c>
      <c r="G669" s="2" t="str">
        <f>IF(_xlfn.XLOOKUP(C669,customers!$A$1:$A$1001,customers!$C$1:$C$1001)=0, "",_xlfn.XLOOKUP(C669,customers!$A$2:$A$1001,customers!$C$2:$C$1001))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 cm="1">
        <f t="array" ref="J669">_xlfn.IFS(I669="Rob", "Robusta",I669="Ara","Arabica",I669="Exc","Excelsa",I669="Lib", "Liberica")</f>
        <v>Arabica</v>
      </c>
      <c r="K669" t="str">
        <f>INDEX(products!$A$1:$G$49,MATCH(orders!$D669,products!$A$1:$A$49,0),MATCH(orders!K$1,products!$A$1:$G$1,0))</f>
        <v>D</v>
      </c>
      <c r="L669" t="str" cm="1">
        <f t="array" ref="L669">_xlfn.IFS(K669="M","Medium",K669="L","Light",K669="D","Dark")</f>
        <v>Dark</v>
      </c>
      <c r="M669" s="4">
        <f>INDEX(products!$A$1:$G$49,MATCH(orders!$D669,products!$A$1:$A$49,0),MATCH(orders!M$1,products!$A$1:$G$1,0))</f>
        <v>1</v>
      </c>
      <c r="N669" s="5">
        <f>INDEX(products!$A$1:$G$49,MATCH(orders!$D669,products!$A$1:$A$49,0),MATCH(orders!N$1,products!$A$1:$G$1,0))</f>
        <v>9.9499999999999993</v>
      </c>
      <c r="O669" s="5">
        <f t="shared" si="10"/>
        <v>59.699999999999996</v>
      </c>
      <c r="P669" t="str">
        <f>_xlfn.XLOOKUP(CoffeeOrders[[#This Row],[Customer ID]],customers!$A$1:$A$1001,customers!$I$1:$I$1001,,0)</f>
        <v>No</v>
      </c>
    </row>
    <row r="670" spans="1:16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_xlfn.XLOOKUP(C670,customers!$A$2:$A$1001,customers!$B$2:$B$1001)</f>
        <v>Janella Millett</v>
      </c>
      <c r="G670" s="2" t="str">
        <f>IF(_xlfn.XLOOKUP(C670,customers!$A$1:$A$1001,customers!$C$1:$C$1001)=0, "",_xlfn.XLOOKUP(C670,customers!$A$2:$A$1001,customers!$C$2:$C$1001))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 cm="1">
        <f t="array" ref="J670">_xlfn.IFS(I670="Rob", "Robusta",I670="Ara","Arabica",I670="Exc","Excelsa",I670="Lib", "Liberica")</f>
        <v>Robusta</v>
      </c>
      <c r="K670" t="str">
        <f>INDEX(products!$A$1:$G$49,MATCH(orders!$D670,products!$A$1:$A$49,0),MATCH(orders!K$1,products!$A$1:$G$1,0))</f>
        <v>L</v>
      </c>
      <c r="L670" t="str" cm="1">
        <f t="array" ref="L670">_xlfn.IFS(K670="M","Medium",K670="L","Light",K670="D","Dark")</f>
        <v>Light</v>
      </c>
      <c r="M670" s="4">
        <f>INDEX(products!$A$1:$G$49,MATCH(orders!$D670,products!$A$1:$A$49,0),MATCH(orders!M$1,products!$A$1:$G$1,0))</f>
        <v>2.5</v>
      </c>
      <c r="N670" s="5">
        <f>INDEX(products!$A$1:$G$49,MATCH(orders!$D670,products!$A$1:$A$49,0),MATCH(orders!N$1,products!$A$1:$G$1,0))</f>
        <v>27.484999999999996</v>
      </c>
      <c r="O670" s="5">
        <f t="shared" si="10"/>
        <v>137.42499999999998</v>
      </c>
      <c r="P670" t="str">
        <f>_xlfn.XLOOKUP(CoffeeOrders[[#This Row],[Customer ID]],customers!$A$1:$A$1001,customers!$I$1:$I$1001,,0)</f>
        <v>Yes</v>
      </c>
    </row>
    <row r="671" spans="1:16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_xlfn.XLOOKUP(C671,customers!$A$2:$A$1001,customers!$B$2:$B$1001)</f>
        <v>Ferdie Tourry</v>
      </c>
      <c r="G671" s="2" t="str">
        <f>IF(_xlfn.XLOOKUP(C671,customers!$A$1:$A$1001,customers!$C$1:$C$1001)=0, "",_xlfn.XLOOKUP(C671,customers!$A$2:$A$1001,customers!$C$2:$C$1001))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 cm="1">
        <f t="array" ref="J671">_xlfn.IFS(I671="Rob", "Robusta",I671="Ara","Arabica",I671="Exc","Excelsa",I671="Lib", "Liberica")</f>
        <v>Liberica</v>
      </c>
      <c r="K671" t="str">
        <f>INDEX(products!$A$1:$G$49,MATCH(orders!$D671,products!$A$1:$A$49,0),MATCH(orders!K$1,products!$A$1:$G$1,0))</f>
        <v>M</v>
      </c>
      <c r="L671" t="str" cm="1">
        <f t="array" ref="L671">_xlfn.IFS(K671="M","Medium",K671="L","Light",K671="D","Dark")</f>
        <v>Medium</v>
      </c>
      <c r="M671" s="4">
        <f>INDEX(products!$A$1:$G$49,MATCH(orders!$D671,products!$A$1:$A$49,0),MATCH(orders!M$1,products!$A$1:$G$1,0))</f>
        <v>2.5</v>
      </c>
      <c r="N671" s="5">
        <f>INDEX(products!$A$1:$G$49,MATCH(orders!$D671,products!$A$1:$A$49,0),MATCH(orders!N$1,products!$A$1:$G$1,0))</f>
        <v>33.464999999999996</v>
      </c>
      <c r="O671" s="5">
        <f t="shared" si="10"/>
        <v>66.929999999999993</v>
      </c>
      <c r="P671" t="str">
        <f>_xlfn.XLOOKUP(CoffeeOrders[[#This Row],[Customer ID]],customers!$A$1:$A$1001,customers!$I$1:$I$1001,,0)</f>
        <v>No</v>
      </c>
    </row>
    <row r="672" spans="1:16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_xlfn.XLOOKUP(C672,customers!$A$2:$A$1001,customers!$B$2:$B$1001)</f>
        <v>Cecil Weatherall</v>
      </c>
      <c r="G672" s="2" t="str">
        <f>IF(_xlfn.XLOOKUP(C672,customers!$A$1:$A$1001,customers!$C$1:$C$1001)=0, "",_xlfn.XLOOKUP(C672,customers!$A$2:$A$1001,customers!$C$2:$C$1001))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 cm="1">
        <f t="array" ref="J672">_xlfn.IFS(I672="Rob", "Robusta",I672="Ara","Arabica",I672="Exc","Excelsa",I672="Lib", "Liberica")</f>
        <v>Liberica</v>
      </c>
      <c r="K672" t="str">
        <f>INDEX(products!$A$1:$G$49,MATCH(orders!$D672,products!$A$1:$A$49,0),MATCH(orders!K$1,products!$A$1:$G$1,0))</f>
        <v>M</v>
      </c>
      <c r="L672" t="str" cm="1">
        <f t="array" ref="L672">_xlfn.IFS(K672="M","Medium",K672="L","Light",K672="D","Dark")</f>
        <v>Medium</v>
      </c>
      <c r="M672" s="4">
        <f>INDEX(products!$A$1:$G$49,MATCH(orders!$D672,products!$A$1:$A$49,0),MATCH(orders!M$1,products!$A$1:$G$1,0))</f>
        <v>0.2</v>
      </c>
      <c r="N672" s="5">
        <f>INDEX(products!$A$1:$G$49,MATCH(orders!$D672,products!$A$1:$A$49,0),MATCH(orders!N$1,products!$A$1:$G$1,0))</f>
        <v>4.3650000000000002</v>
      </c>
      <c r="O672" s="5">
        <f t="shared" si="10"/>
        <v>13.095000000000001</v>
      </c>
      <c r="P672" t="str">
        <f>_xlfn.XLOOKUP(CoffeeOrders[[#This Row],[Customer ID]],customers!$A$1:$A$1001,customers!$I$1:$I$1001,,0)</f>
        <v>Yes</v>
      </c>
    </row>
    <row r="673" spans="1:16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_xlfn.XLOOKUP(C673,customers!$A$2:$A$1001,customers!$B$2:$B$1001)</f>
        <v>Gale Heindrick</v>
      </c>
      <c r="G673" s="2" t="str">
        <f>IF(_xlfn.XLOOKUP(C673,customers!$A$1:$A$1001,customers!$C$1:$C$1001)=0, "",_xlfn.XLOOKUP(C673,customers!$A$2:$A$1001,customers!$C$2:$C$1001))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 cm="1">
        <f t="array" ref="J673">_xlfn.IFS(I673="Rob", "Robusta",I673="Ara","Arabica",I673="Exc","Excelsa",I673="Lib", "Liberica")</f>
        <v>Robusta</v>
      </c>
      <c r="K673" t="str">
        <f>INDEX(products!$A$1:$G$49,MATCH(orders!$D673,products!$A$1:$A$49,0),MATCH(orders!K$1,products!$A$1:$G$1,0))</f>
        <v>L</v>
      </c>
      <c r="L673" t="str" cm="1">
        <f t="array" ref="L673">_xlfn.IFS(K673="M","Medium",K673="L","Light",K673="D","Dark")</f>
        <v>Light</v>
      </c>
      <c r="M673" s="4">
        <f>INDEX(products!$A$1:$G$49,MATCH(orders!$D673,products!$A$1:$A$49,0),MATCH(orders!M$1,products!$A$1:$G$1,0))</f>
        <v>1</v>
      </c>
      <c r="N673" s="5">
        <f>INDEX(products!$A$1:$G$49,MATCH(orders!$D673,products!$A$1:$A$49,0),MATCH(orders!N$1,products!$A$1:$G$1,0))</f>
        <v>11.95</v>
      </c>
      <c r="O673" s="5">
        <f t="shared" si="10"/>
        <v>59.75</v>
      </c>
      <c r="P673" t="str">
        <f>_xlfn.XLOOKUP(CoffeeOrders[[#This Row],[Customer ID]],customers!$A$1:$A$1001,customers!$I$1:$I$1001,,0)</f>
        <v>No</v>
      </c>
    </row>
    <row r="674" spans="1:16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_xlfn.XLOOKUP(C674,customers!$A$2:$A$1001,customers!$B$2:$B$1001)</f>
        <v>Layne Imason</v>
      </c>
      <c r="G674" s="2" t="str">
        <f>IF(_xlfn.XLOOKUP(C674,customers!$A$1:$A$1001,customers!$C$1:$C$1001)=0, "",_xlfn.XLOOKUP(C674,customers!$A$2:$A$1001,customers!$C$2:$C$1001))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 cm="1">
        <f t="array" ref="J674">_xlfn.IFS(I674="Rob", "Robusta",I674="Ara","Arabica",I674="Exc","Excelsa",I674="Lib", "Liberica")</f>
        <v>Liberica</v>
      </c>
      <c r="K674" t="str">
        <f>INDEX(products!$A$1:$G$49,MATCH(orders!$D674,products!$A$1:$A$49,0),MATCH(orders!K$1,products!$A$1:$G$1,0))</f>
        <v>M</v>
      </c>
      <c r="L674" t="str" cm="1">
        <f t="array" ref="L674">_xlfn.IFS(K674="M","Medium",K674="L","Light",K674="D","Dark")</f>
        <v>Medium</v>
      </c>
      <c r="M674" s="4">
        <f>INDEX(products!$A$1:$G$49,MATCH(orders!$D674,products!$A$1:$A$49,0),MATCH(orders!M$1,products!$A$1:$G$1,0))</f>
        <v>0.5</v>
      </c>
      <c r="N674" s="5">
        <f>INDEX(products!$A$1:$G$49,MATCH(orders!$D674,products!$A$1:$A$49,0),MATCH(orders!N$1,products!$A$1:$G$1,0))</f>
        <v>8.73</v>
      </c>
      <c r="O674" s="5">
        <f t="shared" si="10"/>
        <v>43.650000000000006</v>
      </c>
      <c r="P674" t="str">
        <f>_xlfn.XLOOKUP(CoffeeOrders[[#This Row],[Customer ID]],customers!$A$1:$A$1001,customers!$I$1:$I$1001,,0)</f>
        <v>Yes</v>
      </c>
    </row>
    <row r="675" spans="1:16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_xlfn.XLOOKUP(C675,customers!$A$2:$A$1001,customers!$B$2:$B$1001)</f>
        <v>Hazel Saill</v>
      </c>
      <c r="G675" s="2" t="str">
        <f>IF(_xlfn.XLOOKUP(C675,customers!$A$1:$A$1001,customers!$C$1:$C$1001)=0, "",_xlfn.XLOOKUP(C675,customers!$A$2:$A$1001,customers!$C$2:$C$1001))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 cm="1">
        <f t="array" ref="J675">_xlfn.IFS(I675="Rob", "Robusta",I675="Ara","Arabica",I675="Exc","Excelsa",I675="Lib", "Liberica")</f>
        <v>Excelsa</v>
      </c>
      <c r="K675" t="str">
        <f>INDEX(products!$A$1:$G$49,MATCH(orders!$D675,products!$A$1:$A$49,0),MATCH(orders!K$1,products!$A$1:$G$1,0))</f>
        <v>M</v>
      </c>
      <c r="L675" t="str" cm="1">
        <f t="array" ref="L675">_xlfn.IFS(K675="M","Medium",K675="L","Light",K675="D","Dark")</f>
        <v>Medium</v>
      </c>
      <c r="M675" s="4">
        <f>INDEX(products!$A$1:$G$49,MATCH(orders!$D675,products!$A$1:$A$49,0),MATCH(orders!M$1,products!$A$1:$G$1,0))</f>
        <v>1</v>
      </c>
      <c r="N675" s="5">
        <f>INDEX(products!$A$1:$G$49,MATCH(orders!$D675,products!$A$1:$A$49,0),MATCH(orders!N$1,products!$A$1:$G$1,0))</f>
        <v>13.75</v>
      </c>
      <c r="O675" s="5">
        <f t="shared" si="10"/>
        <v>82.5</v>
      </c>
      <c r="P675" t="str">
        <f>_xlfn.XLOOKUP(CoffeeOrders[[#This Row],[Customer ID]],customers!$A$1:$A$1001,customers!$I$1:$I$1001,,0)</f>
        <v>Yes</v>
      </c>
    </row>
    <row r="676" spans="1:16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_xlfn.XLOOKUP(C676,customers!$A$2:$A$1001,customers!$B$2:$B$1001)</f>
        <v>Hermann Larvor</v>
      </c>
      <c r="G676" s="2" t="str">
        <f>IF(_xlfn.XLOOKUP(C676,customers!$A$1:$A$1001,customers!$C$1:$C$1001)=0, "",_xlfn.XLOOKUP(C676,customers!$A$2:$A$1001,customers!$C$2:$C$1001))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 cm="1">
        <f t="array" ref="J676">_xlfn.IFS(I676="Rob", "Robusta",I676="Ara","Arabica",I676="Exc","Excelsa",I676="Lib", "Liberica")</f>
        <v>Arabica</v>
      </c>
      <c r="K676" t="str">
        <f>INDEX(products!$A$1:$G$49,MATCH(orders!$D676,products!$A$1:$A$49,0),MATCH(orders!K$1,products!$A$1:$G$1,0))</f>
        <v>L</v>
      </c>
      <c r="L676" t="str" cm="1">
        <f t="array" ref="L676">_xlfn.IFS(K676="M","Medium",K676="L","Light",K676="D","Dark")</f>
        <v>Light</v>
      </c>
      <c r="M676" s="4">
        <f>INDEX(products!$A$1:$G$49,MATCH(orders!$D676,products!$A$1:$A$49,0),MATCH(orders!M$1,products!$A$1:$G$1,0))</f>
        <v>2.5</v>
      </c>
      <c r="N676" s="5">
        <f>INDEX(products!$A$1:$G$49,MATCH(orders!$D676,products!$A$1:$A$49,0),MATCH(orders!N$1,products!$A$1:$G$1,0))</f>
        <v>29.784999999999997</v>
      </c>
      <c r="O676" s="5">
        <f t="shared" si="10"/>
        <v>178.70999999999998</v>
      </c>
      <c r="P676" t="str">
        <f>_xlfn.XLOOKUP(CoffeeOrders[[#This Row],[Customer ID]],customers!$A$1:$A$1001,customers!$I$1:$I$1001,,0)</f>
        <v>Yes</v>
      </c>
    </row>
    <row r="677" spans="1:16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_xlfn.XLOOKUP(C677,customers!$A$2:$A$1001,customers!$B$2:$B$1001)</f>
        <v>Terri Lyford</v>
      </c>
      <c r="G677" s="2" t="str">
        <f>IF(_xlfn.XLOOKUP(C677,customers!$A$1:$A$1001,customers!$C$1:$C$1001)=0, "",_xlfn.XLOOKUP(C677,customers!$A$2:$A$1001,customers!$C$2:$C$1001))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 cm="1">
        <f t="array" ref="J677">_xlfn.IFS(I677="Rob", "Robusta",I677="Ara","Arabica",I677="Exc","Excelsa",I677="Lib", "Liberica")</f>
        <v>Liberica</v>
      </c>
      <c r="K677" t="str">
        <f>INDEX(products!$A$1:$G$49,MATCH(orders!$D677,products!$A$1:$A$49,0),MATCH(orders!K$1,products!$A$1:$G$1,0))</f>
        <v>D</v>
      </c>
      <c r="L677" t="str" cm="1">
        <f t="array" ref="L677">_xlfn.IFS(K677="M","Medium",K677="L","Light",K677="D","Dark")</f>
        <v>Dark</v>
      </c>
      <c r="M677" s="4">
        <f>INDEX(products!$A$1:$G$49,MATCH(orders!$D677,products!$A$1:$A$49,0),MATCH(orders!M$1,products!$A$1:$G$1,0))</f>
        <v>2.5</v>
      </c>
      <c r="N677" s="5">
        <f>INDEX(products!$A$1:$G$49,MATCH(orders!$D677,products!$A$1:$A$49,0),MATCH(orders!N$1,products!$A$1:$G$1,0))</f>
        <v>29.784999999999997</v>
      </c>
      <c r="O677" s="5">
        <f t="shared" si="10"/>
        <v>119.13999999999999</v>
      </c>
      <c r="P677" t="str">
        <f>_xlfn.XLOOKUP(CoffeeOrders[[#This Row],[Customer ID]],customers!$A$1:$A$1001,customers!$I$1:$I$1001,,0)</f>
        <v>Yes</v>
      </c>
    </row>
    <row r="678" spans="1:16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_xlfn.XLOOKUP(C678,customers!$A$2:$A$1001,customers!$B$2:$B$1001)</f>
        <v>Gabey Cogan</v>
      </c>
      <c r="G678" s="2" t="str">
        <f>IF(_xlfn.XLOOKUP(C678,customers!$A$1:$A$1001,customers!$C$1:$C$1001)=0, "",_xlfn.XLOOKUP(C678,customers!$A$2:$A$1001,customers!$C$2:$C$1001))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 cm="1">
        <f t="array" ref="J678">_xlfn.IFS(I678="Rob", "Robusta",I678="Ara","Arabica",I678="Exc","Excelsa",I678="Lib", "Liberica")</f>
        <v>Liberica</v>
      </c>
      <c r="K678" t="str">
        <f>INDEX(products!$A$1:$G$49,MATCH(orders!$D678,products!$A$1:$A$49,0),MATCH(orders!K$1,products!$A$1:$G$1,0))</f>
        <v>L</v>
      </c>
      <c r="L678" t="str" cm="1">
        <f t="array" ref="L678">_xlfn.IFS(K678="M","Medium",K678="L","Light",K678="D","Dark")</f>
        <v>Light</v>
      </c>
      <c r="M678" s="4">
        <f>INDEX(products!$A$1:$G$49,MATCH(orders!$D678,products!$A$1:$A$49,0),MATCH(orders!M$1,products!$A$1:$G$1,0))</f>
        <v>0.5</v>
      </c>
      <c r="N678" s="5">
        <f>INDEX(products!$A$1:$G$49,MATCH(orders!$D678,products!$A$1:$A$49,0),MATCH(orders!N$1,products!$A$1:$G$1,0))</f>
        <v>9.51</v>
      </c>
      <c r="O678" s="5">
        <f t="shared" si="10"/>
        <v>47.55</v>
      </c>
      <c r="P678" t="str">
        <f>_xlfn.XLOOKUP(CoffeeOrders[[#This Row],[Customer ID]],customers!$A$1:$A$1001,customers!$I$1:$I$1001,,0)</f>
        <v>No</v>
      </c>
    </row>
    <row r="679" spans="1:16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_xlfn.XLOOKUP(C679,customers!$A$2:$A$1001,customers!$B$2:$B$1001)</f>
        <v>Charin Penwarden</v>
      </c>
      <c r="G679" s="2" t="str">
        <f>IF(_xlfn.XLOOKUP(C679,customers!$A$1:$A$1001,customers!$C$1:$C$1001)=0, "",_xlfn.XLOOKUP(C679,customers!$A$2:$A$1001,customers!$C$2:$C$1001))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 cm="1">
        <f t="array" ref="J679">_xlfn.IFS(I679="Rob", "Robusta",I679="Ara","Arabica",I679="Exc","Excelsa",I679="Lib", "Liberica")</f>
        <v>Liberica</v>
      </c>
      <c r="K679" t="str">
        <f>INDEX(products!$A$1:$G$49,MATCH(orders!$D679,products!$A$1:$A$49,0),MATCH(orders!K$1,products!$A$1:$G$1,0))</f>
        <v>M</v>
      </c>
      <c r="L679" t="str" cm="1">
        <f t="array" ref="L679">_xlfn.IFS(K679="M","Medium",K679="L","Light",K679="D","Dark")</f>
        <v>Medium</v>
      </c>
      <c r="M679" s="4">
        <f>INDEX(products!$A$1:$G$49,MATCH(orders!$D679,products!$A$1:$A$49,0),MATCH(orders!M$1,products!$A$1:$G$1,0))</f>
        <v>0.5</v>
      </c>
      <c r="N679" s="5">
        <f>INDEX(products!$A$1:$G$49,MATCH(orders!$D679,products!$A$1:$A$49,0),MATCH(orders!N$1,products!$A$1:$G$1,0))</f>
        <v>8.73</v>
      </c>
      <c r="O679" s="5">
        <f t="shared" si="10"/>
        <v>43.650000000000006</v>
      </c>
      <c r="P679" t="str">
        <f>_xlfn.XLOOKUP(CoffeeOrders[[#This Row],[Customer ID]],customers!$A$1:$A$1001,customers!$I$1:$I$1001,,0)</f>
        <v>No</v>
      </c>
    </row>
    <row r="680" spans="1:16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_xlfn.XLOOKUP(C680,customers!$A$2:$A$1001,customers!$B$2:$B$1001)</f>
        <v>Milty Middis</v>
      </c>
      <c r="G680" s="2" t="str">
        <f>IF(_xlfn.XLOOKUP(C680,customers!$A$1:$A$1001,customers!$C$1:$C$1001)=0, "",_xlfn.XLOOKUP(C680,customers!$A$2:$A$1001,customers!$C$2:$C$1001))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 cm="1">
        <f t="array" ref="J680">_xlfn.IFS(I680="Rob", "Robusta",I680="Ara","Arabica",I680="Exc","Excelsa",I680="Lib", "Liberica")</f>
        <v>Arabica</v>
      </c>
      <c r="K680" t="str">
        <f>INDEX(products!$A$1:$G$49,MATCH(orders!$D680,products!$A$1:$A$49,0),MATCH(orders!K$1,products!$A$1:$G$1,0))</f>
        <v>L</v>
      </c>
      <c r="L680" t="str" cm="1">
        <f t="array" ref="L680">_xlfn.IFS(K680="M","Medium",K680="L","Light",K680="D","Dark")</f>
        <v>Light</v>
      </c>
      <c r="M680" s="4">
        <f>INDEX(products!$A$1:$G$49,MATCH(orders!$D680,products!$A$1:$A$49,0),MATCH(orders!M$1,products!$A$1:$G$1,0))</f>
        <v>2.5</v>
      </c>
      <c r="N680" s="5">
        <f>INDEX(products!$A$1:$G$49,MATCH(orders!$D680,products!$A$1:$A$49,0),MATCH(orders!N$1,products!$A$1:$G$1,0))</f>
        <v>29.784999999999997</v>
      </c>
      <c r="O680" s="5">
        <f t="shared" si="10"/>
        <v>178.70999999999998</v>
      </c>
      <c r="P680" t="str">
        <f>_xlfn.XLOOKUP(CoffeeOrders[[#This Row],[Customer ID]],customers!$A$1:$A$1001,customers!$I$1:$I$1001,,0)</f>
        <v>Yes</v>
      </c>
    </row>
    <row r="681" spans="1:16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_xlfn.XLOOKUP(C681,customers!$A$2:$A$1001,customers!$B$2:$B$1001)</f>
        <v>Adrianne Vairow</v>
      </c>
      <c r="G681" s="2" t="str">
        <f>IF(_xlfn.XLOOKUP(C681,customers!$A$1:$A$1001,customers!$C$1:$C$1001)=0, "",_xlfn.XLOOKUP(C681,customers!$A$2:$A$1001,customers!$C$2:$C$1001))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 cm="1">
        <f t="array" ref="J681">_xlfn.IFS(I681="Rob", "Robusta",I681="Ara","Arabica",I681="Exc","Excelsa",I681="Lib", "Liberica")</f>
        <v>Robusta</v>
      </c>
      <c r="K681" t="str">
        <f>INDEX(products!$A$1:$G$49,MATCH(orders!$D681,products!$A$1:$A$49,0),MATCH(orders!K$1,products!$A$1:$G$1,0))</f>
        <v>L</v>
      </c>
      <c r="L681" t="str" cm="1">
        <f t="array" ref="L681">_xlfn.IFS(K681="M","Medium",K681="L","Light",K681="D","Dark")</f>
        <v>Light</v>
      </c>
      <c r="M681" s="4">
        <f>INDEX(products!$A$1:$G$49,MATCH(orders!$D681,products!$A$1:$A$49,0),MATCH(orders!M$1,products!$A$1:$G$1,0))</f>
        <v>2.5</v>
      </c>
      <c r="N681" s="5">
        <f>INDEX(products!$A$1:$G$49,MATCH(orders!$D681,products!$A$1:$A$49,0),MATCH(orders!N$1,products!$A$1:$G$1,0))</f>
        <v>27.484999999999996</v>
      </c>
      <c r="O681" s="5">
        <f t="shared" si="10"/>
        <v>27.484999999999996</v>
      </c>
      <c r="P681" t="str">
        <f>_xlfn.XLOOKUP(CoffeeOrders[[#This Row],[Customer ID]],customers!$A$1:$A$1001,customers!$I$1:$I$1001,,0)</f>
        <v>No</v>
      </c>
    </row>
    <row r="682" spans="1:16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_xlfn.XLOOKUP(C682,customers!$A$2:$A$1001,customers!$B$2:$B$1001)</f>
        <v>Anjanette Goldie</v>
      </c>
      <c r="G682" s="2" t="str">
        <f>IF(_xlfn.XLOOKUP(C682,customers!$A$1:$A$1001,customers!$C$1:$C$1001)=0, "",_xlfn.XLOOKUP(C682,customers!$A$2:$A$1001,customers!$C$2:$C$1001))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 cm="1">
        <f t="array" ref="J682">_xlfn.IFS(I682="Rob", "Robusta",I682="Ara","Arabica",I682="Exc","Excelsa",I682="Lib", "Liberica")</f>
        <v>Arabica</v>
      </c>
      <c r="K682" t="str">
        <f>INDEX(products!$A$1:$G$49,MATCH(orders!$D682,products!$A$1:$A$49,0),MATCH(orders!K$1,products!$A$1:$G$1,0))</f>
        <v>M</v>
      </c>
      <c r="L682" t="str" cm="1">
        <f t="array" ref="L682">_xlfn.IFS(K682="M","Medium",K682="L","Light",K682="D","Dark")</f>
        <v>Medium</v>
      </c>
      <c r="M682" s="4">
        <f>INDEX(products!$A$1:$G$49,MATCH(orders!$D682,products!$A$1:$A$49,0),MATCH(orders!M$1,products!$A$1:$G$1,0))</f>
        <v>1</v>
      </c>
      <c r="N682" s="5">
        <f>INDEX(products!$A$1:$G$49,MATCH(orders!$D682,products!$A$1:$A$49,0),MATCH(orders!N$1,products!$A$1:$G$1,0))</f>
        <v>11.25</v>
      </c>
      <c r="O682" s="5">
        <f t="shared" si="10"/>
        <v>56.25</v>
      </c>
      <c r="P682" t="str">
        <f>_xlfn.XLOOKUP(CoffeeOrders[[#This Row],[Customer ID]],customers!$A$1:$A$1001,customers!$I$1:$I$1001,,0)</f>
        <v>No</v>
      </c>
    </row>
    <row r="683" spans="1:16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_xlfn.XLOOKUP(C683,customers!$A$2:$A$1001,customers!$B$2:$B$1001)</f>
        <v>Nicky Ayris</v>
      </c>
      <c r="G683" s="2" t="str">
        <f>IF(_xlfn.XLOOKUP(C683,customers!$A$1:$A$1001,customers!$C$1:$C$1001)=0, "",_xlfn.XLOOKUP(C683,customers!$A$2:$A$1001,customers!$C$2:$C$1001))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 cm="1">
        <f t="array" ref="J683">_xlfn.IFS(I683="Rob", "Robusta",I683="Ara","Arabica",I683="Exc","Excelsa",I683="Lib", "Liberica")</f>
        <v>Liberica</v>
      </c>
      <c r="K683" t="str">
        <f>INDEX(products!$A$1:$G$49,MATCH(orders!$D683,products!$A$1:$A$49,0),MATCH(orders!K$1,products!$A$1:$G$1,0))</f>
        <v>L</v>
      </c>
      <c r="L683" t="str" cm="1">
        <f t="array" ref="L683">_xlfn.IFS(K683="M","Medium",K683="L","Light",K683="D","Dark")</f>
        <v>Light</v>
      </c>
      <c r="M683" s="4">
        <f>INDEX(products!$A$1:$G$49,MATCH(orders!$D683,products!$A$1:$A$49,0),MATCH(orders!M$1,products!$A$1:$G$1,0))</f>
        <v>0.2</v>
      </c>
      <c r="N683" s="5">
        <f>INDEX(products!$A$1:$G$49,MATCH(orders!$D683,products!$A$1:$A$49,0),MATCH(orders!N$1,products!$A$1:$G$1,0))</f>
        <v>4.7549999999999999</v>
      </c>
      <c r="O683" s="5">
        <f t="shared" si="10"/>
        <v>9.51</v>
      </c>
      <c r="P683" t="str">
        <f>_xlfn.XLOOKUP(CoffeeOrders[[#This Row],[Customer ID]],customers!$A$1:$A$1001,customers!$I$1:$I$1001,,0)</f>
        <v>Yes</v>
      </c>
    </row>
    <row r="684" spans="1:16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_xlfn.XLOOKUP(C684,customers!$A$2:$A$1001,customers!$B$2:$B$1001)</f>
        <v>Laryssa Benediktovich</v>
      </c>
      <c r="G684" s="2" t="str">
        <f>IF(_xlfn.XLOOKUP(C684,customers!$A$1:$A$1001,customers!$C$1:$C$1001)=0, "",_xlfn.XLOOKUP(C684,customers!$A$2:$A$1001,customers!$C$2:$C$1001))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 cm="1">
        <f t="array" ref="J684">_xlfn.IFS(I684="Rob", "Robusta",I684="Ara","Arabica",I684="Exc","Excelsa",I684="Lib", "Liberica")</f>
        <v>Excelsa</v>
      </c>
      <c r="K684" t="str">
        <f>INDEX(products!$A$1:$G$49,MATCH(orders!$D684,products!$A$1:$A$49,0),MATCH(orders!K$1,products!$A$1:$G$1,0))</f>
        <v>M</v>
      </c>
      <c r="L684" t="str" cm="1">
        <f t="array" ref="L684">_xlfn.IFS(K684="M","Medium",K684="L","Light",K684="D","Dark")</f>
        <v>Medium</v>
      </c>
      <c r="M684" s="4">
        <f>INDEX(products!$A$1:$G$49,MATCH(orders!$D684,products!$A$1:$A$49,0),MATCH(orders!M$1,products!$A$1:$G$1,0))</f>
        <v>0.2</v>
      </c>
      <c r="N684" s="5">
        <f>INDEX(products!$A$1:$G$49,MATCH(orders!$D684,products!$A$1:$A$49,0),MATCH(orders!N$1,products!$A$1:$G$1,0))</f>
        <v>4.125</v>
      </c>
      <c r="O684" s="5">
        <f t="shared" si="10"/>
        <v>8.25</v>
      </c>
      <c r="P684" t="str">
        <f>_xlfn.XLOOKUP(CoffeeOrders[[#This Row],[Customer ID]],customers!$A$1:$A$1001,customers!$I$1:$I$1001,,0)</f>
        <v>Yes</v>
      </c>
    </row>
    <row r="685" spans="1:16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_xlfn.XLOOKUP(C685,customers!$A$2:$A$1001,customers!$B$2:$B$1001)</f>
        <v>Theo Jacobovitz</v>
      </c>
      <c r="G685" s="2" t="str">
        <f>IF(_xlfn.XLOOKUP(C685,customers!$A$1:$A$1001,customers!$C$1:$C$1001)=0, "",_xlfn.XLOOKUP(C685,customers!$A$2:$A$1001,customers!$C$2:$C$1001))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 cm="1">
        <f t="array" ref="J685">_xlfn.IFS(I685="Rob", "Robusta",I685="Ara","Arabica",I685="Exc","Excelsa",I685="Lib", "Liberica")</f>
        <v>Liberica</v>
      </c>
      <c r="K685" t="str">
        <f>INDEX(products!$A$1:$G$49,MATCH(orders!$D685,products!$A$1:$A$49,0),MATCH(orders!K$1,products!$A$1:$G$1,0))</f>
        <v>D</v>
      </c>
      <c r="L685" t="str" cm="1">
        <f t="array" ref="L685">_xlfn.IFS(K685="M","Medium",K685="L","Light",K685="D","Dark")</f>
        <v>Dark</v>
      </c>
      <c r="M685" s="4">
        <f>INDEX(products!$A$1:$G$49,MATCH(orders!$D685,products!$A$1:$A$49,0),MATCH(orders!M$1,products!$A$1:$G$1,0))</f>
        <v>0.5</v>
      </c>
      <c r="N685" s="5">
        <f>INDEX(products!$A$1:$G$49,MATCH(orders!$D685,products!$A$1:$A$49,0),MATCH(orders!N$1,products!$A$1:$G$1,0))</f>
        <v>7.77</v>
      </c>
      <c r="O685" s="5">
        <f t="shared" si="10"/>
        <v>46.62</v>
      </c>
      <c r="P685" t="str">
        <f>_xlfn.XLOOKUP(CoffeeOrders[[#This Row],[Customer ID]],customers!$A$1:$A$1001,customers!$I$1:$I$1001,,0)</f>
        <v>No</v>
      </c>
    </row>
    <row r="686" spans="1:16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_xlfn.XLOOKUP(C686,customers!$A$2:$A$1001,customers!$B$2:$B$1001)</f>
        <v>Becca Ableson</v>
      </c>
      <c r="G686" s="2" t="str">
        <f>IF(_xlfn.XLOOKUP(C686,customers!$A$1:$A$1001,customers!$C$1:$C$1001)=0, "",_xlfn.XLOOKUP(C686,customers!$A$2:$A$1001,customers!$C$2:$C$1001))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 cm="1">
        <f t="array" ref="J686">_xlfn.IFS(I686="Rob", "Robusta",I686="Ara","Arabica",I686="Exc","Excelsa",I686="Lib", "Liberica")</f>
        <v>Robusta</v>
      </c>
      <c r="K686" t="str">
        <f>INDEX(products!$A$1:$G$49,MATCH(orders!$D686,products!$A$1:$A$49,0),MATCH(orders!K$1,products!$A$1:$G$1,0))</f>
        <v>L</v>
      </c>
      <c r="L686" t="str" cm="1">
        <f t="array" ref="L686">_xlfn.IFS(K686="M","Medium",K686="L","Light",K686="D","Dark")</f>
        <v>Light</v>
      </c>
      <c r="M686" s="4">
        <f>INDEX(products!$A$1:$G$49,MATCH(orders!$D686,products!$A$1:$A$49,0),MATCH(orders!M$1,products!$A$1:$G$1,0))</f>
        <v>1</v>
      </c>
      <c r="N686" s="5">
        <f>INDEX(products!$A$1:$G$49,MATCH(orders!$D686,products!$A$1:$A$49,0),MATCH(orders!N$1,products!$A$1:$G$1,0))</f>
        <v>11.95</v>
      </c>
      <c r="O686" s="5">
        <f t="shared" si="10"/>
        <v>71.699999999999989</v>
      </c>
      <c r="P686" t="str">
        <f>_xlfn.XLOOKUP(CoffeeOrders[[#This Row],[Customer ID]],customers!$A$1:$A$1001,customers!$I$1:$I$1001,,0)</f>
        <v>No</v>
      </c>
    </row>
    <row r="687" spans="1:16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_xlfn.XLOOKUP(C687,customers!$A$2:$A$1001,customers!$B$2:$B$1001)</f>
        <v>Jeno Druitt</v>
      </c>
      <c r="G687" s="2" t="str">
        <f>IF(_xlfn.XLOOKUP(C687,customers!$A$1:$A$1001,customers!$C$1:$C$1001)=0, "",_xlfn.XLOOKUP(C687,customers!$A$2:$A$1001,customers!$C$2:$C$1001))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 cm="1">
        <f t="array" ref="J687">_xlfn.IFS(I687="Rob", "Robusta",I687="Ara","Arabica",I687="Exc","Excelsa",I687="Lib", "Liberica")</f>
        <v>Liberica</v>
      </c>
      <c r="K687" t="str">
        <f>INDEX(products!$A$1:$G$49,MATCH(orders!$D687,products!$A$1:$A$49,0),MATCH(orders!K$1,products!$A$1:$G$1,0))</f>
        <v>L</v>
      </c>
      <c r="L687" t="str" cm="1">
        <f t="array" ref="L687">_xlfn.IFS(K687="M","Medium",K687="L","Light",K687="D","Dark")</f>
        <v>Light</v>
      </c>
      <c r="M687" s="4">
        <f>INDEX(products!$A$1:$G$49,MATCH(orders!$D687,products!$A$1:$A$49,0),MATCH(orders!M$1,products!$A$1:$G$1,0))</f>
        <v>2.5</v>
      </c>
      <c r="N687" s="5">
        <f>INDEX(products!$A$1:$G$49,MATCH(orders!$D687,products!$A$1:$A$49,0),MATCH(orders!N$1,products!$A$1:$G$1,0))</f>
        <v>36.454999999999998</v>
      </c>
      <c r="O687" s="5">
        <f t="shared" si="10"/>
        <v>72.91</v>
      </c>
      <c r="P687" t="str">
        <f>_xlfn.XLOOKUP(CoffeeOrders[[#This Row],[Customer ID]],customers!$A$1:$A$1001,customers!$I$1:$I$1001,,0)</f>
        <v>Yes</v>
      </c>
    </row>
    <row r="688" spans="1:16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_xlfn.XLOOKUP(C688,customers!$A$2:$A$1001,customers!$B$2:$B$1001)</f>
        <v>Deonne Shortall</v>
      </c>
      <c r="G688" s="2" t="str">
        <f>IF(_xlfn.XLOOKUP(C688,customers!$A$1:$A$1001,customers!$C$1:$C$1001)=0, "",_xlfn.XLOOKUP(C688,customers!$A$2:$A$1001,customers!$C$2:$C$1001))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 cm="1">
        <f t="array" ref="J688">_xlfn.IFS(I688="Rob", "Robusta",I688="Ara","Arabica",I688="Exc","Excelsa",I688="Lib", "Liberica")</f>
        <v>Robusta</v>
      </c>
      <c r="K688" t="str">
        <f>INDEX(products!$A$1:$G$49,MATCH(orders!$D688,products!$A$1:$A$49,0),MATCH(orders!K$1,products!$A$1:$G$1,0))</f>
        <v>D</v>
      </c>
      <c r="L688" t="str" cm="1">
        <f t="array" ref="L688">_xlfn.IFS(K688="M","Medium",K688="L","Light",K688="D","Dark")</f>
        <v>Dark</v>
      </c>
      <c r="M688" s="4">
        <f>INDEX(products!$A$1:$G$49,MATCH(orders!$D688,products!$A$1:$A$49,0),MATCH(orders!M$1,products!$A$1:$G$1,0))</f>
        <v>0.2</v>
      </c>
      <c r="N688" s="5">
        <f>INDEX(products!$A$1:$G$49,MATCH(orders!$D688,products!$A$1:$A$49,0),MATCH(orders!N$1,products!$A$1:$G$1,0))</f>
        <v>2.6849999999999996</v>
      </c>
      <c r="O688" s="5">
        <f t="shared" si="10"/>
        <v>8.0549999999999997</v>
      </c>
      <c r="P688" t="str">
        <f>_xlfn.XLOOKUP(CoffeeOrders[[#This Row],[Customer ID]],customers!$A$1:$A$1001,customers!$I$1:$I$1001,,0)</f>
        <v>Yes</v>
      </c>
    </row>
    <row r="689" spans="1:16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_xlfn.XLOOKUP(C689,customers!$A$2:$A$1001,customers!$B$2:$B$1001)</f>
        <v>Wilton Cottier</v>
      </c>
      <c r="G689" s="2" t="str">
        <f>IF(_xlfn.XLOOKUP(C689,customers!$A$1:$A$1001,customers!$C$1:$C$1001)=0, "",_xlfn.XLOOKUP(C689,customers!$A$2:$A$1001,customers!$C$2:$C$1001))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 cm="1">
        <f t="array" ref="J689">_xlfn.IFS(I689="Rob", "Robusta",I689="Ara","Arabica",I689="Exc","Excelsa",I689="Lib", "Liberica")</f>
        <v>Excelsa</v>
      </c>
      <c r="K689" t="str">
        <f>INDEX(products!$A$1:$G$49,MATCH(orders!$D689,products!$A$1:$A$49,0),MATCH(orders!K$1,products!$A$1:$G$1,0))</f>
        <v>M</v>
      </c>
      <c r="L689" t="str" cm="1">
        <f t="array" ref="L689">_xlfn.IFS(K689="M","Medium",K689="L","Light",K689="D","Dark")</f>
        <v>Medium</v>
      </c>
      <c r="M689" s="4">
        <f>INDEX(products!$A$1:$G$49,MATCH(orders!$D689,products!$A$1:$A$49,0),MATCH(orders!M$1,products!$A$1:$G$1,0))</f>
        <v>0.5</v>
      </c>
      <c r="N689" s="5">
        <f>INDEX(products!$A$1:$G$49,MATCH(orders!$D689,products!$A$1:$A$49,0),MATCH(orders!N$1,products!$A$1:$G$1,0))</f>
        <v>8.25</v>
      </c>
      <c r="O689" s="5">
        <f t="shared" si="10"/>
        <v>16.5</v>
      </c>
      <c r="P689" t="str">
        <f>_xlfn.XLOOKUP(CoffeeOrders[[#This Row],[Customer ID]],customers!$A$1:$A$1001,customers!$I$1:$I$1001,,0)</f>
        <v>No</v>
      </c>
    </row>
    <row r="690" spans="1:16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_xlfn.XLOOKUP(C690,customers!$A$2:$A$1001,customers!$B$2:$B$1001)</f>
        <v>Kevan Grinsted</v>
      </c>
      <c r="G690" s="2" t="str">
        <f>IF(_xlfn.XLOOKUP(C690,customers!$A$1:$A$1001,customers!$C$1:$C$1001)=0, "",_xlfn.XLOOKUP(C690,customers!$A$2:$A$1001,customers!$C$2:$C$1001))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 cm="1">
        <f t="array" ref="J690">_xlfn.IFS(I690="Rob", "Robusta",I690="Ara","Arabica",I690="Exc","Excelsa",I690="Lib", "Liberica")</f>
        <v>Arabica</v>
      </c>
      <c r="K690" t="str">
        <f>INDEX(products!$A$1:$G$49,MATCH(orders!$D690,products!$A$1:$A$49,0),MATCH(orders!K$1,products!$A$1:$G$1,0))</f>
        <v>L</v>
      </c>
      <c r="L690" t="str" cm="1">
        <f t="array" ref="L690">_xlfn.IFS(K690="M","Medium",K690="L","Light",K690="D","Dark")</f>
        <v>Light</v>
      </c>
      <c r="M690" s="4">
        <f>INDEX(products!$A$1:$G$49,MATCH(orders!$D690,products!$A$1:$A$49,0),MATCH(orders!M$1,products!$A$1:$G$1,0))</f>
        <v>1</v>
      </c>
      <c r="N690" s="5">
        <f>INDEX(products!$A$1:$G$49,MATCH(orders!$D690,products!$A$1:$A$49,0),MATCH(orders!N$1,products!$A$1:$G$1,0))</f>
        <v>12.95</v>
      </c>
      <c r="O690" s="5">
        <f t="shared" si="10"/>
        <v>64.75</v>
      </c>
      <c r="P690" t="str">
        <f>_xlfn.XLOOKUP(CoffeeOrders[[#This Row],[Customer ID]],customers!$A$1:$A$1001,customers!$I$1:$I$1001,,0)</f>
        <v>No</v>
      </c>
    </row>
    <row r="691" spans="1:16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_xlfn.XLOOKUP(C691,customers!$A$2:$A$1001,customers!$B$2:$B$1001)</f>
        <v>Dionne Skyner</v>
      </c>
      <c r="G691" s="2" t="str">
        <f>IF(_xlfn.XLOOKUP(C691,customers!$A$1:$A$1001,customers!$C$1:$C$1001)=0, "",_xlfn.XLOOKUP(C691,customers!$A$2:$A$1001,customers!$C$2:$C$1001))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 cm="1">
        <f t="array" ref="J691">_xlfn.IFS(I691="Rob", "Robusta",I691="Ara","Arabica",I691="Exc","Excelsa",I691="Lib", "Liberica")</f>
        <v>Arabica</v>
      </c>
      <c r="K691" t="str">
        <f>INDEX(products!$A$1:$G$49,MATCH(orders!$D691,products!$A$1:$A$49,0),MATCH(orders!K$1,products!$A$1:$G$1,0))</f>
        <v>M</v>
      </c>
      <c r="L691" t="str" cm="1">
        <f t="array" ref="L691">_xlfn.IFS(K691="M","Medium",K691="L","Light",K691="D","Dark")</f>
        <v>Medium</v>
      </c>
      <c r="M691" s="4">
        <f>INDEX(products!$A$1:$G$49,MATCH(orders!$D691,products!$A$1:$A$49,0),MATCH(orders!M$1,products!$A$1:$G$1,0))</f>
        <v>0.5</v>
      </c>
      <c r="N691" s="5">
        <f>INDEX(products!$A$1:$G$49,MATCH(orders!$D691,products!$A$1:$A$49,0),MATCH(orders!N$1,products!$A$1:$G$1,0))</f>
        <v>6.75</v>
      </c>
      <c r="O691" s="5">
        <f t="shared" si="10"/>
        <v>33.75</v>
      </c>
      <c r="P691" t="str">
        <f>_xlfn.XLOOKUP(CoffeeOrders[[#This Row],[Customer ID]],customers!$A$1:$A$1001,customers!$I$1:$I$1001,,0)</f>
        <v>No</v>
      </c>
    </row>
    <row r="692" spans="1:16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_xlfn.XLOOKUP(C692,customers!$A$2:$A$1001,customers!$B$2:$B$1001)</f>
        <v>Francesco Dressel</v>
      </c>
      <c r="G692" s="2" t="str">
        <f>IF(_xlfn.XLOOKUP(C692,customers!$A$1:$A$1001,customers!$C$1:$C$1001)=0, "",_xlfn.XLOOKUP(C692,customers!$A$2:$A$1001,customers!$C$2:$C$1001))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 cm="1">
        <f t="array" ref="J692">_xlfn.IFS(I692="Rob", "Robusta",I692="Ara","Arabica",I692="Exc","Excelsa",I692="Lib", "Liberica")</f>
        <v>Liberica</v>
      </c>
      <c r="K692" t="str">
        <f>INDEX(products!$A$1:$G$49,MATCH(orders!$D692,products!$A$1:$A$49,0),MATCH(orders!K$1,products!$A$1:$G$1,0))</f>
        <v>D</v>
      </c>
      <c r="L692" t="str" cm="1">
        <f t="array" ref="L692">_xlfn.IFS(K692="M","Medium",K692="L","Light",K692="D","Dark")</f>
        <v>Dark</v>
      </c>
      <c r="M692" s="4">
        <f>INDEX(products!$A$1:$G$49,MATCH(orders!$D692,products!$A$1:$A$49,0),MATCH(orders!M$1,products!$A$1:$G$1,0))</f>
        <v>2.5</v>
      </c>
      <c r="N692" s="5">
        <f>INDEX(products!$A$1:$G$49,MATCH(orders!$D692,products!$A$1:$A$49,0),MATCH(orders!N$1,products!$A$1:$G$1,0))</f>
        <v>29.784999999999997</v>
      </c>
      <c r="O692" s="5">
        <f t="shared" si="10"/>
        <v>178.70999999999998</v>
      </c>
      <c r="P692" t="str">
        <f>_xlfn.XLOOKUP(CoffeeOrders[[#This Row],[Customer ID]],customers!$A$1:$A$1001,customers!$I$1:$I$1001,,0)</f>
        <v>No</v>
      </c>
    </row>
    <row r="693" spans="1:16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_xlfn.XLOOKUP(C693,customers!$A$2:$A$1001,customers!$B$2:$B$1001)</f>
        <v>Jimmy Dymoke</v>
      </c>
      <c r="G693" s="2" t="str">
        <f>IF(_xlfn.XLOOKUP(C693,customers!$A$1:$A$1001,customers!$C$1:$C$1001)=0, "",_xlfn.XLOOKUP(C693,customers!$A$2:$A$1001,customers!$C$2:$C$1001))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 cm="1">
        <f t="array" ref="J693">_xlfn.IFS(I693="Rob", "Robusta",I693="Ara","Arabica",I693="Exc","Excelsa",I693="Lib", "Liberica")</f>
        <v>Arabica</v>
      </c>
      <c r="K693" t="str">
        <f>INDEX(products!$A$1:$G$49,MATCH(orders!$D693,products!$A$1:$A$49,0),MATCH(orders!K$1,products!$A$1:$G$1,0))</f>
        <v>M</v>
      </c>
      <c r="L693" t="str" cm="1">
        <f t="array" ref="L693">_xlfn.IFS(K693="M","Medium",K693="L","Light",K693="D","Dark")</f>
        <v>Medium</v>
      </c>
      <c r="M693" s="4">
        <f>INDEX(products!$A$1:$G$49,MATCH(orders!$D693,products!$A$1:$A$49,0),MATCH(orders!M$1,products!$A$1:$G$1,0))</f>
        <v>1</v>
      </c>
      <c r="N693" s="5">
        <f>INDEX(products!$A$1:$G$49,MATCH(orders!$D693,products!$A$1:$A$49,0),MATCH(orders!N$1,products!$A$1:$G$1,0))</f>
        <v>11.25</v>
      </c>
      <c r="O693" s="5">
        <f t="shared" si="10"/>
        <v>22.5</v>
      </c>
      <c r="P693" t="str">
        <f>_xlfn.XLOOKUP(CoffeeOrders[[#This Row],[Customer ID]],customers!$A$1:$A$1001,customers!$I$1:$I$1001,,0)</f>
        <v>No</v>
      </c>
    </row>
    <row r="694" spans="1:16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_xlfn.XLOOKUP(C694,customers!$A$2:$A$1001,customers!$B$2:$B$1001)</f>
        <v>Ambrosio Weinmann</v>
      </c>
      <c r="G694" s="2" t="str">
        <f>IF(_xlfn.XLOOKUP(C694,customers!$A$1:$A$1001,customers!$C$1:$C$1001)=0, "",_xlfn.XLOOKUP(C694,customers!$A$2:$A$1001,customers!$C$2:$C$1001))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 cm="1">
        <f t="array" ref="J694">_xlfn.IFS(I694="Rob", "Robusta",I694="Ara","Arabica",I694="Exc","Excelsa",I694="Lib", "Liberica")</f>
        <v>Liberica</v>
      </c>
      <c r="K694" t="str">
        <f>INDEX(products!$A$1:$G$49,MATCH(orders!$D694,products!$A$1:$A$49,0),MATCH(orders!K$1,products!$A$1:$G$1,0))</f>
        <v>D</v>
      </c>
      <c r="L694" t="str" cm="1">
        <f t="array" ref="L694">_xlfn.IFS(K694="M","Medium",K694="L","Light",K694="D","Dark")</f>
        <v>Dark</v>
      </c>
      <c r="M694" s="4">
        <f>INDEX(products!$A$1:$G$49,MATCH(orders!$D694,products!$A$1:$A$49,0),MATCH(orders!M$1,products!$A$1:$G$1,0))</f>
        <v>1</v>
      </c>
      <c r="N694" s="5">
        <f>INDEX(products!$A$1:$G$49,MATCH(orders!$D694,products!$A$1:$A$49,0),MATCH(orders!N$1,products!$A$1:$G$1,0))</f>
        <v>12.95</v>
      </c>
      <c r="O694" s="5">
        <f t="shared" si="10"/>
        <v>12.95</v>
      </c>
      <c r="P694" t="str">
        <f>_xlfn.XLOOKUP(CoffeeOrders[[#This Row],[Customer ID]],customers!$A$1:$A$1001,customers!$I$1:$I$1001,,0)</f>
        <v>No</v>
      </c>
    </row>
    <row r="695" spans="1:16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_xlfn.XLOOKUP(C695,customers!$A$2:$A$1001,customers!$B$2:$B$1001)</f>
        <v>Elden Andriessen</v>
      </c>
      <c r="G695" s="2" t="str">
        <f>IF(_xlfn.XLOOKUP(C695,customers!$A$1:$A$1001,customers!$C$1:$C$1001)=0, "",_xlfn.XLOOKUP(C695,customers!$A$2:$A$1001,customers!$C$2:$C$1001))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 cm="1">
        <f t="array" ref="J695">_xlfn.IFS(I695="Rob", "Robusta",I695="Ara","Arabica",I695="Exc","Excelsa",I695="Lib", "Liberica")</f>
        <v>Arabica</v>
      </c>
      <c r="K695" t="str">
        <f>INDEX(products!$A$1:$G$49,MATCH(orders!$D695,products!$A$1:$A$49,0),MATCH(orders!K$1,products!$A$1:$G$1,0))</f>
        <v>M</v>
      </c>
      <c r="L695" t="str" cm="1">
        <f t="array" ref="L695">_xlfn.IFS(K695="M","Medium",K695="L","Light",K695="D","Dark")</f>
        <v>Medium</v>
      </c>
      <c r="M695" s="4">
        <f>INDEX(products!$A$1:$G$49,MATCH(orders!$D695,products!$A$1:$A$49,0),MATCH(orders!M$1,products!$A$1:$G$1,0))</f>
        <v>2.5</v>
      </c>
      <c r="N695" s="5">
        <f>INDEX(products!$A$1:$G$49,MATCH(orders!$D695,products!$A$1:$A$49,0),MATCH(orders!N$1,products!$A$1:$G$1,0))</f>
        <v>25.874999999999996</v>
      </c>
      <c r="O695" s="5">
        <f t="shared" si="10"/>
        <v>51.749999999999993</v>
      </c>
      <c r="P695" t="str">
        <f>_xlfn.XLOOKUP(CoffeeOrders[[#This Row],[Customer ID]],customers!$A$1:$A$1001,customers!$I$1:$I$1001,,0)</f>
        <v>Yes</v>
      </c>
    </row>
    <row r="696" spans="1:16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_xlfn.XLOOKUP(C696,customers!$A$2:$A$1001,customers!$B$2:$B$1001)</f>
        <v>Roxie Deaconson</v>
      </c>
      <c r="G696" s="2" t="str">
        <f>IF(_xlfn.XLOOKUP(C696,customers!$A$1:$A$1001,customers!$C$1:$C$1001)=0, "",_xlfn.XLOOKUP(C696,customers!$A$2:$A$1001,customers!$C$2:$C$1001))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 cm="1">
        <f t="array" ref="J696">_xlfn.IFS(I696="Rob", "Robusta",I696="Ara","Arabica",I696="Exc","Excelsa",I696="Lib", "Liberica")</f>
        <v>Excelsa</v>
      </c>
      <c r="K696" t="str">
        <f>INDEX(products!$A$1:$G$49,MATCH(orders!$D696,products!$A$1:$A$49,0),MATCH(orders!K$1,products!$A$1:$G$1,0))</f>
        <v>D</v>
      </c>
      <c r="L696" t="str" cm="1">
        <f t="array" ref="L696">_xlfn.IFS(K696="M","Medium",K696="L","Light",K696="D","Dark")</f>
        <v>Dark</v>
      </c>
      <c r="M696" s="4">
        <f>INDEX(products!$A$1:$G$49,MATCH(orders!$D696,products!$A$1:$A$49,0),MATCH(orders!M$1,products!$A$1:$G$1,0))</f>
        <v>0.5</v>
      </c>
      <c r="N696" s="5">
        <f>INDEX(products!$A$1:$G$49,MATCH(orders!$D696,products!$A$1:$A$49,0),MATCH(orders!N$1,products!$A$1:$G$1,0))</f>
        <v>7.29</v>
      </c>
      <c r="O696" s="5">
        <f t="shared" si="10"/>
        <v>36.450000000000003</v>
      </c>
      <c r="P696" t="str">
        <f>_xlfn.XLOOKUP(CoffeeOrders[[#This Row],[Customer ID]],customers!$A$1:$A$1001,customers!$I$1:$I$1001,,0)</f>
        <v>No</v>
      </c>
    </row>
    <row r="697" spans="1:16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_xlfn.XLOOKUP(C697,customers!$A$2:$A$1001,customers!$B$2:$B$1001)</f>
        <v>Davida Caro</v>
      </c>
      <c r="G697" s="2" t="str">
        <f>IF(_xlfn.XLOOKUP(C697,customers!$A$1:$A$1001,customers!$C$1:$C$1001)=0, "",_xlfn.XLOOKUP(C697,customers!$A$2:$A$1001,customers!$C$2:$C$1001))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 cm="1">
        <f t="array" ref="J697">_xlfn.IFS(I697="Rob", "Robusta",I697="Ara","Arabica",I697="Exc","Excelsa",I697="Lib", "Liberica")</f>
        <v>Liberica</v>
      </c>
      <c r="K697" t="str">
        <f>INDEX(products!$A$1:$G$49,MATCH(orders!$D697,products!$A$1:$A$49,0),MATCH(orders!K$1,products!$A$1:$G$1,0))</f>
        <v>L</v>
      </c>
      <c r="L697" t="str" cm="1">
        <f t="array" ref="L697">_xlfn.IFS(K697="M","Medium",K697="L","Light",K697="D","Dark")</f>
        <v>Light</v>
      </c>
      <c r="M697" s="4">
        <f>INDEX(products!$A$1:$G$49,MATCH(orders!$D697,products!$A$1:$A$49,0),MATCH(orders!M$1,products!$A$1:$G$1,0))</f>
        <v>2.5</v>
      </c>
      <c r="N697" s="5">
        <f>INDEX(products!$A$1:$G$49,MATCH(orders!$D697,products!$A$1:$A$49,0),MATCH(orders!N$1,products!$A$1:$G$1,0))</f>
        <v>36.454999999999998</v>
      </c>
      <c r="O697" s="5">
        <f t="shared" si="10"/>
        <v>182.27499999999998</v>
      </c>
      <c r="P697" t="str">
        <f>_xlfn.XLOOKUP(CoffeeOrders[[#This Row],[Customer ID]],customers!$A$1:$A$1001,customers!$I$1:$I$1001,,0)</f>
        <v>Yes</v>
      </c>
    </row>
    <row r="698" spans="1:16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_xlfn.XLOOKUP(C698,customers!$A$2:$A$1001,customers!$B$2:$B$1001)</f>
        <v>Johna Bluck</v>
      </c>
      <c r="G698" s="2" t="str">
        <f>IF(_xlfn.XLOOKUP(C698,customers!$A$1:$A$1001,customers!$C$1:$C$1001)=0, "",_xlfn.XLOOKUP(C698,customers!$A$2:$A$1001,customers!$C$2:$C$1001))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 cm="1">
        <f t="array" ref="J698">_xlfn.IFS(I698="Rob", "Robusta",I698="Ara","Arabica",I698="Exc","Excelsa",I698="Lib", "Liberica")</f>
        <v>Liberica</v>
      </c>
      <c r="K698" t="str">
        <f>INDEX(products!$A$1:$G$49,MATCH(orders!$D698,products!$A$1:$A$49,0),MATCH(orders!K$1,products!$A$1:$G$1,0))</f>
        <v>D</v>
      </c>
      <c r="L698" t="str" cm="1">
        <f t="array" ref="L698">_xlfn.IFS(K698="M","Medium",K698="L","Light",K698="D","Dark")</f>
        <v>Dark</v>
      </c>
      <c r="M698" s="4">
        <f>INDEX(products!$A$1:$G$49,MATCH(orders!$D698,products!$A$1:$A$49,0),MATCH(orders!M$1,products!$A$1:$G$1,0))</f>
        <v>0.5</v>
      </c>
      <c r="N698" s="5">
        <f>INDEX(products!$A$1:$G$49,MATCH(orders!$D698,products!$A$1:$A$49,0),MATCH(orders!N$1,products!$A$1:$G$1,0))</f>
        <v>7.77</v>
      </c>
      <c r="O698" s="5">
        <f t="shared" si="10"/>
        <v>31.08</v>
      </c>
      <c r="P698" t="str">
        <f>_xlfn.XLOOKUP(CoffeeOrders[[#This Row],[Customer ID]],customers!$A$1:$A$1001,customers!$I$1:$I$1001,,0)</f>
        <v>No</v>
      </c>
    </row>
    <row r="699" spans="1:16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_xlfn.XLOOKUP(C699,customers!$A$2:$A$1001,customers!$B$2:$B$1001)</f>
        <v>Myrle Dearden</v>
      </c>
      <c r="G699" s="2" t="str">
        <f>IF(_xlfn.XLOOKUP(C699,customers!$A$1:$A$1001,customers!$C$1:$C$1001)=0, "",_xlfn.XLOOKUP(C699,customers!$A$2:$A$1001,customers!$C$2:$C$1001))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 cm="1">
        <f t="array" ref="J699">_xlfn.IFS(I699="Rob", "Robusta",I699="Ara","Arabica",I699="Exc","Excelsa",I699="Lib", "Liberica")</f>
        <v>Arabica</v>
      </c>
      <c r="K699" t="str">
        <f>INDEX(products!$A$1:$G$49,MATCH(orders!$D699,products!$A$1:$A$49,0),MATCH(orders!K$1,products!$A$1:$G$1,0))</f>
        <v>M</v>
      </c>
      <c r="L699" t="str" cm="1">
        <f t="array" ref="L699">_xlfn.IFS(K699="M","Medium",K699="L","Light",K699="D","Dark")</f>
        <v>Medium</v>
      </c>
      <c r="M699" s="4">
        <f>INDEX(products!$A$1:$G$49,MATCH(orders!$D699,products!$A$1:$A$49,0),MATCH(orders!M$1,products!$A$1:$G$1,0))</f>
        <v>0.5</v>
      </c>
      <c r="N699" s="5">
        <f>INDEX(products!$A$1:$G$49,MATCH(orders!$D699,products!$A$1:$A$49,0),MATCH(orders!N$1,products!$A$1:$G$1,0))</f>
        <v>6.75</v>
      </c>
      <c r="O699" s="5">
        <f t="shared" si="10"/>
        <v>20.25</v>
      </c>
      <c r="P699" t="str">
        <f>_xlfn.XLOOKUP(CoffeeOrders[[#This Row],[Customer ID]],customers!$A$1:$A$1001,customers!$I$1:$I$1001,,0)</f>
        <v>No</v>
      </c>
    </row>
    <row r="700" spans="1:16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_xlfn.XLOOKUP(C700,customers!$A$2:$A$1001,customers!$B$2:$B$1001)</f>
        <v>Jimmy Dymoke</v>
      </c>
      <c r="G700" s="2" t="str">
        <f>IF(_xlfn.XLOOKUP(C700,customers!$A$1:$A$1001,customers!$C$1:$C$1001)=0, "",_xlfn.XLOOKUP(C700,customers!$A$2:$A$1001,customers!$C$2:$C$1001))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 cm="1">
        <f t="array" ref="J700">_xlfn.IFS(I700="Rob", "Robusta",I700="Ara","Arabica",I700="Exc","Excelsa",I700="Lib", "Liberica")</f>
        <v>Liberica</v>
      </c>
      <c r="K700" t="str">
        <f>INDEX(products!$A$1:$G$49,MATCH(orders!$D700,products!$A$1:$A$49,0),MATCH(orders!K$1,products!$A$1:$G$1,0))</f>
        <v>D</v>
      </c>
      <c r="L700" t="str" cm="1">
        <f t="array" ref="L700">_xlfn.IFS(K700="M","Medium",K700="L","Light",K700="D","Dark")</f>
        <v>Dark</v>
      </c>
      <c r="M700" s="4">
        <f>INDEX(products!$A$1:$G$49,MATCH(orders!$D700,products!$A$1:$A$49,0),MATCH(orders!M$1,products!$A$1:$G$1,0))</f>
        <v>1</v>
      </c>
      <c r="N700" s="5">
        <f>INDEX(products!$A$1:$G$49,MATCH(orders!$D700,products!$A$1:$A$49,0),MATCH(orders!N$1,products!$A$1:$G$1,0))</f>
        <v>12.95</v>
      </c>
      <c r="O700" s="5">
        <f t="shared" si="10"/>
        <v>25.9</v>
      </c>
      <c r="P700" t="str">
        <f>_xlfn.XLOOKUP(CoffeeOrders[[#This Row],[Customer ID]],customers!$A$1:$A$1001,customers!$I$1:$I$1001,,0)</f>
        <v>No</v>
      </c>
    </row>
    <row r="701" spans="1:16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_xlfn.XLOOKUP(C701,customers!$A$2:$A$1001,customers!$B$2:$B$1001)</f>
        <v>Orland Tadman</v>
      </c>
      <c r="G701" s="2" t="str">
        <f>IF(_xlfn.XLOOKUP(C701,customers!$A$1:$A$1001,customers!$C$1:$C$1001)=0, "",_xlfn.XLOOKUP(C701,customers!$A$2:$A$1001,customers!$C$2:$C$1001))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 cm="1">
        <f t="array" ref="J701">_xlfn.IFS(I701="Rob", "Robusta",I701="Ara","Arabica",I701="Exc","Excelsa",I701="Lib", "Liberica")</f>
        <v>Arabica</v>
      </c>
      <c r="K701" t="str">
        <f>INDEX(products!$A$1:$G$49,MATCH(orders!$D701,products!$A$1:$A$49,0),MATCH(orders!K$1,products!$A$1:$G$1,0))</f>
        <v>D</v>
      </c>
      <c r="L701" t="str" cm="1">
        <f t="array" ref="L701">_xlfn.IFS(K701="M","Medium",K701="L","Light",K701="D","Dark")</f>
        <v>Dark</v>
      </c>
      <c r="M701" s="4">
        <f>INDEX(products!$A$1:$G$49,MATCH(orders!$D701,products!$A$1:$A$49,0),MATCH(orders!M$1,products!$A$1:$G$1,0))</f>
        <v>0.5</v>
      </c>
      <c r="N701" s="5">
        <f>INDEX(products!$A$1:$G$49,MATCH(orders!$D701,products!$A$1:$A$49,0),MATCH(orders!N$1,products!$A$1:$G$1,0))</f>
        <v>5.97</v>
      </c>
      <c r="O701" s="5">
        <f t="shared" si="10"/>
        <v>23.88</v>
      </c>
      <c r="P701" t="str">
        <f>_xlfn.XLOOKUP(CoffeeOrders[[#This Row],[Customer ID]],customers!$A$1:$A$1001,customers!$I$1:$I$1001,,0)</f>
        <v>Yes</v>
      </c>
    </row>
    <row r="702" spans="1:16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_xlfn.XLOOKUP(C702,customers!$A$2:$A$1001,customers!$B$2:$B$1001)</f>
        <v>Barrett Gudde</v>
      </c>
      <c r="G702" s="2" t="str">
        <f>IF(_xlfn.XLOOKUP(C702,customers!$A$1:$A$1001,customers!$C$1:$C$1001)=0, "",_xlfn.XLOOKUP(C702,customers!$A$2:$A$1001,customers!$C$2:$C$1001))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 cm="1">
        <f t="array" ref="J702">_xlfn.IFS(I702="Rob", "Robusta",I702="Ara","Arabica",I702="Exc","Excelsa",I702="Lib", "Liberica")</f>
        <v>Liberica</v>
      </c>
      <c r="K702" t="str">
        <f>INDEX(products!$A$1:$G$49,MATCH(orders!$D702,products!$A$1:$A$49,0),MATCH(orders!K$1,products!$A$1:$G$1,0))</f>
        <v>L</v>
      </c>
      <c r="L702" t="str" cm="1">
        <f t="array" ref="L702">_xlfn.IFS(K702="M","Medium",K702="L","Light",K702="D","Dark")</f>
        <v>Light</v>
      </c>
      <c r="M702" s="4">
        <f>INDEX(products!$A$1:$G$49,MATCH(orders!$D702,products!$A$1:$A$49,0),MATCH(orders!M$1,products!$A$1:$G$1,0))</f>
        <v>0.5</v>
      </c>
      <c r="N702" s="5">
        <f>INDEX(products!$A$1:$G$49,MATCH(orders!$D702,products!$A$1:$A$49,0),MATCH(orders!N$1,products!$A$1:$G$1,0))</f>
        <v>9.51</v>
      </c>
      <c r="O702" s="5">
        <f t="shared" si="10"/>
        <v>19.02</v>
      </c>
      <c r="P702" t="str">
        <f>_xlfn.XLOOKUP(CoffeeOrders[[#This Row],[Customer ID]],customers!$A$1:$A$1001,customers!$I$1:$I$1001,,0)</f>
        <v>No</v>
      </c>
    </row>
    <row r="703" spans="1:16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_xlfn.XLOOKUP(C703,customers!$A$2:$A$1001,customers!$B$2:$B$1001)</f>
        <v>Nathan Sictornes</v>
      </c>
      <c r="G703" s="2" t="str">
        <f>IF(_xlfn.XLOOKUP(C703,customers!$A$1:$A$1001,customers!$C$1:$C$1001)=0, "",_xlfn.XLOOKUP(C703,customers!$A$2:$A$1001,customers!$C$2:$C$1001))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 cm="1">
        <f t="array" ref="J703">_xlfn.IFS(I703="Rob", "Robusta",I703="Ara","Arabica",I703="Exc","Excelsa",I703="Lib", "Liberica")</f>
        <v>Arabica</v>
      </c>
      <c r="K703" t="str">
        <f>INDEX(products!$A$1:$G$49,MATCH(orders!$D703,products!$A$1:$A$49,0),MATCH(orders!K$1,products!$A$1:$G$1,0))</f>
        <v>D</v>
      </c>
      <c r="L703" t="str" cm="1">
        <f t="array" ref="L703">_xlfn.IFS(K703="M","Medium",K703="L","Light",K703="D","Dark")</f>
        <v>Dark</v>
      </c>
      <c r="M703" s="4">
        <f>INDEX(products!$A$1:$G$49,MATCH(orders!$D703,products!$A$1:$A$49,0),MATCH(orders!M$1,products!$A$1:$G$1,0))</f>
        <v>0.5</v>
      </c>
      <c r="N703" s="5">
        <f>INDEX(products!$A$1:$G$49,MATCH(orders!$D703,products!$A$1:$A$49,0),MATCH(orders!N$1,products!$A$1:$G$1,0))</f>
        <v>5.97</v>
      </c>
      <c r="O703" s="5">
        <f t="shared" si="10"/>
        <v>29.849999999999998</v>
      </c>
      <c r="P703" t="str">
        <f>_xlfn.XLOOKUP(CoffeeOrders[[#This Row],[Customer ID]],customers!$A$1:$A$1001,customers!$I$1:$I$1001,,0)</f>
        <v>Yes</v>
      </c>
    </row>
    <row r="704" spans="1:16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_xlfn.XLOOKUP(C704,customers!$A$2:$A$1001,customers!$B$2:$B$1001)</f>
        <v>Vivyan Dunning</v>
      </c>
      <c r="G704" s="2" t="str">
        <f>IF(_xlfn.XLOOKUP(C704,customers!$A$1:$A$1001,customers!$C$1:$C$1001)=0, "",_xlfn.XLOOKUP(C704,customers!$A$2:$A$1001,customers!$C$2:$C$1001))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 cm="1">
        <f t="array" ref="J704">_xlfn.IFS(I704="Rob", "Robusta",I704="Ara","Arabica",I704="Exc","Excelsa",I704="Lib", "Liberica")</f>
        <v>Arabica</v>
      </c>
      <c r="K704" t="str">
        <f>INDEX(products!$A$1:$G$49,MATCH(orders!$D704,products!$A$1:$A$49,0),MATCH(orders!K$1,products!$A$1:$G$1,0))</f>
        <v>L</v>
      </c>
      <c r="L704" t="str" cm="1">
        <f t="array" ref="L704">_xlfn.IFS(K704="M","Medium",K704="L","Light",K704="D","Dark")</f>
        <v>Light</v>
      </c>
      <c r="M704" s="4">
        <f>INDEX(products!$A$1:$G$49,MATCH(orders!$D704,products!$A$1:$A$49,0),MATCH(orders!M$1,products!$A$1:$G$1,0))</f>
        <v>0.5</v>
      </c>
      <c r="N704" s="5">
        <f>INDEX(products!$A$1:$G$49,MATCH(orders!$D704,products!$A$1:$A$49,0),MATCH(orders!N$1,products!$A$1:$G$1,0))</f>
        <v>7.77</v>
      </c>
      <c r="O704" s="5">
        <f t="shared" si="10"/>
        <v>7.77</v>
      </c>
      <c r="P704" t="str">
        <f>_xlfn.XLOOKUP(CoffeeOrders[[#This Row],[Customer ID]],customers!$A$1:$A$1001,customers!$I$1:$I$1001,,0)</f>
        <v>Yes</v>
      </c>
    </row>
    <row r="705" spans="1:16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_xlfn.XLOOKUP(C705,customers!$A$2:$A$1001,customers!$B$2:$B$1001)</f>
        <v>Doralin Baison</v>
      </c>
      <c r="G705" s="2" t="str">
        <f>IF(_xlfn.XLOOKUP(C705,customers!$A$1:$A$1001,customers!$C$1:$C$1001)=0, "",_xlfn.XLOOKUP(C705,customers!$A$2:$A$1001,customers!$C$2:$C$1001))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 cm="1">
        <f t="array" ref="J705">_xlfn.IFS(I705="Rob", "Robusta",I705="Ara","Arabica",I705="Exc","Excelsa",I705="Lib", "Liberica")</f>
        <v>Liberica</v>
      </c>
      <c r="K705" t="str">
        <f>INDEX(products!$A$1:$G$49,MATCH(orders!$D705,products!$A$1:$A$49,0),MATCH(orders!K$1,products!$A$1:$G$1,0))</f>
        <v>D</v>
      </c>
      <c r="L705" t="str" cm="1">
        <f t="array" ref="L705">_xlfn.IFS(K705="M","Medium",K705="L","Light",K705="D","Dark")</f>
        <v>Dark</v>
      </c>
      <c r="M705" s="4">
        <f>INDEX(products!$A$1:$G$49,MATCH(orders!$D705,products!$A$1:$A$49,0),MATCH(orders!M$1,products!$A$1:$G$1,0))</f>
        <v>2.5</v>
      </c>
      <c r="N705" s="5">
        <f>INDEX(products!$A$1:$G$49,MATCH(orders!$D705,products!$A$1:$A$49,0),MATCH(orders!N$1,products!$A$1:$G$1,0))</f>
        <v>29.784999999999997</v>
      </c>
      <c r="O705" s="5">
        <f t="shared" si="10"/>
        <v>119.13999999999999</v>
      </c>
      <c r="P705" t="str">
        <f>_xlfn.XLOOKUP(CoffeeOrders[[#This Row],[Customer ID]],customers!$A$1:$A$1001,customers!$I$1:$I$1001,,0)</f>
        <v>Yes</v>
      </c>
    </row>
    <row r="706" spans="1:16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_xlfn.XLOOKUP(C706,customers!$A$2:$A$1001,customers!$B$2:$B$1001)</f>
        <v>Josefina Ferens</v>
      </c>
      <c r="G706" s="2" t="str">
        <f>IF(_xlfn.XLOOKUP(C706,customers!$A$1:$A$1001,customers!$C$1:$C$1001)=0, "",_xlfn.XLOOKUP(C706,customers!$A$2:$A$1001,customers!$C$2:$C$1001))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 cm="1">
        <f t="array" ref="J706">_xlfn.IFS(I706="Rob", "Robusta",I706="Ara","Arabica",I706="Exc","Excelsa",I706="Lib", "Liberica")</f>
        <v>Excelsa</v>
      </c>
      <c r="K706" t="str">
        <f>INDEX(products!$A$1:$G$49,MATCH(orders!$D706,products!$A$1:$A$49,0),MATCH(orders!K$1,products!$A$1:$G$1,0))</f>
        <v>D</v>
      </c>
      <c r="L706" t="str" cm="1">
        <f t="array" ref="L706">_xlfn.IFS(K706="M","Medium",K706="L","Light",K706="D","Dark")</f>
        <v>Dark</v>
      </c>
      <c r="M706" s="4">
        <f>INDEX(products!$A$1:$G$49,MATCH(orders!$D706,products!$A$1:$A$49,0),MATCH(orders!M$1,products!$A$1:$G$1,0))</f>
        <v>0.2</v>
      </c>
      <c r="N706" s="5">
        <f>INDEX(products!$A$1:$G$49,MATCH(orders!$D706,products!$A$1:$A$49,0),MATCH(orders!N$1,products!$A$1:$G$1,0))</f>
        <v>3.645</v>
      </c>
      <c r="O706" s="5">
        <f t="shared" si="10"/>
        <v>21.87</v>
      </c>
      <c r="P706" t="str">
        <f>_xlfn.XLOOKUP(CoffeeOrders[[#This Row],[Customer ID]],customers!$A$1:$A$1001,customers!$I$1:$I$1001,,0)</f>
        <v>Yes</v>
      </c>
    </row>
    <row r="707" spans="1:16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_xlfn.XLOOKUP(C707,customers!$A$2:$A$1001,customers!$B$2:$B$1001)</f>
        <v>Shelley Gehring</v>
      </c>
      <c r="G707" s="2" t="str">
        <f>IF(_xlfn.XLOOKUP(C707,customers!$A$1:$A$1001,customers!$C$1:$C$1001)=0, "",_xlfn.XLOOKUP(C707,customers!$A$2:$A$1001,customers!$C$2:$C$1001))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 cm="1">
        <f t="array" ref="J707">_xlfn.IFS(I707="Rob", "Robusta",I707="Ara","Arabica",I707="Exc","Excelsa",I707="Lib", "Liberica")</f>
        <v>Excelsa</v>
      </c>
      <c r="K707" t="str">
        <f>INDEX(products!$A$1:$G$49,MATCH(orders!$D707,products!$A$1:$A$49,0),MATCH(orders!K$1,products!$A$1:$G$1,0))</f>
        <v>L</v>
      </c>
      <c r="L707" t="str" cm="1">
        <f t="array" ref="L707">_xlfn.IFS(K707="M","Medium",K707="L","Light",K707="D","Dark")</f>
        <v>Light</v>
      </c>
      <c r="M707" s="4">
        <f>INDEX(products!$A$1:$G$49,MATCH(orders!$D707,products!$A$1:$A$49,0),MATCH(orders!M$1,products!$A$1:$G$1,0))</f>
        <v>0.5</v>
      </c>
      <c r="N707" s="5">
        <f>INDEX(products!$A$1:$G$49,MATCH(orders!$D707,products!$A$1:$A$49,0),MATCH(orders!N$1,products!$A$1:$G$1,0))</f>
        <v>8.91</v>
      </c>
      <c r="O707" s="5">
        <f t="shared" ref="O707:O770" si="11">E707*N707</f>
        <v>17.82</v>
      </c>
      <c r="P707" t="str">
        <f>_xlfn.XLOOKUP(CoffeeOrders[[#This Row],[Customer ID]],customers!$A$1:$A$1001,customers!$I$1:$I$1001,,0)</f>
        <v>No</v>
      </c>
    </row>
    <row r="708" spans="1:16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_xlfn.XLOOKUP(C708,customers!$A$2:$A$1001,customers!$B$2:$B$1001)</f>
        <v>Barrie Fallowes</v>
      </c>
      <c r="G708" s="2" t="str">
        <f>IF(_xlfn.XLOOKUP(C708,customers!$A$1:$A$1001,customers!$C$1:$C$1001)=0, "",_xlfn.XLOOKUP(C708,customers!$A$2:$A$1001,customers!$C$2:$C$1001))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 cm="1">
        <f t="array" ref="J708">_xlfn.IFS(I708="Rob", "Robusta",I708="Ara","Arabica",I708="Exc","Excelsa",I708="Lib", "Liberica")</f>
        <v>Excelsa</v>
      </c>
      <c r="K708" t="str">
        <f>INDEX(products!$A$1:$G$49,MATCH(orders!$D708,products!$A$1:$A$49,0),MATCH(orders!K$1,products!$A$1:$G$1,0))</f>
        <v>M</v>
      </c>
      <c r="L708" t="str" cm="1">
        <f t="array" ref="L708">_xlfn.IFS(K708="M","Medium",K708="L","Light",K708="D","Dark")</f>
        <v>Medium</v>
      </c>
      <c r="M708" s="4">
        <f>INDEX(products!$A$1:$G$49,MATCH(orders!$D708,products!$A$1:$A$49,0),MATCH(orders!M$1,products!$A$1:$G$1,0))</f>
        <v>0.2</v>
      </c>
      <c r="N708" s="5">
        <f>INDEX(products!$A$1:$G$49,MATCH(orders!$D708,products!$A$1:$A$49,0),MATCH(orders!N$1,products!$A$1:$G$1,0))</f>
        <v>4.125</v>
      </c>
      <c r="O708" s="5">
        <f t="shared" si="11"/>
        <v>12.375</v>
      </c>
      <c r="P708" t="str">
        <f>_xlfn.XLOOKUP(CoffeeOrders[[#This Row],[Customer ID]],customers!$A$1:$A$1001,customers!$I$1:$I$1001,,0)</f>
        <v>No</v>
      </c>
    </row>
    <row r="709" spans="1:16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_xlfn.XLOOKUP(C709,customers!$A$2:$A$1001,customers!$B$2:$B$1001)</f>
        <v>Nicolas Aiton</v>
      </c>
      <c r="G709" s="2" t="str">
        <f>IF(_xlfn.XLOOKUP(C709,customers!$A$1:$A$1001,customers!$C$1:$C$1001)=0, "",_xlfn.XLOOKUP(C709,customers!$A$2:$A$1001,customers!$C$2:$C$1001))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 cm="1">
        <f t="array" ref="J709">_xlfn.IFS(I709="Rob", "Robusta",I709="Ara","Arabica",I709="Exc","Excelsa",I709="Lib", "Liberica")</f>
        <v>Liberica</v>
      </c>
      <c r="K709" t="str">
        <f>INDEX(products!$A$1:$G$49,MATCH(orders!$D709,products!$A$1:$A$49,0),MATCH(orders!K$1,products!$A$1:$G$1,0))</f>
        <v>D</v>
      </c>
      <c r="L709" t="str" cm="1">
        <f t="array" ref="L709">_xlfn.IFS(K709="M","Medium",K709="L","Light",K709="D","Dark")</f>
        <v>Dark</v>
      </c>
      <c r="M709" s="4">
        <f>INDEX(products!$A$1:$G$49,MATCH(orders!$D709,products!$A$1:$A$49,0),MATCH(orders!M$1,products!$A$1:$G$1,0))</f>
        <v>1</v>
      </c>
      <c r="N709" s="5">
        <f>INDEX(products!$A$1:$G$49,MATCH(orders!$D709,products!$A$1:$A$49,0),MATCH(orders!N$1,products!$A$1:$G$1,0))</f>
        <v>12.95</v>
      </c>
      <c r="O709" s="5">
        <f t="shared" si="11"/>
        <v>25.9</v>
      </c>
      <c r="P709" t="str">
        <f>_xlfn.XLOOKUP(CoffeeOrders[[#This Row],[Customer ID]],customers!$A$1:$A$1001,customers!$I$1:$I$1001,,0)</f>
        <v>No</v>
      </c>
    </row>
    <row r="710" spans="1:16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_xlfn.XLOOKUP(C710,customers!$A$2:$A$1001,customers!$B$2:$B$1001)</f>
        <v>Shelli De Banke</v>
      </c>
      <c r="G710" s="2" t="str">
        <f>IF(_xlfn.XLOOKUP(C710,customers!$A$1:$A$1001,customers!$C$1:$C$1001)=0, "",_xlfn.XLOOKUP(C710,customers!$A$2:$A$1001,customers!$C$2:$C$1001))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 cm="1">
        <f t="array" ref="J710">_xlfn.IFS(I710="Rob", "Robusta",I710="Ara","Arabica",I710="Exc","Excelsa",I710="Lib", "Liberica")</f>
        <v>Arabica</v>
      </c>
      <c r="K710" t="str">
        <f>INDEX(products!$A$1:$G$49,MATCH(orders!$D710,products!$A$1:$A$49,0),MATCH(orders!K$1,products!$A$1:$G$1,0))</f>
        <v>M</v>
      </c>
      <c r="L710" t="str" cm="1">
        <f t="array" ref="L710">_xlfn.IFS(K710="M","Medium",K710="L","Light",K710="D","Dark")</f>
        <v>Medium</v>
      </c>
      <c r="M710" s="4">
        <f>INDEX(products!$A$1:$G$49,MATCH(orders!$D710,products!$A$1:$A$49,0),MATCH(orders!M$1,products!$A$1:$G$1,0))</f>
        <v>0.5</v>
      </c>
      <c r="N710" s="5">
        <f>INDEX(products!$A$1:$G$49,MATCH(orders!$D710,products!$A$1:$A$49,0),MATCH(orders!N$1,products!$A$1:$G$1,0))</f>
        <v>6.75</v>
      </c>
      <c r="O710" s="5">
        <f t="shared" si="11"/>
        <v>13.5</v>
      </c>
      <c r="P710" t="str">
        <f>_xlfn.XLOOKUP(CoffeeOrders[[#This Row],[Customer ID]],customers!$A$1:$A$1001,customers!$I$1:$I$1001,,0)</f>
        <v>Yes</v>
      </c>
    </row>
    <row r="711" spans="1:16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_xlfn.XLOOKUP(C711,customers!$A$2:$A$1001,customers!$B$2:$B$1001)</f>
        <v>Lyell Murch</v>
      </c>
      <c r="G711" s="2" t="str">
        <f>IF(_xlfn.XLOOKUP(C711,customers!$A$1:$A$1001,customers!$C$1:$C$1001)=0, "",_xlfn.XLOOKUP(C711,customers!$A$2:$A$1001,customers!$C$2:$C$1001))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 cm="1">
        <f t="array" ref="J711">_xlfn.IFS(I711="Rob", "Robusta",I711="Ara","Arabica",I711="Exc","Excelsa",I711="Lib", "Liberica")</f>
        <v>Excelsa</v>
      </c>
      <c r="K711" t="str">
        <f>INDEX(products!$A$1:$G$49,MATCH(orders!$D711,products!$A$1:$A$49,0),MATCH(orders!K$1,products!$A$1:$G$1,0))</f>
        <v>L</v>
      </c>
      <c r="L711" t="str" cm="1">
        <f t="array" ref="L711">_xlfn.IFS(K711="M","Medium",K711="L","Light",K711="D","Dark")</f>
        <v>Light</v>
      </c>
      <c r="M711" s="4">
        <f>INDEX(products!$A$1:$G$49,MATCH(orders!$D711,products!$A$1:$A$49,0),MATCH(orders!M$1,products!$A$1:$G$1,0))</f>
        <v>0.5</v>
      </c>
      <c r="N711" s="5">
        <f>INDEX(products!$A$1:$G$49,MATCH(orders!$D711,products!$A$1:$A$49,0),MATCH(orders!N$1,products!$A$1:$G$1,0))</f>
        <v>8.91</v>
      </c>
      <c r="O711" s="5">
        <f t="shared" si="11"/>
        <v>17.82</v>
      </c>
      <c r="P711" t="str">
        <f>_xlfn.XLOOKUP(CoffeeOrders[[#This Row],[Customer ID]],customers!$A$1:$A$1001,customers!$I$1:$I$1001,,0)</f>
        <v>Yes</v>
      </c>
    </row>
    <row r="712" spans="1:16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_xlfn.XLOOKUP(C712,customers!$A$2:$A$1001,customers!$B$2:$B$1001)</f>
        <v>Stearne Count</v>
      </c>
      <c r="G712" s="2" t="str">
        <f>IF(_xlfn.XLOOKUP(C712,customers!$A$1:$A$1001,customers!$C$1:$C$1001)=0, "",_xlfn.XLOOKUP(C712,customers!$A$2:$A$1001,customers!$C$2:$C$1001))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 cm="1">
        <f t="array" ref="J712">_xlfn.IFS(I712="Rob", "Robusta",I712="Ara","Arabica",I712="Exc","Excelsa",I712="Lib", "Liberica")</f>
        <v>Excelsa</v>
      </c>
      <c r="K712" t="str">
        <f>INDEX(products!$A$1:$G$49,MATCH(orders!$D712,products!$A$1:$A$49,0),MATCH(orders!K$1,products!$A$1:$G$1,0))</f>
        <v>M</v>
      </c>
      <c r="L712" t="str" cm="1">
        <f t="array" ref="L712">_xlfn.IFS(K712="M","Medium",K712="L","Light",K712="D","Dark")</f>
        <v>Medium</v>
      </c>
      <c r="M712" s="4">
        <f>INDEX(products!$A$1:$G$49,MATCH(orders!$D712,products!$A$1:$A$49,0),MATCH(orders!M$1,products!$A$1:$G$1,0))</f>
        <v>0.5</v>
      </c>
      <c r="N712" s="5">
        <f>INDEX(products!$A$1:$G$49,MATCH(orders!$D712,products!$A$1:$A$49,0),MATCH(orders!N$1,products!$A$1:$G$1,0))</f>
        <v>8.25</v>
      </c>
      <c r="O712" s="5">
        <f t="shared" si="11"/>
        <v>24.75</v>
      </c>
      <c r="P712" t="str">
        <f>_xlfn.XLOOKUP(CoffeeOrders[[#This Row],[Customer ID]],customers!$A$1:$A$1001,customers!$I$1:$I$1001,,0)</f>
        <v>No</v>
      </c>
    </row>
    <row r="713" spans="1:16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_xlfn.XLOOKUP(C713,customers!$A$2:$A$1001,customers!$B$2:$B$1001)</f>
        <v>Selia Ragles</v>
      </c>
      <c r="G713" s="2" t="str">
        <f>IF(_xlfn.XLOOKUP(C713,customers!$A$1:$A$1001,customers!$C$1:$C$1001)=0, "",_xlfn.XLOOKUP(C713,customers!$A$2:$A$1001,customers!$C$2:$C$1001))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 cm="1">
        <f t="array" ref="J713">_xlfn.IFS(I713="Rob", "Robusta",I713="Ara","Arabica",I713="Exc","Excelsa",I713="Lib", "Liberica")</f>
        <v>Robusta</v>
      </c>
      <c r="K713" t="str">
        <f>INDEX(products!$A$1:$G$49,MATCH(orders!$D713,products!$A$1:$A$49,0),MATCH(orders!K$1,products!$A$1:$G$1,0))</f>
        <v>M</v>
      </c>
      <c r="L713" t="str" cm="1">
        <f t="array" ref="L713">_xlfn.IFS(K713="M","Medium",K713="L","Light",K713="D","Dark")</f>
        <v>Medium</v>
      </c>
      <c r="M713" s="4">
        <f>INDEX(products!$A$1:$G$49,MATCH(orders!$D713,products!$A$1:$A$49,0),MATCH(orders!M$1,products!$A$1:$G$1,0))</f>
        <v>0.2</v>
      </c>
      <c r="N713" s="5">
        <f>INDEX(products!$A$1:$G$49,MATCH(orders!$D713,products!$A$1:$A$49,0),MATCH(orders!N$1,products!$A$1:$G$1,0))</f>
        <v>2.9849999999999999</v>
      </c>
      <c r="O713" s="5">
        <f t="shared" si="11"/>
        <v>17.91</v>
      </c>
      <c r="P713" t="str">
        <f>_xlfn.XLOOKUP(CoffeeOrders[[#This Row],[Customer ID]],customers!$A$1:$A$1001,customers!$I$1:$I$1001,,0)</f>
        <v>No</v>
      </c>
    </row>
    <row r="714" spans="1:16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_xlfn.XLOOKUP(C714,customers!$A$2:$A$1001,customers!$B$2:$B$1001)</f>
        <v>Silas Deehan</v>
      </c>
      <c r="G714" s="2" t="str">
        <f>IF(_xlfn.XLOOKUP(C714,customers!$A$1:$A$1001,customers!$C$1:$C$1001)=0, "",_xlfn.XLOOKUP(C714,customers!$A$2:$A$1001,customers!$C$2:$C$1001))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 cm="1">
        <f t="array" ref="J714">_xlfn.IFS(I714="Rob", "Robusta",I714="Ara","Arabica",I714="Exc","Excelsa",I714="Lib", "Liberica")</f>
        <v>Excelsa</v>
      </c>
      <c r="K714" t="str">
        <f>INDEX(products!$A$1:$G$49,MATCH(orders!$D714,products!$A$1:$A$49,0),MATCH(orders!K$1,products!$A$1:$G$1,0))</f>
        <v>M</v>
      </c>
      <c r="L714" t="str" cm="1">
        <f t="array" ref="L714">_xlfn.IFS(K714="M","Medium",K714="L","Light",K714="D","Dark")</f>
        <v>Medium</v>
      </c>
      <c r="M714" s="4">
        <f>INDEX(products!$A$1:$G$49,MATCH(orders!$D714,products!$A$1:$A$49,0),MATCH(orders!M$1,products!$A$1:$G$1,0))</f>
        <v>0.5</v>
      </c>
      <c r="N714" s="5">
        <f>INDEX(products!$A$1:$G$49,MATCH(orders!$D714,products!$A$1:$A$49,0),MATCH(orders!N$1,products!$A$1:$G$1,0))</f>
        <v>8.25</v>
      </c>
      <c r="O714" s="5">
        <f t="shared" si="11"/>
        <v>16.5</v>
      </c>
      <c r="P714" t="str">
        <f>_xlfn.XLOOKUP(CoffeeOrders[[#This Row],[Customer ID]],customers!$A$1:$A$1001,customers!$I$1:$I$1001,,0)</f>
        <v>No</v>
      </c>
    </row>
    <row r="715" spans="1:16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_xlfn.XLOOKUP(C715,customers!$A$2:$A$1001,customers!$B$2:$B$1001)</f>
        <v>Sacha Bruun</v>
      </c>
      <c r="G715" s="2" t="str">
        <f>IF(_xlfn.XLOOKUP(C715,customers!$A$1:$A$1001,customers!$C$1:$C$1001)=0, "",_xlfn.XLOOKUP(C715,customers!$A$2:$A$1001,customers!$C$2:$C$1001))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 cm="1">
        <f t="array" ref="J715">_xlfn.IFS(I715="Rob", "Robusta",I715="Ara","Arabica",I715="Exc","Excelsa",I715="Lib", "Liberica")</f>
        <v>Robusta</v>
      </c>
      <c r="K715" t="str">
        <f>INDEX(products!$A$1:$G$49,MATCH(orders!$D715,products!$A$1:$A$49,0),MATCH(orders!K$1,products!$A$1:$G$1,0))</f>
        <v>M</v>
      </c>
      <c r="L715" t="str" cm="1">
        <f t="array" ref="L715">_xlfn.IFS(K715="M","Medium",K715="L","Light",K715="D","Dark")</f>
        <v>Medium</v>
      </c>
      <c r="M715" s="4">
        <f>INDEX(products!$A$1:$G$49,MATCH(orders!$D715,products!$A$1:$A$49,0),MATCH(orders!M$1,products!$A$1:$G$1,0))</f>
        <v>0.2</v>
      </c>
      <c r="N715" s="5">
        <f>INDEX(products!$A$1:$G$49,MATCH(orders!$D715,products!$A$1:$A$49,0),MATCH(orders!N$1,products!$A$1:$G$1,0))</f>
        <v>2.9849999999999999</v>
      </c>
      <c r="O715" s="5">
        <f t="shared" si="11"/>
        <v>2.9849999999999999</v>
      </c>
      <c r="P715" t="str">
        <f>_xlfn.XLOOKUP(CoffeeOrders[[#This Row],[Customer ID]],customers!$A$1:$A$1001,customers!$I$1:$I$1001,,0)</f>
        <v>No</v>
      </c>
    </row>
    <row r="716" spans="1:16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_xlfn.XLOOKUP(C716,customers!$A$2:$A$1001,customers!$B$2:$B$1001)</f>
        <v>Alon Pllu</v>
      </c>
      <c r="G716" s="2" t="str">
        <f>IF(_xlfn.XLOOKUP(C716,customers!$A$1:$A$1001,customers!$C$1:$C$1001)=0, "",_xlfn.XLOOKUP(C716,customers!$A$2:$A$1001,customers!$C$2:$C$1001))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 cm="1">
        <f t="array" ref="J716">_xlfn.IFS(I716="Rob", "Robusta",I716="Ara","Arabica",I716="Exc","Excelsa",I716="Lib", "Liberica")</f>
        <v>Excelsa</v>
      </c>
      <c r="K716" t="str">
        <f>INDEX(products!$A$1:$G$49,MATCH(orders!$D716,products!$A$1:$A$49,0),MATCH(orders!K$1,products!$A$1:$G$1,0))</f>
        <v>D</v>
      </c>
      <c r="L716" t="str" cm="1">
        <f t="array" ref="L716">_xlfn.IFS(K716="M","Medium",K716="L","Light",K716="D","Dark")</f>
        <v>Dark</v>
      </c>
      <c r="M716" s="4">
        <f>INDEX(products!$A$1:$G$49,MATCH(orders!$D716,products!$A$1:$A$49,0),MATCH(orders!M$1,products!$A$1:$G$1,0))</f>
        <v>0.2</v>
      </c>
      <c r="N716" s="5">
        <f>INDEX(products!$A$1:$G$49,MATCH(orders!$D716,products!$A$1:$A$49,0),MATCH(orders!N$1,products!$A$1:$G$1,0))</f>
        <v>3.645</v>
      </c>
      <c r="O716" s="5">
        <f t="shared" si="11"/>
        <v>14.58</v>
      </c>
      <c r="P716" t="str">
        <f>_xlfn.XLOOKUP(CoffeeOrders[[#This Row],[Customer ID]],customers!$A$1:$A$1001,customers!$I$1:$I$1001,,0)</f>
        <v>Yes</v>
      </c>
    </row>
    <row r="717" spans="1:16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_xlfn.XLOOKUP(C717,customers!$A$2:$A$1001,customers!$B$2:$B$1001)</f>
        <v>Gilberto Cornier</v>
      </c>
      <c r="G717" s="2" t="str">
        <f>IF(_xlfn.XLOOKUP(C717,customers!$A$1:$A$1001,customers!$C$1:$C$1001)=0, "",_xlfn.XLOOKUP(C717,customers!$A$2:$A$1001,customers!$C$2:$C$1001))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 cm="1">
        <f t="array" ref="J717">_xlfn.IFS(I717="Rob", "Robusta",I717="Ara","Arabica",I717="Exc","Excelsa",I717="Lib", "Liberica")</f>
        <v>Excelsa</v>
      </c>
      <c r="K717" t="str">
        <f>INDEX(products!$A$1:$G$49,MATCH(orders!$D717,products!$A$1:$A$49,0),MATCH(orders!K$1,products!$A$1:$G$1,0))</f>
        <v>L</v>
      </c>
      <c r="L717" t="str" cm="1">
        <f t="array" ref="L717">_xlfn.IFS(K717="M","Medium",K717="L","Light",K717="D","Dark")</f>
        <v>Light</v>
      </c>
      <c r="M717" s="4">
        <f>INDEX(products!$A$1:$G$49,MATCH(orders!$D717,products!$A$1:$A$49,0),MATCH(orders!M$1,products!$A$1:$G$1,0))</f>
        <v>1</v>
      </c>
      <c r="N717" s="5">
        <f>INDEX(products!$A$1:$G$49,MATCH(orders!$D717,products!$A$1:$A$49,0),MATCH(orders!N$1,products!$A$1:$G$1,0))</f>
        <v>14.85</v>
      </c>
      <c r="O717" s="5">
        <f t="shared" si="11"/>
        <v>89.1</v>
      </c>
      <c r="P717" t="str">
        <f>_xlfn.XLOOKUP(CoffeeOrders[[#This Row],[Customer ID]],customers!$A$1:$A$1001,customers!$I$1:$I$1001,,0)</f>
        <v>No</v>
      </c>
    </row>
    <row r="718" spans="1:16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_xlfn.XLOOKUP(C718,customers!$A$2:$A$1001,customers!$B$2:$B$1001)</f>
        <v>Jimmy Dymoke</v>
      </c>
      <c r="G718" s="2" t="str">
        <f>IF(_xlfn.XLOOKUP(C718,customers!$A$1:$A$1001,customers!$C$1:$C$1001)=0, "",_xlfn.XLOOKUP(C718,customers!$A$2:$A$1001,customers!$C$2:$C$1001))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 cm="1">
        <f t="array" ref="J718">_xlfn.IFS(I718="Rob", "Robusta",I718="Ara","Arabica",I718="Exc","Excelsa",I718="Lib", "Liberica")</f>
        <v>Robusta</v>
      </c>
      <c r="K718" t="str">
        <f>INDEX(products!$A$1:$G$49,MATCH(orders!$D718,products!$A$1:$A$49,0),MATCH(orders!K$1,products!$A$1:$G$1,0))</f>
        <v>L</v>
      </c>
      <c r="L718" t="str" cm="1">
        <f t="array" ref="L718">_xlfn.IFS(K718="M","Medium",K718="L","Light",K718="D","Dark")</f>
        <v>Light</v>
      </c>
      <c r="M718" s="4">
        <f>INDEX(products!$A$1:$G$49,MATCH(orders!$D718,products!$A$1:$A$49,0),MATCH(orders!M$1,products!$A$1:$G$1,0))</f>
        <v>1</v>
      </c>
      <c r="N718" s="5">
        <f>INDEX(products!$A$1:$G$49,MATCH(orders!$D718,products!$A$1:$A$49,0),MATCH(orders!N$1,products!$A$1:$G$1,0))</f>
        <v>11.95</v>
      </c>
      <c r="O718" s="5">
        <f t="shared" si="11"/>
        <v>35.849999999999994</v>
      </c>
      <c r="P718" t="str">
        <f>_xlfn.XLOOKUP(CoffeeOrders[[#This Row],[Customer ID]],customers!$A$1:$A$1001,customers!$I$1:$I$1001,,0)</f>
        <v>No</v>
      </c>
    </row>
    <row r="719" spans="1:16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_xlfn.XLOOKUP(C719,customers!$A$2:$A$1001,customers!$B$2:$B$1001)</f>
        <v>Willabella Harvison</v>
      </c>
      <c r="G719" s="2" t="str">
        <f>IF(_xlfn.XLOOKUP(C719,customers!$A$1:$A$1001,customers!$C$1:$C$1001)=0, "",_xlfn.XLOOKUP(C719,customers!$A$2:$A$1001,customers!$C$2:$C$1001))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 cm="1">
        <f t="array" ref="J719">_xlfn.IFS(I719="Rob", "Robusta",I719="Ara","Arabica",I719="Exc","Excelsa",I719="Lib", "Liberica")</f>
        <v>Arabica</v>
      </c>
      <c r="K719" t="str">
        <f>INDEX(products!$A$1:$G$49,MATCH(orders!$D719,products!$A$1:$A$49,0),MATCH(orders!K$1,products!$A$1:$G$1,0))</f>
        <v>D</v>
      </c>
      <c r="L719" t="str" cm="1">
        <f t="array" ref="L719">_xlfn.IFS(K719="M","Medium",K719="L","Light",K719="D","Dark")</f>
        <v>Dark</v>
      </c>
      <c r="M719" s="4">
        <f>INDEX(products!$A$1:$G$49,MATCH(orders!$D719,products!$A$1:$A$49,0),MATCH(orders!M$1,products!$A$1:$G$1,0))</f>
        <v>2.5</v>
      </c>
      <c r="N719" s="5">
        <f>INDEX(products!$A$1:$G$49,MATCH(orders!$D719,products!$A$1:$A$49,0),MATCH(orders!N$1,products!$A$1:$G$1,0))</f>
        <v>22.884999999999998</v>
      </c>
      <c r="O719" s="5">
        <f t="shared" si="11"/>
        <v>68.655000000000001</v>
      </c>
      <c r="P719" t="str">
        <f>_xlfn.XLOOKUP(CoffeeOrders[[#This Row],[Customer ID]],customers!$A$1:$A$1001,customers!$I$1:$I$1001,,0)</f>
        <v>No</v>
      </c>
    </row>
    <row r="720" spans="1:16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_xlfn.XLOOKUP(C720,customers!$A$2:$A$1001,customers!$B$2:$B$1001)</f>
        <v>Darice Heaford</v>
      </c>
      <c r="G720" s="2" t="str">
        <f>IF(_xlfn.XLOOKUP(C720,customers!$A$1:$A$1001,customers!$C$1:$C$1001)=0, "",_xlfn.XLOOKUP(C720,customers!$A$2:$A$1001,customers!$C$2:$C$1001))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 cm="1">
        <f t="array" ref="J720">_xlfn.IFS(I720="Rob", "Robusta",I720="Ara","Arabica",I720="Exc","Excelsa",I720="Lib", "Liberica")</f>
        <v>Liberica</v>
      </c>
      <c r="K720" t="str">
        <f>INDEX(products!$A$1:$G$49,MATCH(orders!$D720,products!$A$1:$A$49,0),MATCH(orders!K$1,products!$A$1:$G$1,0))</f>
        <v>D</v>
      </c>
      <c r="L720" t="str" cm="1">
        <f t="array" ref="L720">_xlfn.IFS(K720="M","Medium",K720="L","Light",K720="D","Dark")</f>
        <v>Dark</v>
      </c>
      <c r="M720" s="4">
        <f>INDEX(products!$A$1:$G$49,MATCH(orders!$D720,products!$A$1:$A$49,0),MATCH(orders!M$1,products!$A$1:$G$1,0))</f>
        <v>1</v>
      </c>
      <c r="N720" s="5">
        <f>INDEX(products!$A$1:$G$49,MATCH(orders!$D720,products!$A$1:$A$49,0),MATCH(orders!N$1,products!$A$1:$G$1,0))</f>
        <v>12.95</v>
      </c>
      <c r="O720" s="5">
        <f t="shared" si="11"/>
        <v>38.849999999999994</v>
      </c>
      <c r="P720" t="str">
        <f>_xlfn.XLOOKUP(CoffeeOrders[[#This Row],[Customer ID]],customers!$A$1:$A$1001,customers!$I$1:$I$1001,,0)</f>
        <v>No</v>
      </c>
    </row>
    <row r="721" spans="1:16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_xlfn.XLOOKUP(C721,customers!$A$2:$A$1001,customers!$B$2:$B$1001)</f>
        <v>Granger Fantham</v>
      </c>
      <c r="G721" s="2" t="str">
        <f>IF(_xlfn.XLOOKUP(C721,customers!$A$1:$A$1001,customers!$C$1:$C$1001)=0, "",_xlfn.XLOOKUP(C721,customers!$A$2:$A$1001,customers!$C$2:$C$1001))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 cm="1">
        <f t="array" ref="J721">_xlfn.IFS(I721="Rob", "Robusta",I721="Ara","Arabica",I721="Exc","Excelsa",I721="Lib", "Liberica")</f>
        <v>Liberica</v>
      </c>
      <c r="K721" t="str">
        <f>INDEX(products!$A$1:$G$49,MATCH(orders!$D721,products!$A$1:$A$49,0),MATCH(orders!K$1,products!$A$1:$G$1,0))</f>
        <v>L</v>
      </c>
      <c r="L721" t="str" cm="1">
        <f t="array" ref="L721">_xlfn.IFS(K721="M","Medium",K721="L","Light",K721="D","Dark")</f>
        <v>Light</v>
      </c>
      <c r="M721" s="4">
        <f>INDEX(products!$A$1:$G$49,MATCH(orders!$D721,products!$A$1:$A$49,0),MATCH(orders!M$1,products!$A$1:$G$1,0))</f>
        <v>1</v>
      </c>
      <c r="N721" s="5">
        <f>INDEX(products!$A$1:$G$49,MATCH(orders!$D721,products!$A$1:$A$49,0),MATCH(orders!N$1,products!$A$1:$G$1,0))</f>
        <v>15.85</v>
      </c>
      <c r="O721" s="5">
        <f t="shared" si="11"/>
        <v>79.25</v>
      </c>
      <c r="P721" t="str">
        <f>_xlfn.XLOOKUP(CoffeeOrders[[#This Row],[Customer ID]],customers!$A$1:$A$1001,customers!$I$1:$I$1001,,0)</f>
        <v>Yes</v>
      </c>
    </row>
    <row r="722" spans="1:16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_xlfn.XLOOKUP(C722,customers!$A$2:$A$1001,customers!$B$2:$B$1001)</f>
        <v>Reynolds Crookshanks</v>
      </c>
      <c r="G722" s="2" t="str">
        <f>IF(_xlfn.XLOOKUP(C722,customers!$A$1:$A$1001,customers!$C$1:$C$1001)=0, "",_xlfn.XLOOKUP(C722,customers!$A$2:$A$1001,customers!$C$2:$C$1001))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 cm="1">
        <f t="array" ref="J722">_xlfn.IFS(I722="Rob", "Robusta",I722="Ara","Arabica",I722="Exc","Excelsa",I722="Lib", "Liberica")</f>
        <v>Excelsa</v>
      </c>
      <c r="K722" t="str">
        <f>INDEX(products!$A$1:$G$49,MATCH(orders!$D722,products!$A$1:$A$49,0),MATCH(orders!K$1,products!$A$1:$G$1,0))</f>
        <v>D</v>
      </c>
      <c r="L722" t="str" cm="1">
        <f t="array" ref="L722">_xlfn.IFS(K722="M","Medium",K722="L","Light",K722="D","Dark")</f>
        <v>Dark</v>
      </c>
      <c r="M722" s="4">
        <f>INDEX(products!$A$1:$G$49,MATCH(orders!$D722,products!$A$1:$A$49,0),MATCH(orders!M$1,products!$A$1:$G$1,0))</f>
        <v>0.5</v>
      </c>
      <c r="N722" s="5">
        <f>INDEX(products!$A$1:$G$49,MATCH(orders!$D722,products!$A$1:$A$49,0),MATCH(orders!N$1,products!$A$1:$G$1,0))</f>
        <v>7.29</v>
      </c>
      <c r="O722" s="5">
        <f t="shared" si="11"/>
        <v>36.450000000000003</v>
      </c>
      <c r="P722" t="str">
        <f>_xlfn.XLOOKUP(CoffeeOrders[[#This Row],[Customer ID]],customers!$A$1:$A$1001,customers!$I$1:$I$1001,,0)</f>
        <v>Yes</v>
      </c>
    </row>
    <row r="723" spans="1:16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_xlfn.XLOOKUP(C723,customers!$A$2:$A$1001,customers!$B$2:$B$1001)</f>
        <v>Niels Leake</v>
      </c>
      <c r="G723" s="2" t="str">
        <f>IF(_xlfn.XLOOKUP(C723,customers!$A$1:$A$1001,customers!$C$1:$C$1001)=0, "",_xlfn.XLOOKUP(C723,customers!$A$2:$A$1001,customers!$C$2:$C$1001))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 cm="1">
        <f t="array" ref="J723">_xlfn.IFS(I723="Rob", "Robusta",I723="Ara","Arabica",I723="Exc","Excelsa",I723="Lib", "Liberica")</f>
        <v>Robusta</v>
      </c>
      <c r="K723" t="str">
        <f>INDEX(products!$A$1:$G$49,MATCH(orders!$D723,products!$A$1:$A$49,0),MATCH(orders!K$1,products!$A$1:$G$1,0))</f>
        <v>M</v>
      </c>
      <c r="L723" t="str" cm="1">
        <f t="array" ref="L723">_xlfn.IFS(K723="M","Medium",K723="L","Light",K723="D","Dark")</f>
        <v>Medium</v>
      </c>
      <c r="M723" s="4">
        <f>INDEX(products!$A$1:$G$49,MATCH(orders!$D723,products!$A$1:$A$49,0),MATCH(orders!M$1,products!$A$1:$G$1,0))</f>
        <v>0.2</v>
      </c>
      <c r="N723" s="5">
        <f>INDEX(products!$A$1:$G$49,MATCH(orders!$D723,products!$A$1:$A$49,0),MATCH(orders!N$1,products!$A$1:$G$1,0))</f>
        <v>2.9849999999999999</v>
      </c>
      <c r="O723" s="5">
        <f t="shared" si="11"/>
        <v>8.9550000000000001</v>
      </c>
      <c r="P723" t="str">
        <f>_xlfn.XLOOKUP(CoffeeOrders[[#This Row],[Customer ID]],customers!$A$1:$A$1001,customers!$I$1:$I$1001,,0)</f>
        <v>Yes</v>
      </c>
    </row>
    <row r="724" spans="1:16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_xlfn.XLOOKUP(C724,customers!$A$2:$A$1001,customers!$B$2:$B$1001)</f>
        <v>Hetti Measures</v>
      </c>
      <c r="G724" s="2" t="str">
        <f>IF(_xlfn.XLOOKUP(C724,customers!$A$1:$A$1001,customers!$C$1:$C$1001)=0, "",_xlfn.XLOOKUP(C724,customers!$A$2:$A$1001,customers!$C$2:$C$1001))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 cm="1">
        <f t="array" ref="J724">_xlfn.IFS(I724="Rob", "Robusta",I724="Ara","Arabica",I724="Exc","Excelsa",I724="Lib", "Liberica")</f>
        <v>Excelsa</v>
      </c>
      <c r="K724" t="str">
        <f>INDEX(products!$A$1:$G$49,MATCH(orders!$D724,products!$A$1:$A$49,0),MATCH(orders!K$1,products!$A$1:$G$1,0))</f>
        <v>D</v>
      </c>
      <c r="L724" t="str" cm="1">
        <f t="array" ref="L724">_xlfn.IFS(K724="M","Medium",K724="L","Light",K724="D","Dark")</f>
        <v>Dark</v>
      </c>
      <c r="M724" s="4">
        <f>INDEX(products!$A$1:$G$49,MATCH(orders!$D724,products!$A$1:$A$49,0),MATCH(orders!M$1,products!$A$1:$G$1,0))</f>
        <v>1</v>
      </c>
      <c r="N724" s="5">
        <f>INDEX(products!$A$1:$G$49,MATCH(orders!$D724,products!$A$1:$A$49,0),MATCH(orders!N$1,products!$A$1:$G$1,0))</f>
        <v>12.15</v>
      </c>
      <c r="O724" s="5">
        <f t="shared" si="11"/>
        <v>24.3</v>
      </c>
      <c r="P724" t="str">
        <f>_xlfn.XLOOKUP(CoffeeOrders[[#This Row],[Customer ID]],customers!$A$1:$A$1001,customers!$I$1:$I$1001,,0)</f>
        <v>No</v>
      </c>
    </row>
    <row r="725" spans="1:16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_xlfn.XLOOKUP(C725,customers!$A$2:$A$1001,customers!$B$2:$B$1001)</f>
        <v>Gay Eilhersen</v>
      </c>
      <c r="G725" s="2" t="str">
        <f>IF(_xlfn.XLOOKUP(C725,customers!$A$1:$A$1001,customers!$C$1:$C$1001)=0, "",_xlfn.XLOOKUP(C725,customers!$A$2:$A$1001,customers!$C$2:$C$1001))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 cm="1">
        <f t="array" ref="J725">_xlfn.IFS(I725="Rob", "Robusta",I725="Ara","Arabica",I725="Exc","Excelsa",I725="Lib", "Liberica")</f>
        <v>Excelsa</v>
      </c>
      <c r="K725" t="str">
        <f>INDEX(products!$A$1:$G$49,MATCH(orders!$D725,products!$A$1:$A$49,0),MATCH(orders!K$1,products!$A$1:$G$1,0))</f>
        <v>M</v>
      </c>
      <c r="L725" t="str" cm="1">
        <f t="array" ref="L725">_xlfn.IFS(K725="M","Medium",K725="L","Light",K725="D","Dark")</f>
        <v>Medium</v>
      </c>
      <c r="M725" s="4">
        <f>INDEX(products!$A$1:$G$49,MATCH(orders!$D725,products!$A$1:$A$49,0),MATCH(orders!M$1,products!$A$1:$G$1,0))</f>
        <v>2.5</v>
      </c>
      <c r="N725" s="5">
        <f>INDEX(products!$A$1:$G$49,MATCH(orders!$D725,products!$A$1:$A$49,0),MATCH(orders!N$1,products!$A$1:$G$1,0))</f>
        <v>31.624999999999996</v>
      </c>
      <c r="O725" s="5">
        <f t="shared" si="11"/>
        <v>63.249999999999993</v>
      </c>
      <c r="P725" t="str">
        <f>_xlfn.XLOOKUP(CoffeeOrders[[#This Row],[Customer ID]],customers!$A$1:$A$1001,customers!$I$1:$I$1001,,0)</f>
        <v>No</v>
      </c>
    </row>
    <row r="726" spans="1:16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_xlfn.XLOOKUP(C726,customers!$A$2:$A$1001,customers!$B$2:$B$1001)</f>
        <v>Nico Hubert</v>
      </c>
      <c r="G726" s="2" t="str">
        <f>IF(_xlfn.XLOOKUP(C726,customers!$A$1:$A$1001,customers!$C$1:$C$1001)=0, "",_xlfn.XLOOKUP(C726,customers!$A$2:$A$1001,customers!$C$2:$C$1001))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 cm="1">
        <f t="array" ref="J726">_xlfn.IFS(I726="Rob", "Robusta",I726="Ara","Arabica",I726="Exc","Excelsa",I726="Lib", "Liberica")</f>
        <v>Arabica</v>
      </c>
      <c r="K726" t="str">
        <f>INDEX(products!$A$1:$G$49,MATCH(orders!$D726,products!$A$1:$A$49,0),MATCH(orders!K$1,products!$A$1:$G$1,0))</f>
        <v>M</v>
      </c>
      <c r="L726" t="str" cm="1">
        <f t="array" ref="L726">_xlfn.IFS(K726="M","Medium",K726="L","Light",K726="D","Dark")</f>
        <v>Medium</v>
      </c>
      <c r="M726" s="4">
        <f>INDEX(products!$A$1:$G$49,MATCH(orders!$D726,products!$A$1:$A$49,0),MATCH(orders!M$1,products!$A$1:$G$1,0))</f>
        <v>0.2</v>
      </c>
      <c r="N726" s="5">
        <f>INDEX(products!$A$1:$G$49,MATCH(orders!$D726,products!$A$1:$A$49,0),MATCH(orders!N$1,products!$A$1:$G$1,0))</f>
        <v>3.375</v>
      </c>
      <c r="O726" s="5">
        <f t="shared" si="11"/>
        <v>6.75</v>
      </c>
      <c r="P726" t="str">
        <f>_xlfn.XLOOKUP(CoffeeOrders[[#This Row],[Customer ID]],customers!$A$1:$A$1001,customers!$I$1:$I$1001,,0)</f>
        <v>Yes</v>
      </c>
    </row>
    <row r="727" spans="1:16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_xlfn.XLOOKUP(C727,customers!$A$2:$A$1001,customers!$B$2:$B$1001)</f>
        <v>Cristina Aleixo</v>
      </c>
      <c r="G727" s="2" t="str">
        <f>IF(_xlfn.XLOOKUP(C727,customers!$A$1:$A$1001,customers!$C$1:$C$1001)=0, "",_xlfn.XLOOKUP(C727,customers!$A$2:$A$1001,customers!$C$2:$C$1001))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 cm="1">
        <f t="array" ref="J727">_xlfn.IFS(I727="Rob", "Robusta",I727="Ara","Arabica",I727="Exc","Excelsa",I727="Lib", "Liberica")</f>
        <v>Arabica</v>
      </c>
      <c r="K727" t="str">
        <f>INDEX(products!$A$1:$G$49,MATCH(orders!$D727,products!$A$1:$A$49,0),MATCH(orders!K$1,products!$A$1:$G$1,0))</f>
        <v>L</v>
      </c>
      <c r="L727" t="str" cm="1">
        <f t="array" ref="L727">_xlfn.IFS(K727="M","Medium",K727="L","Light",K727="D","Dark")</f>
        <v>Light</v>
      </c>
      <c r="M727" s="4">
        <f>INDEX(products!$A$1:$G$49,MATCH(orders!$D727,products!$A$1:$A$49,0),MATCH(orders!M$1,products!$A$1:$G$1,0))</f>
        <v>0.2</v>
      </c>
      <c r="N727" s="5">
        <f>INDEX(products!$A$1:$G$49,MATCH(orders!$D727,products!$A$1:$A$49,0),MATCH(orders!N$1,products!$A$1:$G$1,0))</f>
        <v>3.8849999999999998</v>
      </c>
      <c r="O727" s="5">
        <f t="shared" si="11"/>
        <v>23.31</v>
      </c>
      <c r="P727" t="str">
        <f>_xlfn.XLOOKUP(CoffeeOrders[[#This Row],[Customer ID]],customers!$A$1:$A$1001,customers!$I$1:$I$1001,,0)</f>
        <v>No</v>
      </c>
    </row>
    <row r="728" spans="1:16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_xlfn.XLOOKUP(C728,customers!$A$2:$A$1001,customers!$B$2:$B$1001)</f>
        <v>Derrek Allpress</v>
      </c>
      <c r="G728" s="2" t="str">
        <f>IF(_xlfn.XLOOKUP(C728,customers!$A$1:$A$1001,customers!$C$1:$C$1001)=0, "",_xlfn.XLOOKUP(C728,customers!$A$2:$A$1001,customers!$C$2:$C$1001))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 cm="1">
        <f t="array" ref="J728">_xlfn.IFS(I728="Rob", "Robusta",I728="Ara","Arabica",I728="Exc","Excelsa",I728="Lib", "Liberica")</f>
        <v>Liberica</v>
      </c>
      <c r="K728" t="str">
        <f>INDEX(products!$A$1:$G$49,MATCH(orders!$D728,products!$A$1:$A$49,0),MATCH(orders!K$1,products!$A$1:$G$1,0))</f>
        <v>L</v>
      </c>
      <c r="L728" t="str" cm="1">
        <f t="array" ref="L728">_xlfn.IFS(K728="M","Medium",K728="L","Light",K728="D","Dark")</f>
        <v>Light</v>
      </c>
      <c r="M728" s="4">
        <f>INDEX(products!$A$1:$G$49,MATCH(orders!$D728,products!$A$1:$A$49,0),MATCH(orders!M$1,products!$A$1:$G$1,0))</f>
        <v>2.5</v>
      </c>
      <c r="N728" s="5">
        <f>INDEX(products!$A$1:$G$49,MATCH(orders!$D728,products!$A$1:$A$49,0),MATCH(orders!N$1,products!$A$1:$G$1,0))</f>
        <v>36.454999999999998</v>
      </c>
      <c r="O728" s="5">
        <f t="shared" si="11"/>
        <v>145.82</v>
      </c>
      <c r="P728" t="str">
        <f>_xlfn.XLOOKUP(CoffeeOrders[[#This Row],[Customer ID]],customers!$A$1:$A$1001,customers!$I$1:$I$1001,,0)</f>
        <v>No</v>
      </c>
    </row>
    <row r="729" spans="1:16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_xlfn.XLOOKUP(C729,customers!$A$2:$A$1001,customers!$B$2:$B$1001)</f>
        <v>Rikki Tomkowicz</v>
      </c>
      <c r="G729" s="2" t="str">
        <f>IF(_xlfn.XLOOKUP(C729,customers!$A$1:$A$1001,customers!$C$1:$C$1001)=0, "",_xlfn.XLOOKUP(C729,customers!$A$2:$A$1001,customers!$C$2:$C$1001))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 cm="1">
        <f t="array" ref="J729">_xlfn.IFS(I729="Rob", "Robusta",I729="Ara","Arabica",I729="Exc","Excelsa",I729="Lib", "Liberica")</f>
        <v>Robusta</v>
      </c>
      <c r="K729" t="str">
        <f>INDEX(products!$A$1:$G$49,MATCH(orders!$D729,products!$A$1:$A$49,0),MATCH(orders!K$1,products!$A$1:$G$1,0))</f>
        <v>M</v>
      </c>
      <c r="L729" t="str" cm="1">
        <f t="array" ref="L729">_xlfn.IFS(K729="M","Medium",K729="L","Light",K729="D","Dark")</f>
        <v>Medium</v>
      </c>
      <c r="M729" s="4">
        <f>INDEX(products!$A$1:$G$49,MATCH(orders!$D729,products!$A$1:$A$49,0),MATCH(orders!M$1,products!$A$1:$G$1,0))</f>
        <v>0.5</v>
      </c>
      <c r="N729" s="5">
        <f>INDEX(products!$A$1:$G$49,MATCH(orders!$D729,products!$A$1:$A$49,0),MATCH(orders!N$1,products!$A$1:$G$1,0))</f>
        <v>5.97</v>
      </c>
      <c r="O729" s="5">
        <f t="shared" si="11"/>
        <v>29.849999999999998</v>
      </c>
      <c r="P729" t="str">
        <f>_xlfn.XLOOKUP(CoffeeOrders[[#This Row],[Customer ID]],customers!$A$1:$A$1001,customers!$I$1:$I$1001,,0)</f>
        <v>Yes</v>
      </c>
    </row>
    <row r="730" spans="1:16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_xlfn.XLOOKUP(C730,customers!$A$2:$A$1001,customers!$B$2:$B$1001)</f>
        <v>Rochette Huscroft</v>
      </c>
      <c r="G730" s="2" t="str">
        <f>IF(_xlfn.XLOOKUP(C730,customers!$A$1:$A$1001,customers!$C$1:$C$1001)=0, "",_xlfn.XLOOKUP(C730,customers!$A$2:$A$1001,customers!$C$2:$C$1001))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 cm="1">
        <f t="array" ref="J730">_xlfn.IFS(I730="Rob", "Robusta",I730="Ara","Arabica",I730="Exc","Excelsa",I730="Lib", "Liberica")</f>
        <v>Excelsa</v>
      </c>
      <c r="K730" t="str">
        <f>INDEX(products!$A$1:$G$49,MATCH(orders!$D730,products!$A$1:$A$49,0),MATCH(orders!K$1,products!$A$1:$G$1,0))</f>
        <v>D</v>
      </c>
      <c r="L730" t="str" cm="1">
        <f t="array" ref="L730">_xlfn.IFS(K730="M","Medium",K730="L","Light",K730="D","Dark")</f>
        <v>Dark</v>
      </c>
      <c r="M730" s="4">
        <f>INDEX(products!$A$1:$G$49,MATCH(orders!$D730,products!$A$1:$A$49,0),MATCH(orders!M$1,products!$A$1:$G$1,0))</f>
        <v>0.5</v>
      </c>
      <c r="N730" s="5">
        <f>INDEX(products!$A$1:$G$49,MATCH(orders!$D730,products!$A$1:$A$49,0),MATCH(orders!N$1,products!$A$1:$G$1,0))</f>
        <v>7.29</v>
      </c>
      <c r="O730" s="5">
        <f t="shared" si="11"/>
        <v>21.87</v>
      </c>
      <c r="P730" t="str">
        <f>_xlfn.XLOOKUP(CoffeeOrders[[#This Row],[Customer ID]],customers!$A$1:$A$1001,customers!$I$1:$I$1001,,0)</f>
        <v>Yes</v>
      </c>
    </row>
    <row r="731" spans="1:16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_xlfn.XLOOKUP(C731,customers!$A$2:$A$1001,customers!$B$2:$B$1001)</f>
        <v>Selle Scurrer</v>
      </c>
      <c r="G731" s="2" t="str">
        <f>IF(_xlfn.XLOOKUP(C731,customers!$A$1:$A$1001,customers!$C$1:$C$1001)=0, "",_xlfn.XLOOKUP(C731,customers!$A$2:$A$1001,customers!$C$2:$C$1001))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 cm="1">
        <f t="array" ref="J731">_xlfn.IFS(I731="Rob", "Robusta",I731="Ara","Arabica",I731="Exc","Excelsa",I731="Lib", "Liberica")</f>
        <v>Liberica</v>
      </c>
      <c r="K731" t="str">
        <f>INDEX(products!$A$1:$G$49,MATCH(orders!$D731,products!$A$1:$A$49,0),MATCH(orders!K$1,products!$A$1:$G$1,0))</f>
        <v>M</v>
      </c>
      <c r="L731" t="str" cm="1">
        <f t="array" ref="L731">_xlfn.IFS(K731="M","Medium",K731="L","Light",K731="D","Dark")</f>
        <v>Medium</v>
      </c>
      <c r="M731" s="4">
        <f>INDEX(products!$A$1:$G$49,MATCH(orders!$D731,products!$A$1:$A$49,0),MATCH(orders!M$1,products!$A$1:$G$1,0))</f>
        <v>0.2</v>
      </c>
      <c r="N731" s="5">
        <f>INDEX(products!$A$1:$G$49,MATCH(orders!$D731,products!$A$1:$A$49,0),MATCH(orders!N$1,products!$A$1:$G$1,0))</f>
        <v>4.3650000000000002</v>
      </c>
      <c r="O731" s="5">
        <f t="shared" si="11"/>
        <v>4.3650000000000002</v>
      </c>
      <c r="P731" t="str">
        <f>_xlfn.XLOOKUP(CoffeeOrders[[#This Row],[Customer ID]],customers!$A$1:$A$1001,customers!$I$1:$I$1001,,0)</f>
        <v>No</v>
      </c>
    </row>
    <row r="732" spans="1:16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_xlfn.XLOOKUP(C732,customers!$A$2:$A$1001,customers!$B$2:$B$1001)</f>
        <v>Andie Rudram</v>
      </c>
      <c r="G732" s="2" t="str">
        <f>IF(_xlfn.XLOOKUP(C732,customers!$A$1:$A$1001,customers!$C$1:$C$1001)=0, "",_xlfn.XLOOKUP(C732,customers!$A$2:$A$1001,customers!$C$2:$C$1001))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 cm="1">
        <f t="array" ref="J732">_xlfn.IFS(I732="Rob", "Robusta",I732="Ara","Arabica",I732="Exc","Excelsa",I732="Lib", "Liberica")</f>
        <v>Liberica</v>
      </c>
      <c r="K732" t="str">
        <f>INDEX(products!$A$1:$G$49,MATCH(orders!$D732,products!$A$1:$A$49,0),MATCH(orders!K$1,products!$A$1:$G$1,0))</f>
        <v>L</v>
      </c>
      <c r="L732" t="str" cm="1">
        <f t="array" ref="L732">_xlfn.IFS(K732="M","Medium",K732="L","Light",K732="D","Dark")</f>
        <v>Light</v>
      </c>
      <c r="M732" s="4">
        <f>INDEX(products!$A$1:$G$49,MATCH(orders!$D732,products!$A$1:$A$49,0),MATCH(orders!M$1,products!$A$1:$G$1,0))</f>
        <v>2.5</v>
      </c>
      <c r="N732" s="5">
        <f>INDEX(products!$A$1:$G$49,MATCH(orders!$D732,products!$A$1:$A$49,0),MATCH(orders!N$1,products!$A$1:$G$1,0))</f>
        <v>36.454999999999998</v>
      </c>
      <c r="O732" s="5">
        <f t="shared" si="11"/>
        <v>36.454999999999998</v>
      </c>
      <c r="P732" t="str">
        <f>_xlfn.XLOOKUP(CoffeeOrders[[#This Row],[Customer ID]],customers!$A$1:$A$1001,customers!$I$1:$I$1001,,0)</f>
        <v>No</v>
      </c>
    </row>
    <row r="733" spans="1:16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_xlfn.XLOOKUP(C733,customers!$A$2:$A$1001,customers!$B$2:$B$1001)</f>
        <v>Leta Clarricoates</v>
      </c>
      <c r="G733" s="2" t="str">
        <f>IF(_xlfn.XLOOKUP(C733,customers!$A$1:$A$1001,customers!$C$1:$C$1001)=0, "",_xlfn.XLOOKUP(C733,customers!$A$2:$A$1001,customers!$C$2:$C$1001))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 cm="1">
        <f t="array" ref="J733">_xlfn.IFS(I733="Rob", "Robusta",I733="Ara","Arabica",I733="Exc","Excelsa",I733="Lib", "Liberica")</f>
        <v>Liberica</v>
      </c>
      <c r="K733" t="str">
        <f>INDEX(products!$A$1:$G$49,MATCH(orders!$D733,products!$A$1:$A$49,0),MATCH(orders!K$1,products!$A$1:$G$1,0))</f>
        <v>D</v>
      </c>
      <c r="L733" t="str" cm="1">
        <f t="array" ref="L733">_xlfn.IFS(K733="M","Medium",K733="L","Light",K733="D","Dark")</f>
        <v>Dark</v>
      </c>
      <c r="M733" s="4">
        <f>INDEX(products!$A$1:$G$49,MATCH(orders!$D733,products!$A$1:$A$49,0),MATCH(orders!M$1,products!$A$1:$G$1,0))</f>
        <v>0.2</v>
      </c>
      <c r="N733" s="5">
        <f>INDEX(products!$A$1:$G$49,MATCH(orders!$D733,products!$A$1:$A$49,0),MATCH(orders!N$1,products!$A$1:$G$1,0))</f>
        <v>3.8849999999999998</v>
      </c>
      <c r="O733" s="5">
        <f t="shared" si="11"/>
        <v>15.54</v>
      </c>
      <c r="P733" t="str">
        <f>_xlfn.XLOOKUP(CoffeeOrders[[#This Row],[Customer ID]],customers!$A$1:$A$1001,customers!$I$1:$I$1001,,0)</f>
        <v>Yes</v>
      </c>
    </row>
    <row r="734" spans="1:16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_xlfn.XLOOKUP(C734,customers!$A$2:$A$1001,customers!$B$2:$B$1001)</f>
        <v>Jacquelyn Maha</v>
      </c>
      <c r="G734" s="2" t="str">
        <f>IF(_xlfn.XLOOKUP(C734,customers!$A$1:$A$1001,customers!$C$1:$C$1001)=0, "",_xlfn.XLOOKUP(C734,customers!$A$2:$A$1001,customers!$C$2:$C$1001))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 cm="1">
        <f t="array" ref="J734">_xlfn.IFS(I734="Rob", "Robusta",I734="Ara","Arabica",I734="Exc","Excelsa",I734="Lib", "Liberica")</f>
        <v>Excelsa</v>
      </c>
      <c r="K734" t="str">
        <f>INDEX(products!$A$1:$G$49,MATCH(orders!$D734,products!$A$1:$A$49,0),MATCH(orders!K$1,products!$A$1:$G$1,0))</f>
        <v>L</v>
      </c>
      <c r="L734" t="str" cm="1">
        <f t="array" ref="L734">_xlfn.IFS(K734="M","Medium",K734="L","Light",K734="D","Dark")</f>
        <v>Light</v>
      </c>
      <c r="M734" s="4">
        <f>INDEX(products!$A$1:$G$49,MATCH(orders!$D734,products!$A$1:$A$49,0),MATCH(orders!M$1,products!$A$1:$G$1,0))</f>
        <v>0.2</v>
      </c>
      <c r="N734" s="5">
        <f>INDEX(products!$A$1:$G$49,MATCH(orders!$D734,products!$A$1:$A$49,0),MATCH(orders!N$1,products!$A$1:$G$1,0))</f>
        <v>4.4550000000000001</v>
      </c>
      <c r="O734" s="5">
        <f t="shared" si="11"/>
        <v>8.91</v>
      </c>
      <c r="P734" t="str">
        <f>_xlfn.XLOOKUP(CoffeeOrders[[#This Row],[Customer ID]],customers!$A$1:$A$1001,customers!$I$1:$I$1001,,0)</f>
        <v>No</v>
      </c>
    </row>
    <row r="735" spans="1:16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_xlfn.XLOOKUP(C735,customers!$A$2:$A$1001,customers!$B$2:$B$1001)</f>
        <v>Glory Clemon</v>
      </c>
      <c r="G735" s="2" t="str">
        <f>IF(_xlfn.XLOOKUP(C735,customers!$A$1:$A$1001,customers!$C$1:$C$1001)=0, "",_xlfn.XLOOKUP(C735,customers!$A$2:$A$1001,customers!$C$2:$C$1001))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 cm="1">
        <f t="array" ref="J735">_xlfn.IFS(I735="Rob", "Robusta",I735="Ara","Arabica",I735="Exc","Excelsa",I735="Lib", "Liberica")</f>
        <v>Liberica</v>
      </c>
      <c r="K735" t="str">
        <f>INDEX(products!$A$1:$G$49,MATCH(orders!$D735,products!$A$1:$A$49,0),MATCH(orders!K$1,products!$A$1:$G$1,0))</f>
        <v>M</v>
      </c>
      <c r="L735" t="str" cm="1">
        <f t="array" ref="L735">_xlfn.IFS(K735="M","Medium",K735="L","Light",K735="D","Dark")</f>
        <v>Medium</v>
      </c>
      <c r="M735" s="4">
        <f>INDEX(products!$A$1:$G$49,MATCH(orders!$D735,products!$A$1:$A$49,0),MATCH(orders!M$1,products!$A$1:$G$1,0))</f>
        <v>2.5</v>
      </c>
      <c r="N735" s="5">
        <f>INDEX(products!$A$1:$G$49,MATCH(orders!$D735,products!$A$1:$A$49,0),MATCH(orders!N$1,products!$A$1:$G$1,0))</f>
        <v>33.464999999999996</v>
      </c>
      <c r="O735" s="5">
        <f t="shared" si="11"/>
        <v>100.39499999999998</v>
      </c>
      <c r="P735" t="str">
        <f>_xlfn.XLOOKUP(CoffeeOrders[[#This Row],[Customer ID]],customers!$A$1:$A$1001,customers!$I$1:$I$1001,,0)</f>
        <v>Yes</v>
      </c>
    </row>
    <row r="736" spans="1:16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_xlfn.XLOOKUP(C736,customers!$A$2:$A$1001,customers!$B$2:$B$1001)</f>
        <v>Alica Kift</v>
      </c>
      <c r="G736" s="2" t="str">
        <f>IF(_xlfn.XLOOKUP(C736,customers!$A$1:$A$1001,customers!$C$1:$C$1001)=0, "",_xlfn.XLOOKUP(C736,customers!$A$2:$A$1001,customers!$C$2:$C$1001))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 cm="1">
        <f t="array" ref="J736">_xlfn.IFS(I736="Rob", "Robusta",I736="Ara","Arabica",I736="Exc","Excelsa",I736="Lib", "Liberica")</f>
        <v>Robusta</v>
      </c>
      <c r="K736" t="str">
        <f>INDEX(products!$A$1:$G$49,MATCH(orders!$D736,products!$A$1:$A$49,0),MATCH(orders!K$1,products!$A$1:$G$1,0))</f>
        <v>D</v>
      </c>
      <c r="L736" t="str" cm="1">
        <f t="array" ref="L736">_xlfn.IFS(K736="M","Medium",K736="L","Light",K736="D","Dark")</f>
        <v>Dark</v>
      </c>
      <c r="M736" s="4">
        <f>INDEX(products!$A$1:$G$49,MATCH(orders!$D736,products!$A$1:$A$49,0),MATCH(orders!M$1,products!$A$1:$G$1,0))</f>
        <v>0.2</v>
      </c>
      <c r="N736" s="5">
        <f>INDEX(products!$A$1:$G$49,MATCH(orders!$D736,products!$A$1:$A$49,0),MATCH(orders!N$1,products!$A$1:$G$1,0))</f>
        <v>2.6849999999999996</v>
      </c>
      <c r="O736" s="5">
        <f t="shared" si="11"/>
        <v>13.424999999999997</v>
      </c>
      <c r="P736" t="str">
        <f>_xlfn.XLOOKUP(CoffeeOrders[[#This Row],[Customer ID]],customers!$A$1:$A$1001,customers!$I$1:$I$1001,,0)</f>
        <v>No</v>
      </c>
    </row>
    <row r="737" spans="1:16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_xlfn.XLOOKUP(C737,customers!$A$2:$A$1001,customers!$B$2:$B$1001)</f>
        <v>Babb Pollins</v>
      </c>
      <c r="G737" s="2" t="str">
        <f>IF(_xlfn.XLOOKUP(C737,customers!$A$1:$A$1001,customers!$C$1:$C$1001)=0, "",_xlfn.XLOOKUP(C737,customers!$A$2:$A$1001,customers!$C$2:$C$1001))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 cm="1">
        <f t="array" ref="J737">_xlfn.IFS(I737="Rob", "Robusta",I737="Ara","Arabica",I737="Exc","Excelsa",I737="Lib", "Liberica")</f>
        <v>Excelsa</v>
      </c>
      <c r="K737" t="str">
        <f>INDEX(products!$A$1:$G$49,MATCH(orders!$D737,products!$A$1:$A$49,0),MATCH(orders!K$1,products!$A$1:$G$1,0))</f>
        <v>D</v>
      </c>
      <c r="L737" t="str" cm="1">
        <f t="array" ref="L737">_xlfn.IFS(K737="M","Medium",K737="L","Light",K737="D","Dark")</f>
        <v>Dark</v>
      </c>
      <c r="M737" s="4">
        <f>INDEX(products!$A$1:$G$49,MATCH(orders!$D737,products!$A$1:$A$49,0),MATCH(orders!M$1,products!$A$1:$G$1,0))</f>
        <v>0.2</v>
      </c>
      <c r="N737" s="5">
        <f>INDEX(products!$A$1:$G$49,MATCH(orders!$D737,products!$A$1:$A$49,0),MATCH(orders!N$1,products!$A$1:$G$1,0))</f>
        <v>3.645</v>
      </c>
      <c r="O737" s="5">
        <f t="shared" si="11"/>
        <v>21.87</v>
      </c>
      <c r="P737" t="str">
        <f>_xlfn.XLOOKUP(CoffeeOrders[[#This Row],[Customer ID]],customers!$A$1:$A$1001,customers!$I$1:$I$1001,,0)</f>
        <v>No</v>
      </c>
    </row>
    <row r="738" spans="1:16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_xlfn.XLOOKUP(C738,customers!$A$2:$A$1001,customers!$B$2:$B$1001)</f>
        <v>Jarret Toye</v>
      </c>
      <c r="G738" s="2" t="str">
        <f>IF(_xlfn.XLOOKUP(C738,customers!$A$1:$A$1001,customers!$C$1:$C$1001)=0, "",_xlfn.XLOOKUP(C738,customers!$A$2:$A$1001,customers!$C$2:$C$1001))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 cm="1">
        <f t="array" ref="J738">_xlfn.IFS(I738="Rob", "Robusta",I738="Ara","Arabica",I738="Exc","Excelsa",I738="Lib", "Liberica")</f>
        <v>Liberica</v>
      </c>
      <c r="K738" t="str">
        <f>INDEX(products!$A$1:$G$49,MATCH(orders!$D738,products!$A$1:$A$49,0),MATCH(orders!K$1,products!$A$1:$G$1,0))</f>
        <v>D</v>
      </c>
      <c r="L738" t="str" cm="1">
        <f t="array" ref="L738">_xlfn.IFS(K738="M","Medium",K738="L","Light",K738="D","Dark")</f>
        <v>Dark</v>
      </c>
      <c r="M738" s="4">
        <f>INDEX(products!$A$1:$G$49,MATCH(orders!$D738,products!$A$1:$A$49,0),MATCH(orders!M$1,products!$A$1:$G$1,0))</f>
        <v>1</v>
      </c>
      <c r="N738" s="5">
        <f>INDEX(products!$A$1:$G$49,MATCH(orders!$D738,products!$A$1:$A$49,0),MATCH(orders!N$1,products!$A$1:$G$1,0))</f>
        <v>12.95</v>
      </c>
      <c r="O738" s="5">
        <f t="shared" si="11"/>
        <v>25.9</v>
      </c>
      <c r="P738" t="str">
        <f>_xlfn.XLOOKUP(CoffeeOrders[[#This Row],[Customer ID]],customers!$A$1:$A$1001,customers!$I$1:$I$1001,,0)</f>
        <v>Yes</v>
      </c>
    </row>
    <row r="739" spans="1:16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_xlfn.XLOOKUP(C739,customers!$A$2:$A$1001,customers!$B$2:$B$1001)</f>
        <v>Carlie Linskill</v>
      </c>
      <c r="G739" s="2" t="str">
        <f>IF(_xlfn.XLOOKUP(C739,customers!$A$1:$A$1001,customers!$C$1:$C$1001)=0, "",_xlfn.XLOOKUP(C739,customers!$A$2:$A$1001,customers!$C$2:$C$1001))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 cm="1">
        <f t="array" ref="J739">_xlfn.IFS(I739="Rob", "Robusta",I739="Ara","Arabica",I739="Exc","Excelsa",I739="Lib", "Liberica")</f>
        <v>Arabica</v>
      </c>
      <c r="K739" t="str">
        <f>INDEX(products!$A$1:$G$49,MATCH(orders!$D739,products!$A$1:$A$49,0),MATCH(orders!K$1,products!$A$1:$G$1,0))</f>
        <v>M</v>
      </c>
      <c r="L739" t="str" cm="1">
        <f t="array" ref="L739">_xlfn.IFS(K739="M","Medium",K739="L","Light",K739="D","Dark")</f>
        <v>Medium</v>
      </c>
      <c r="M739" s="4">
        <f>INDEX(products!$A$1:$G$49,MATCH(orders!$D739,products!$A$1:$A$49,0),MATCH(orders!M$1,products!$A$1:$G$1,0))</f>
        <v>1</v>
      </c>
      <c r="N739" s="5">
        <f>INDEX(products!$A$1:$G$49,MATCH(orders!$D739,products!$A$1:$A$49,0),MATCH(orders!N$1,products!$A$1:$G$1,0))</f>
        <v>11.25</v>
      </c>
      <c r="O739" s="5">
        <f t="shared" si="11"/>
        <v>56.25</v>
      </c>
      <c r="P739" t="str">
        <f>_xlfn.XLOOKUP(CoffeeOrders[[#This Row],[Customer ID]],customers!$A$1:$A$1001,customers!$I$1:$I$1001,,0)</f>
        <v>No</v>
      </c>
    </row>
    <row r="740" spans="1:16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_xlfn.XLOOKUP(C740,customers!$A$2:$A$1001,customers!$B$2:$B$1001)</f>
        <v>Natal Vigrass</v>
      </c>
      <c r="G740" s="2" t="str">
        <f>IF(_xlfn.XLOOKUP(C740,customers!$A$1:$A$1001,customers!$C$1:$C$1001)=0, "",_xlfn.XLOOKUP(C740,customers!$A$2:$A$1001,customers!$C$2:$C$1001))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 cm="1">
        <f t="array" ref="J740">_xlfn.IFS(I740="Rob", "Robusta",I740="Ara","Arabica",I740="Exc","Excelsa",I740="Lib", "Liberica")</f>
        <v>Robusta</v>
      </c>
      <c r="K740" t="str">
        <f>INDEX(products!$A$1:$G$49,MATCH(orders!$D740,products!$A$1:$A$49,0),MATCH(orders!K$1,products!$A$1:$G$1,0))</f>
        <v>L</v>
      </c>
      <c r="L740" t="str" cm="1">
        <f t="array" ref="L740">_xlfn.IFS(K740="M","Medium",K740="L","Light",K740="D","Dark")</f>
        <v>Light</v>
      </c>
      <c r="M740" s="4">
        <f>INDEX(products!$A$1:$G$49,MATCH(orders!$D740,products!$A$1:$A$49,0),MATCH(orders!M$1,products!$A$1:$G$1,0))</f>
        <v>0.2</v>
      </c>
      <c r="N740" s="5">
        <f>INDEX(products!$A$1:$G$49,MATCH(orders!$D740,products!$A$1:$A$49,0),MATCH(orders!N$1,products!$A$1:$G$1,0))</f>
        <v>3.5849999999999995</v>
      </c>
      <c r="O740" s="5">
        <f t="shared" si="11"/>
        <v>10.754999999999999</v>
      </c>
      <c r="P740" t="str">
        <f>_xlfn.XLOOKUP(CoffeeOrders[[#This Row],[Customer ID]],customers!$A$1:$A$1001,customers!$I$1:$I$1001,,0)</f>
        <v>No</v>
      </c>
    </row>
    <row r="741" spans="1:16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_xlfn.XLOOKUP(C741,customers!$A$2:$A$1001,customers!$B$2:$B$1001)</f>
        <v>Jimmy Dymoke</v>
      </c>
      <c r="G741" s="2" t="str">
        <f>IF(_xlfn.XLOOKUP(C741,customers!$A$1:$A$1001,customers!$C$1:$C$1001)=0, "",_xlfn.XLOOKUP(C741,customers!$A$2:$A$1001,customers!$C$2:$C$1001))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 cm="1">
        <f t="array" ref="J741">_xlfn.IFS(I741="Rob", "Robusta",I741="Ara","Arabica",I741="Exc","Excelsa",I741="Lib", "Liberica")</f>
        <v>Excelsa</v>
      </c>
      <c r="K741" t="str">
        <f>INDEX(products!$A$1:$G$49,MATCH(orders!$D741,products!$A$1:$A$49,0),MATCH(orders!K$1,products!$A$1:$G$1,0))</f>
        <v>D</v>
      </c>
      <c r="L741" t="str" cm="1">
        <f t="array" ref="L741">_xlfn.IFS(K741="M","Medium",K741="L","Light",K741="D","Dark")</f>
        <v>Dark</v>
      </c>
      <c r="M741" s="4">
        <f>INDEX(products!$A$1:$G$49,MATCH(orders!$D741,products!$A$1:$A$49,0),MATCH(orders!M$1,products!$A$1:$G$1,0))</f>
        <v>0.2</v>
      </c>
      <c r="N741" s="5">
        <f>INDEX(products!$A$1:$G$49,MATCH(orders!$D741,products!$A$1:$A$49,0),MATCH(orders!N$1,products!$A$1:$G$1,0))</f>
        <v>3.645</v>
      </c>
      <c r="O741" s="5">
        <f t="shared" si="11"/>
        <v>18.225000000000001</v>
      </c>
      <c r="P741" t="str">
        <f>_xlfn.XLOOKUP(CoffeeOrders[[#This Row],[Customer ID]],customers!$A$1:$A$1001,customers!$I$1:$I$1001,,0)</f>
        <v>No</v>
      </c>
    </row>
    <row r="742" spans="1:16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_xlfn.XLOOKUP(C742,customers!$A$2:$A$1001,customers!$B$2:$B$1001)</f>
        <v>Kandace Cragell</v>
      </c>
      <c r="G742" s="2" t="str">
        <f>IF(_xlfn.XLOOKUP(C742,customers!$A$1:$A$1001,customers!$C$1:$C$1001)=0, "",_xlfn.XLOOKUP(C742,customers!$A$2:$A$1001,customers!$C$2:$C$1001))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 cm="1">
        <f t="array" ref="J742">_xlfn.IFS(I742="Rob", "Robusta",I742="Ara","Arabica",I742="Exc","Excelsa",I742="Lib", "Liberica")</f>
        <v>Robusta</v>
      </c>
      <c r="K742" t="str">
        <f>INDEX(products!$A$1:$G$49,MATCH(orders!$D742,products!$A$1:$A$49,0),MATCH(orders!K$1,products!$A$1:$G$1,0))</f>
        <v>L</v>
      </c>
      <c r="L742" t="str" cm="1">
        <f t="array" ref="L742">_xlfn.IFS(K742="M","Medium",K742="L","Light",K742="D","Dark")</f>
        <v>Light</v>
      </c>
      <c r="M742" s="4">
        <f>INDEX(products!$A$1:$G$49,MATCH(orders!$D742,products!$A$1:$A$49,0),MATCH(orders!M$1,products!$A$1:$G$1,0))</f>
        <v>0.5</v>
      </c>
      <c r="N742" s="5">
        <f>INDEX(products!$A$1:$G$49,MATCH(orders!$D742,products!$A$1:$A$49,0),MATCH(orders!N$1,products!$A$1:$G$1,0))</f>
        <v>7.169999999999999</v>
      </c>
      <c r="O742" s="5">
        <f t="shared" si="11"/>
        <v>28.679999999999996</v>
      </c>
      <c r="P742" t="str">
        <f>_xlfn.XLOOKUP(CoffeeOrders[[#This Row],[Customer ID]],customers!$A$1:$A$1001,customers!$I$1:$I$1001,,0)</f>
        <v>No</v>
      </c>
    </row>
    <row r="743" spans="1:16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_xlfn.XLOOKUP(C743,customers!$A$2:$A$1001,customers!$B$2:$B$1001)</f>
        <v>Lyon Ibert</v>
      </c>
      <c r="G743" s="2" t="str">
        <f>IF(_xlfn.XLOOKUP(C743,customers!$A$1:$A$1001,customers!$C$1:$C$1001)=0, "",_xlfn.XLOOKUP(C743,customers!$A$2:$A$1001,customers!$C$2:$C$1001))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 cm="1">
        <f t="array" ref="J743">_xlfn.IFS(I743="Rob", "Robusta",I743="Ara","Arabica",I743="Exc","Excelsa",I743="Lib", "Liberica")</f>
        <v>Liberica</v>
      </c>
      <c r="K743" t="str">
        <f>INDEX(products!$A$1:$G$49,MATCH(orders!$D743,products!$A$1:$A$49,0),MATCH(orders!K$1,products!$A$1:$G$1,0))</f>
        <v>M</v>
      </c>
      <c r="L743" t="str" cm="1">
        <f t="array" ref="L743">_xlfn.IFS(K743="M","Medium",K743="L","Light",K743="D","Dark")</f>
        <v>Medium</v>
      </c>
      <c r="M743" s="4">
        <f>INDEX(products!$A$1:$G$49,MATCH(orders!$D743,products!$A$1:$A$49,0),MATCH(orders!M$1,products!$A$1:$G$1,0))</f>
        <v>0.2</v>
      </c>
      <c r="N743" s="5">
        <f>INDEX(products!$A$1:$G$49,MATCH(orders!$D743,products!$A$1:$A$49,0),MATCH(orders!N$1,products!$A$1:$G$1,0))</f>
        <v>4.3650000000000002</v>
      </c>
      <c r="O743" s="5">
        <f t="shared" si="11"/>
        <v>8.73</v>
      </c>
      <c r="P743" t="str">
        <f>_xlfn.XLOOKUP(CoffeeOrders[[#This Row],[Customer ID]],customers!$A$1:$A$1001,customers!$I$1:$I$1001,,0)</f>
        <v>No</v>
      </c>
    </row>
    <row r="744" spans="1:16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_xlfn.XLOOKUP(C744,customers!$A$2:$A$1001,customers!$B$2:$B$1001)</f>
        <v>Reese Lidgey</v>
      </c>
      <c r="G744" s="2" t="str">
        <f>IF(_xlfn.XLOOKUP(C744,customers!$A$1:$A$1001,customers!$C$1:$C$1001)=0, "",_xlfn.XLOOKUP(C744,customers!$A$2:$A$1001,customers!$C$2:$C$1001))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 cm="1">
        <f t="array" ref="J744">_xlfn.IFS(I744="Rob", "Robusta",I744="Ara","Arabica",I744="Exc","Excelsa",I744="Lib", "Liberica")</f>
        <v>Liberica</v>
      </c>
      <c r="K744" t="str">
        <f>INDEX(products!$A$1:$G$49,MATCH(orders!$D744,products!$A$1:$A$49,0),MATCH(orders!K$1,products!$A$1:$G$1,0))</f>
        <v>M</v>
      </c>
      <c r="L744" t="str" cm="1">
        <f t="array" ref="L744">_xlfn.IFS(K744="M","Medium",K744="L","Light",K744="D","Dark")</f>
        <v>Medium</v>
      </c>
      <c r="M744" s="4">
        <f>INDEX(products!$A$1:$G$49,MATCH(orders!$D744,products!$A$1:$A$49,0),MATCH(orders!M$1,products!$A$1:$G$1,0))</f>
        <v>1</v>
      </c>
      <c r="N744" s="5">
        <f>INDEX(products!$A$1:$G$49,MATCH(orders!$D744,products!$A$1:$A$49,0),MATCH(orders!N$1,products!$A$1:$G$1,0))</f>
        <v>14.55</v>
      </c>
      <c r="O744" s="5">
        <f t="shared" si="11"/>
        <v>58.2</v>
      </c>
      <c r="P744" t="str">
        <f>_xlfn.XLOOKUP(CoffeeOrders[[#This Row],[Customer ID]],customers!$A$1:$A$1001,customers!$I$1:$I$1001,,0)</f>
        <v>No</v>
      </c>
    </row>
    <row r="745" spans="1:16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_xlfn.XLOOKUP(C745,customers!$A$2:$A$1001,customers!$B$2:$B$1001)</f>
        <v>Tersina Castagne</v>
      </c>
      <c r="G745" s="2" t="str">
        <f>IF(_xlfn.XLOOKUP(C745,customers!$A$1:$A$1001,customers!$C$1:$C$1001)=0, "",_xlfn.XLOOKUP(C745,customers!$A$2:$A$1001,customers!$C$2:$C$1001))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 cm="1">
        <f t="array" ref="J745">_xlfn.IFS(I745="Rob", "Robusta",I745="Ara","Arabica",I745="Exc","Excelsa",I745="Lib", "Liberica")</f>
        <v>Arabica</v>
      </c>
      <c r="K745" t="str">
        <f>INDEX(products!$A$1:$G$49,MATCH(orders!$D745,products!$A$1:$A$49,0),MATCH(orders!K$1,products!$A$1:$G$1,0))</f>
        <v>D</v>
      </c>
      <c r="L745" t="str" cm="1">
        <f t="array" ref="L745">_xlfn.IFS(K745="M","Medium",K745="L","Light",K745="D","Dark")</f>
        <v>Dark</v>
      </c>
      <c r="M745" s="4">
        <f>INDEX(products!$A$1:$G$49,MATCH(orders!$D745,products!$A$1:$A$49,0),MATCH(orders!M$1,products!$A$1:$G$1,0))</f>
        <v>0.5</v>
      </c>
      <c r="N745" s="5">
        <f>INDEX(products!$A$1:$G$49,MATCH(orders!$D745,products!$A$1:$A$49,0),MATCH(orders!N$1,products!$A$1:$G$1,0))</f>
        <v>5.97</v>
      </c>
      <c r="O745" s="5">
        <f t="shared" si="11"/>
        <v>17.91</v>
      </c>
      <c r="P745" t="str">
        <f>_xlfn.XLOOKUP(CoffeeOrders[[#This Row],[Customer ID]],customers!$A$1:$A$1001,customers!$I$1:$I$1001,,0)</f>
        <v>No</v>
      </c>
    </row>
    <row r="746" spans="1:16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_xlfn.XLOOKUP(C746,customers!$A$2:$A$1001,customers!$B$2:$B$1001)</f>
        <v>Samuele Klaaassen</v>
      </c>
      <c r="G746" s="2" t="str">
        <f>IF(_xlfn.XLOOKUP(C746,customers!$A$1:$A$1001,customers!$C$1:$C$1001)=0, "",_xlfn.XLOOKUP(C746,customers!$A$2:$A$1001,customers!$C$2:$C$1001))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 cm="1">
        <f t="array" ref="J746">_xlfn.IFS(I746="Rob", "Robusta",I746="Ara","Arabica",I746="Exc","Excelsa",I746="Lib", "Liberica")</f>
        <v>Robusta</v>
      </c>
      <c r="K746" t="str">
        <f>INDEX(products!$A$1:$G$49,MATCH(orders!$D746,products!$A$1:$A$49,0),MATCH(orders!K$1,products!$A$1:$G$1,0))</f>
        <v>M</v>
      </c>
      <c r="L746" t="str" cm="1">
        <f t="array" ref="L746">_xlfn.IFS(K746="M","Medium",K746="L","Light",K746="D","Dark")</f>
        <v>Medium</v>
      </c>
      <c r="M746" s="4">
        <f>INDEX(products!$A$1:$G$49,MATCH(orders!$D746,products!$A$1:$A$49,0),MATCH(orders!M$1,products!$A$1:$G$1,0))</f>
        <v>0.2</v>
      </c>
      <c r="N746" s="5">
        <f>INDEX(products!$A$1:$G$49,MATCH(orders!$D746,products!$A$1:$A$49,0),MATCH(orders!N$1,products!$A$1:$G$1,0))</f>
        <v>2.9849999999999999</v>
      </c>
      <c r="O746" s="5">
        <f t="shared" si="11"/>
        <v>17.91</v>
      </c>
      <c r="P746" t="str">
        <f>_xlfn.XLOOKUP(CoffeeOrders[[#This Row],[Customer ID]],customers!$A$1:$A$1001,customers!$I$1:$I$1001,,0)</f>
        <v>Yes</v>
      </c>
    </row>
    <row r="747" spans="1:16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_xlfn.XLOOKUP(C747,customers!$A$2:$A$1001,customers!$B$2:$B$1001)</f>
        <v>Jordana Halden</v>
      </c>
      <c r="G747" s="2" t="str">
        <f>IF(_xlfn.XLOOKUP(C747,customers!$A$1:$A$1001,customers!$C$1:$C$1001)=0, "",_xlfn.XLOOKUP(C747,customers!$A$2:$A$1001,customers!$C$2:$C$1001))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 cm="1">
        <f t="array" ref="J747">_xlfn.IFS(I747="Rob", "Robusta",I747="Ara","Arabica",I747="Exc","Excelsa",I747="Lib", "Liberica")</f>
        <v>Excelsa</v>
      </c>
      <c r="K747" t="str">
        <f>INDEX(products!$A$1:$G$49,MATCH(orders!$D747,products!$A$1:$A$49,0),MATCH(orders!K$1,products!$A$1:$G$1,0))</f>
        <v>D</v>
      </c>
      <c r="L747" t="str" cm="1">
        <f t="array" ref="L747">_xlfn.IFS(K747="M","Medium",K747="L","Light",K747="D","Dark")</f>
        <v>Dark</v>
      </c>
      <c r="M747" s="4">
        <f>INDEX(products!$A$1:$G$49,MATCH(orders!$D747,products!$A$1:$A$49,0),MATCH(orders!M$1,products!$A$1:$G$1,0))</f>
        <v>0.5</v>
      </c>
      <c r="N747" s="5">
        <f>INDEX(products!$A$1:$G$49,MATCH(orders!$D747,products!$A$1:$A$49,0),MATCH(orders!N$1,products!$A$1:$G$1,0))</f>
        <v>7.29</v>
      </c>
      <c r="O747" s="5">
        <f t="shared" si="11"/>
        <v>14.58</v>
      </c>
      <c r="P747" t="str">
        <f>_xlfn.XLOOKUP(CoffeeOrders[[#This Row],[Customer ID]],customers!$A$1:$A$1001,customers!$I$1:$I$1001,,0)</f>
        <v>No</v>
      </c>
    </row>
    <row r="748" spans="1:16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_xlfn.XLOOKUP(C748,customers!$A$2:$A$1001,customers!$B$2:$B$1001)</f>
        <v>Hussein Olliff</v>
      </c>
      <c r="G748" s="2" t="str">
        <f>IF(_xlfn.XLOOKUP(C748,customers!$A$1:$A$1001,customers!$C$1:$C$1001)=0, "",_xlfn.XLOOKUP(C748,customers!$A$2:$A$1001,customers!$C$2:$C$1001))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 cm="1">
        <f t="array" ref="J748">_xlfn.IFS(I748="Rob", "Robusta",I748="Ara","Arabica",I748="Exc","Excelsa",I748="Lib", "Liberica")</f>
        <v>Arabica</v>
      </c>
      <c r="K748" t="str">
        <f>INDEX(products!$A$1:$G$49,MATCH(orders!$D748,products!$A$1:$A$49,0),MATCH(orders!K$1,products!$A$1:$G$1,0))</f>
        <v>M</v>
      </c>
      <c r="L748" t="str" cm="1">
        <f t="array" ref="L748">_xlfn.IFS(K748="M","Medium",K748="L","Light",K748="D","Dark")</f>
        <v>Medium</v>
      </c>
      <c r="M748" s="4">
        <f>INDEX(products!$A$1:$G$49,MATCH(orders!$D748,products!$A$1:$A$49,0),MATCH(orders!M$1,products!$A$1:$G$1,0))</f>
        <v>1</v>
      </c>
      <c r="N748" s="5">
        <f>INDEX(products!$A$1:$G$49,MATCH(orders!$D748,products!$A$1:$A$49,0),MATCH(orders!N$1,products!$A$1:$G$1,0))</f>
        <v>11.25</v>
      </c>
      <c r="O748" s="5">
        <f t="shared" si="11"/>
        <v>33.75</v>
      </c>
      <c r="P748" t="str">
        <f>_xlfn.XLOOKUP(CoffeeOrders[[#This Row],[Customer ID]],customers!$A$1:$A$1001,customers!$I$1:$I$1001,,0)</f>
        <v>No</v>
      </c>
    </row>
    <row r="749" spans="1:16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_xlfn.XLOOKUP(C749,customers!$A$2:$A$1001,customers!$B$2:$B$1001)</f>
        <v>Teddi Quadri</v>
      </c>
      <c r="G749" s="2" t="str">
        <f>IF(_xlfn.XLOOKUP(C749,customers!$A$1:$A$1001,customers!$C$1:$C$1001)=0, "",_xlfn.XLOOKUP(C749,customers!$A$2:$A$1001,customers!$C$2:$C$1001))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 cm="1">
        <f t="array" ref="J749">_xlfn.IFS(I749="Rob", "Robusta",I749="Ara","Arabica",I749="Exc","Excelsa",I749="Lib", "Liberica")</f>
        <v>Liberica</v>
      </c>
      <c r="K749" t="str">
        <f>INDEX(products!$A$1:$G$49,MATCH(orders!$D749,products!$A$1:$A$49,0),MATCH(orders!K$1,products!$A$1:$G$1,0))</f>
        <v>M</v>
      </c>
      <c r="L749" t="str" cm="1">
        <f t="array" ref="L749">_xlfn.IFS(K749="M","Medium",K749="L","Light",K749="D","Dark")</f>
        <v>Medium</v>
      </c>
      <c r="M749" s="4">
        <f>INDEX(products!$A$1:$G$49,MATCH(orders!$D749,products!$A$1:$A$49,0),MATCH(orders!M$1,products!$A$1:$G$1,0))</f>
        <v>0.5</v>
      </c>
      <c r="N749" s="5">
        <f>INDEX(products!$A$1:$G$49,MATCH(orders!$D749,products!$A$1:$A$49,0),MATCH(orders!N$1,products!$A$1:$G$1,0))</f>
        <v>8.73</v>
      </c>
      <c r="O749" s="5">
        <f t="shared" si="11"/>
        <v>34.92</v>
      </c>
      <c r="P749" t="str">
        <f>_xlfn.XLOOKUP(CoffeeOrders[[#This Row],[Customer ID]],customers!$A$1:$A$1001,customers!$I$1:$I$1001,,0)</f>
        <v>Yes</v>
      </c>
    </row>
    <row r="750" spans="1:16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_xlfn.XLOOKUP(C750,customers!$A$2:$A$1001,customers!$B$2:$B$1001)</f>
        <v>Felita Eshmade</v>
      </c>
      <c r="G750" s="2" t="str">
        <f>IF(_xlfn.XLOOKUP(C750,customers!$A$1:$A$1001,customers!$C$1:$C$1001)=0, "",_xlfn.XLOOKUP(C750,customers!$A$2:$A$1001,customers!$C$2:$C$1001))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 cm="1">
        <f t="array" ref="J750">_xlfn.IFS(I750="Rob", "Robusta",I750="Ara","Arabica",I750="Exc","Excelsa",I750="Lib", "Liberica")</f>
        <v>Excelsa</v>
      </c>
      <c r="K750" t="str">
        <f>INDEX(products!$A$1:$G$49,MATCH(orders!$D750,products!$A$1:$A$49,0),MATCH(orders!K$1,products!$A$1:$G$1,0))</f>
        <v>D</v>
      </c>
      <c r="L750" t="str" cm="1">
        <f t="array" ref="L750">_xlfn.IFS(K750="M","Medium",K750="L","Light",K750="D","Dark")</f>
        <v>Dark</v>
      </c>
      <c r="M750" s="4">
        <f>INDEX(products!$A$1:$G$49,MATCH(orders!$D750,products!$A$1:$A$49,0),MATCH(orders!M$1,products!$A$1:$G$1,0))</f>
        <v>0.5</v>
      </c>
      <c r="N750" s="5">
        <f>INDEX(products!$A$1:$G$49,MATCH(orders!$D750,products!$A$1:$A$49,0),MATCH(orders!N$1,products!$A$1:$G$1,0))</f>
        <v>7.29</v>
      </c>
      <c r="O750" s="5">
        <f t="shared" si="11"/>
        <v>14.58</v>
      </c>
      <c r="P750" t="str">
        <f>_xlfn.XLOOKUP(CoffeeOrders[[#This Row],[Customer ID]],customers!$A$1:$A$1001,customers!$I$1:$I$1001,,0)</f>
        <v>No</v>
      </c>
    </row>
    <row r="751" spans="1:16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_xlfn.XLOOKUP(C751,customers!$A$2:$A$1001,customers!$B$2:$B$1001)</f>
        <v>Melodie OIlier</v>
      </c>
      <c r="G751" s="2" t="str">
        <f>IF(_xlfn.XLOOKUP(C751,customers!$A$1:$A$1001,customers!$C$1:$C$1001)=0, "",_xlfn.XLOOKUP(C751,customers!$A$2:$A$1001,customers!$C$2:$C$1001))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 cm="1">
        <f t="array" ref="J751">_xlfn.IFS(I751="Rob", "Robusta",I751="Ara","Arabica",I751="Exc","Excelsa",I751="Lib", "Liberica")</f>
        <v>Robusta</v>
      </c>
      <c r="K751" t="str">
        <f>INDEX(products!$A$1:$G$49,MATCH(orders!$D751,products!$A$1:$A$49,0),MATCH(orders!K$1,products!$A$1:$G$1,0))</f>
        <v>D</v>
      </c>
      <c r="L751" t="str" cm="1">
        <f t="array" ref="L751">_xlfn.IFS(K751="M","Medium",K751="L","Light",K751="D","Dark")</f>
        <v>Dark</v>
      </c>
      <c r="M751" s="4">
        <f>INDEX(products!$A$1:$G$49,MATCH(orders!$D751,products!$A$1:$A$49,0),MATCH(orders!M$1,products!$A$1:$G$1,0))</f>
        <v>0.2</v>
      </c>
      <c r="N751" s="5">
        <f>INDEX(products!$A$1:$G$49,MATCH(orders!$D751,products!$A$1:$A$49,0),MATCH(orders!N$1,products!$A$1:$G$1,0))</f>
        <v>2.6849999999999996</v>
      </c>
      <c r="O751" s="5">
        <f t="shared" si="11"/>
        <v>5.3699999999999992</v>
      </c>
      <c r="P751" t="str">
        <f>_xlfn.XLOOKUP(CoffeeOrders[[#This Row],[Customer ID]],customers!$A$1:$A$1001,customers!$I$1:$I$1001,,0)</f>
        <v>Yes</v>
      </c>
    </row>
    <row r="752" spans="1:16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_xlfn.XLOOKUP(C752,customers!$A$2:$A$1001,customers!$B$2:$B$1001)</f>
        <v>Hazel Iacopini</v>
      </c>
      <c r="G752" s="2" t="str">
        <f>IF(_xlfn.XLOOKUP(C752,customers!$A$1:$A$1001,customers!$C$1:$C$1001)=0, "",_xlfn.XLOOKUP(C752,customers!$A$2:$A$1001,customers!$C$2:$C$1001))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 cm="1">
        <f t="array" ref="J752">_xlfn.IFS(I752="Rob", "Robusta",I752="Ara","Arabica",I752="Exc","Excelsa",I752="Lib", "Liberica")</f>
        <v>Robusta</v>
      </c>
      <c r="K752" t="str">
        <f>INDEX(products!$A$1:$G$49,MATCH(orders!$D752,products!$A$1:$A$49,0),MATCH(orders!K$1,products!$A$1:$G$1,0))</f>
        <v>M</v>
      </c>
      <c r="L752" t="str" cm="1">
        <f t="array" ref="L752">_xlfn.IFS(K752="M","Medium",K752="L","Light",K752="D","Dark")</f>
        <v>Medium</v>
      </c>
      <c r="M752" s="4">
        <f>INDEX(products!$A$1:$G$49,MATCH(orders!$D752,products!$A$1:$A$49,0),MATCH(orders!M$1,products!$A$1:$G$1,0))</f>
        <v>0.5</v>
      </c>
      <c r="N752" s="5">
        <f>INDEX(products!$A$1:$G$49,MATCH(orders!$D752,products!$A$1:$A$49,0),MATCH(orders!N$1,products!$A$1:$G$1,0))</f>
        <v>5.97</v>
      </c>
      <c r="O752" s="5">
        <f t="shared" si="11"/>
        <v>5.97</v>
      </c>
      <c r="P752" t="str">
        <f>_xlfn.XLOOKUP(CoffeeOrders[[#This Row],[Customer ID]],customers!$A$1:$A$1001,customers!$I$1:$I$1001,,0)</f>
        <v>Yes</v>
      </c>
    </row>
    <row r="753" spans="1:16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_xlfn.XLOOKUP(C753,customers!$A$2:$A$1001,customers!$B$2:$B$1001)</f>
        <v>Vinny Shoebotham</v>
      </c>
      <c r="G753" s="2" t="str">
        <f>IF(_xlfn.XLOOKUP(C753,customers!$A$1:$A$1001,customers!$C$1:$C$1001)=0, "",_xlfn.XLOOKUP(C753,customers!$A$2:$A$1001,customers!$C$2:$C$1001))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 cm="1">
        <f t="array" ref="J753">_xlfn.IFS(I753="Rob", "Robusta",I753="Ara","Arabica",I753="Exc","Excelsa",I753="Lib", "Liberica")</f>
        <v>Liberica</v>
      </c>
      <c r="K753" t="str">
        <f>INDEX(products!$A$1:$G$49,MATCH(orders!$D753,products!$A$1:$A$49,0),MATCH(orders!K$1,products!$A$1:$G$1,0))</f>
        <v>L</v>
      </c>
      <c r="L753" t="str" cm="1">
        <f t="array" ref="L753">_xlfn.IFS(K753="M","Medium",K753="L","Light",K753="D","Dark")</f>
        <v>Light</v>
      </c>
      <c r="M753" s="4">
        <f>INDEX(products!$A$1:$G$49,MATCH(orders!$D753,products!$A$1:$A$49,0),MATCH(orders!M$1,products!$A$1:$G$1,0))</f>
        <v>0.5</v>
      </c>
      <c r="N753" s="5">
        <f>INDEX(products!$A$1:$G$49,MATCH(orders!$D753,products!$A$1:$A$49,0),MATCH(orders!N$1,products!$A$1:$G$1,0))</f>
        <v>9.51</v>
      </c>
      <c r="O753" s="5">
        <f t="shared" si="11"/>
        <v>19.02</v>
      </c>
      <c r="P753" t="str">
        <f>_xlfn.XLOOKUP(CoffeeOrders[[#This Row],[Customer ID]],customers!$A$1:$A$1001,customers!$I$1:$I$1001,,0)</f>
        <v>No</v>
      </c>
    </row>
    <row r="754" spans="1:16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_xlfn.XLOOKUP(C754,customers!$A$2:$A$1001,customers!$B$2:$B$1001)</f>
        <v>Bran Sterke</v>
      </c>
      <c r="G754" s="2" t="str">
        <f>IF(_xlfn.XLOOKUP(C754,customers!$A$1:$A$1001,customers!$C$1:$C$1001)=0, "",_xlfn.XLOOKUP(C754,customers!$A$2:$A$1001,customers!$C$2:$C$1001))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 cm="1">
        <f t="array" ref="J754">_xlfn.IFS(I754="Rob", "Robusta",I754="Ara","Arabica",I754="Exc","Excelsa",I754="Lib", "Liberica")</f>
        <v>Excelsa</v>
      </c>
      <c r="K754" t="str">
        <f>INDEX(products!$A$1:$G$49,MATCH(orders!$D754,products!$A$1:$A$49,0),MATCH(orders!K$1,products!$A$1:$G$1,0))</f>
        <v>M</v>
      </c>
      <c r="L754" t="str" cm="1">
        <f t="array" ref="L754">_xlfn.IFS(K754="M","Medium",K754="L","Light",K754="D","Dark")</f>
        <v>Medium</v>
      </c>
      <c r="M754" s="4">
        <f>INDEX(products!$A$1:$G$49,MATCH(orders!$D754,products!$A$1:$A$49,0),MATCH(orders!M$1,products!$A$1:$G$1,0))</f>
        <v>1</v>
      </c>
      <c r="N754" s="5">
        <f>INDEX(products!$A$1:$G$49,MATCH(orders!$D754,products!$A$1:$A$49,0),MATCH(orders!N$1,products!$A$1:$G$1,0))</f>
        <v>13.75</v>
      </c>
      <c r="O754" s="5">
        <f t="shared" si="11"/>
        <v>27.5</v>
      </c>
      <c r="P754" t="str">
        <f>_xlfn.XLOOKUP(CoffeeOrders[[#This Row],[Customer ID]],customers!$A$1:$A$1001,customers!$I$1:$I$1001,,0)</f>
        <v>Yes</v>
      </c>
    </row>
    <row r="755" spans="1:16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_xlfn.XLOOKUP(C755,customers!$A$2:$A$1001,customers!$B$2:$B$1001)</f>
        <v>Simone Capon</v>
      </c>
      <c r="G755" s="2" t="str">
        <f>IF(_xlfn.XLOOKUP(C755,customers!$A$1:$A$1001,customers!$C$1:$C$1001)=0, "",_xlfn.XLOOKUP(C755,customers!$A$2:$A$1001,customers!$C$2:$C$1001))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 cm="1">
        <f t="array" ref="J755">_xlfn.IFS(I755="Rob", "Robusta",I755="Ara","Arabica",I755="Exc","Excelsa",I755="Lib", "Liberica")</f>
        <v>Arabica</v>
      </c>
      <c r="K755" t="str">
        <f>INDEX(products!$A$1:$G$49,MATCH(orders!$D755,products!$A$1:$A$49,0),MATCH(orders!K$1,products!$A$1:$G$1,0))</f>
        <v>D</v>
      </c>
      <c r="L755" t="str" cm="1">
        <f t="array" ref="L755">_xlfn.IFS(K755="M","Medium",K755="L","Light",K755="D","Dark")</f>
        <v>Dark</v>
      </c>
      <c r="M755" s="4">
        <f>INDEX(products!$A$1:$G$49,MATCH(orders!$D755,products!$A$1:$A$49,0),MATCH(orders!M$1,products!$A$1:$G$1,0))</f>
        <v>0.5</v>
      </c>
      <c r="N755" s="5">
        <f>INDEX(products!$A$1:$G$49,MATCH(orders!$D755,products!$A$1:$A$49,0),MATCH(orders!N$1,products!$A$1:$G$1,0))</f>
        <v>5.97</v>
      </c>
      <c r="O755" s="5">
        <f t="shared" si="11"/>
        <v>29.849999999999998</v>
      </c>
      <c r="P755" t="str">
        <f>_xlfn.XLOOKUP(CoffeeOrders[[#This Row],[Customer ID]],customers!$A$1:$A$1001,customers!$I$1:$I$1001,,0)</f>
        <v>No</v>
      </c>
    </row>
    <row r="756" spans="1:16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_xlfn.XLOOKUP(C756,customers!$A$2:$A$1001,customers!$B$2:$B$1001)</f>
        <v>Jimmy Dymoke</v>
      </c>
      <c r="G756" s="2" t="str">
        <f>IF(_xlfn.XLOOKUP(C756,customers!$A$1:$A$1001,customers!$C$1:$C$1001)=0, "",_xlfn.XLOOKUP(C756,customers!$A$2:$A$1001,customers!$C$2:$C$1001))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 cm="1">
        <f t="array" ref="J756">_xlfn.IFS(I756="Rob", "Robusta",I756="Ara","Arabica",I756="Exc","Excelsa",I756="Lib", "Liberica")</f>
        <v>Arabica</v>
      </c>
      <c r="K756" t="str">
        <f>INDEX(products!$A$1:$G$49,MATCH(orders!$D756,products!$A$1:$A$49,0),MATCH(orders!K$1,products!$A$1:$G$1,0))</f>
        <v>D</v>
      </c>
      <c r="L756" t="str" cm="1">
        <f t="array" ref="L756">_xlfn.IFS(K756="M","Medium",K756="L","Light",K756="D","Dark")</f>
        <v>Dark</v>
      </c>
      <c r="M756" s="4">
        <f>INDEX(products!$A$1:$G$49,MATCH(orders!$D756,products!$A$1:$A$49,0),MATCH(orders!M$1,products!$A$1:$G$1,0))</f>
        <v>0.2</v>
      </c>
      <c r="N756" s="5">
        <f>INDEX(products!$A$1:$G$49,MATCH(orders!$D756,products!$A$1:$A$49,0),MATCH(orders!N$1,products!$A$1:$G$1,0))</f>
        <v>2.9849999999999999</v>
      </c>
      <c r="O756" s="5">
        <f t="shared" si="11"/>
        <v>17.91</v>
      </c>
      <c r="P756" t="str">
        <f>_xlfn.XLOOKUP(CoffeeOrders[[#This Row],[Customer ID]],customers!$A$1:$A$1001,customers!$I$1:$I$1001,,0)</f>
        <v>No</v>
      </c>
    </row>
    <row r="757" spans="1:16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_xlfn.XLOOKUP(C757,customers!$A$2:$A$1001,customers!$B$2:$B$1001)</f>
        <v>Foster Constance</v>
      </c>
      <c r="G757" s="2" t="str">
        <f>IF(_xlfn.XLOOKUP(C757,customers!$A$1:$A$1001,customers!$C$1:$C$1001)=0, "",_xlfn.XLOOKUP(C757,customers!$A$2:$A$1001,customers!$C$2:$C$1001))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 cm="1">
        <f t="array" ref="J757">_xlfn.IFS(I757="Rob", "Robusta",I757="Ara","Arabica",I757="Exc","Excelsa",I757="Lib", "Liberica")</f>
        <v>Liberica</v>
      </c>
      <c r="K757" t="str">
        <f>INDEX(products!$A$1:$G$49,MATCH(orders!$D757,products!$A$1:$A$49,0),MATCH(orders!K$1,products!$A$1:$G$1,0))</f>
        <v>L</v>
      </c>
      <c r="L757" t="str" cm="1">
        <f t="array" ref="L757">_xlfn.IFS(K757="M","Medium",K757="L","Light",K757="D","Dark")</f>
        <v>Light</v>
      </c>
      <c r="M757" s="4">
        <f>INDEX(products!$A$1:$G$49,MATCH(orders!$D757,products!$A$1:$A$49,0),MATCH(orders!M$1,products!$A$1:$G$1,0))</f>
        <v>0.2</v>
      </c>
      <c r="N757" s="5">
        <f>INDEX(products!$A$1:$G$49,MATCH(orders!$D757,products!$A$1:$A$49,0),MATCH(orders!N$1,products!$A$1:$G$1,0))</f>
        <v>4.7549999999999999</v>
      </c>
      <c r="O757" s="5">
        <f t="shared" si="11"/>
        <v>28.53</v>
      </c>
      <c r="P757" t="str">
        <f>_xlfn.XLOOKUP(CoffeeOrders[[#This Row],[Customer ID]],customers!$A$1:$A$1001,customers!$I$1:$I$1001,,0)</f>
        <v>No</v>
      </c>
    </row>
    <row r="758" spans="1:16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_xlfn.XLOOKUP(C758,customers!$A$2:$A$1001,customers!$B$2:$B$1001)</f>
        <v>Fernando Sulman</v>
      </c>
      <c r="G758" s="2" t="str">
        <f>IF(_xlfn.XLOOKUP(C758,customers!$A$1:$A$1001,customers!$C$1:$C$1001)=0, "",_xlfn.XLOOKUP(C758,customers!$A$2:$A$1001,customers!$C$2:$C$1001))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 cm="1">
        <f t="array" ref="J758">_xlfn.IFS(I758="Rob", "Robusta",I758="Ara","Arabica",I758="Exc","Excelsa",I758="Lib", "Liberica")</f>
        <v>Robusta</v>
      </c>
      <c r="K758" t="str">
        <f>INDEX(products!$A$1:$G$49,MATCH(orders!$D758,products!$A$1:$A$49,0),MATCH(orders!K$1,products!$A$1:$G$1,0))</f>
        <v>D</v>
      </c>
      <c r="L758" t="str" cm="1">
        <f t="array" ref="L758">_xlfn.IFS(K758="M","Medium",K758="L","Light",K758="D","Dark")</f>
        <v>Dark</v>
      </c>
      <c r="M758" s="4">
        <f>INDEX(products!$A$1:$G$49,MATCH(orders!$D758,products!$A$1:$A$49,0),MATCH(orders!M$1,products!$A$1:$G$1,0))</f>
        <v>1</v>
      </c>
      <c r="N758" s="5">
        <f>INDEX(products!$A$1:$G$49,MATCH(orders!$D758,products!$A$1:$A$49,0),MATCH(orders!N$1,products!$A$1:$G$1,0))</f>
        <v>8.9499999999999993</v>
      </c>
      <c r="O758" s="5">
        <f t="shared" si="11"/>
        <v>35.799999999999997</v>
      </c>
      <c r="P758" t="str">
        <f>_xlfn.XLOOKUP(CoffeeOrders[[#This Row],[Customer ID]],customers!$A$1:$A$1001,customers!$I$1:$I$1001,,0)</f>
        <v>Yes</v>
      </c>
    </row>
    <row r="759" spans="1:16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_xlfn.XLOOKUP(C759,customers!$A$2:$A$1001,customers!$B$2:$B$1001)</f>
        <v>Dorotea Hollyman</v>
      </c>
      <c r="G759" s="2" t="str">
        <f>IF(_xlfn.XLOOKUP(C759,customers!$A$1:$A$1001,customers!$C$1:$C$1001)=0, "",_xlfn.XLOOKUP(C759,customers!$A$2:$A$1001,customers!$C$2:$C$1001))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 cm="1">
        <f t="array" ref="J759">_xlfn.IFS(I759="Rob", "Robusta",I759="Ara","Arabica",I759="Exc","Excelsa",I759="Lib", "Liberica")</f>
        <v>Arabica</v>
      </c>
      <c r="K759" t="str">
        <f>INDEX(products!$A$1:$G$49,MATCH(orders!$D759,products!$A$1:$A$49,0),MATCH(orders!K$1,products!$A$1:$G$1,0))</f>
        <v>D</v>
      </c>
      <c r="L759" t="str" cm="1">
        <f t="array" ref="L759">_xlfn.IFS(K759="M","Medium",K759="L","Light",K759="D","Dark")</f>
        <v>Dark</v>
      </c>
      <c r="M759" s="4">
        <f>INDEX(products!$A$1:$G$49,MATCH(orders!$D759,products!$A$1:$A$49,0),MATCH(orders!M$1,products!$A$1:$G$1,0))</f>
        <v>0.5</v>
      </c>
      <c r="N759" s="5">
        <f>INDEX(products!$A$1:$G$49,MATCH(orders!$D759,products!$A$1:$A$49,0),MATCH(orders!N$1,products!$A$1:$G$1,0))</f>
        <v>5.97</v>
      </c>
      <c r="O759" s="5">
        <f t="shared" si="11"/>
        <v>17.91</v>
      </c>
      <c r="P759" t="str">
        <f>_xlfn.XLOOKUP(CoffeeOrders[[#This Row],[Customer ID]],customers!$A$1:$A$1001,customers!$I$1:$I$1001,,0)</f>
        <v>Yes</v>
      </c>
    </row>
    <row r="760" spans="1:16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_xlfn.XLOOKUP(C760,customers!$A$2:$A$1001,customers!$B$2:$B$1001)</f>
        <v>Lorelei Nardoni</v>
      </c>
      <c r="G760" s="2" t="str">
        <f>IF(_xlfn.XLOOKUP(C760,customers!$A$1:$A$1001,customers!$C$1:$C$1001)=0, "",_xlfn.XLOOKUP(C760,customers!$A$2:$A$1001,customers!$C$2:$C$1001))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 cm="1">
        <f t="array" ref="J760">_xlfn.IFS(I760="Rob", "Robusta",I760="Ara","Arabica",I760="Exc","Excelsa",I760="Lib", "Liberica")</f>
        <v>Robusta</v>
      </c>
      <c r="K760" t="str">
        <f>INDEX(products!$A$1:$G$49,MATCH(orders!$D760,products!$A$1:$A$49,0),MATCH(orders!K$1,products!$A$1:$G$1,0))</f>
        <v>D</v>
      </c>
      <c r="L760" t="str" cm="1">
        <f t="array" ref="L760">_xlfn.IFS(K760="M","Medium",K760="L","Light",K760="D","Dark")</f>
        <v>Dark</v>
      </c>
      <c r="M760" s="4">
        <f>INDEX(products!$A$1:$G$49,MATCH(orders!$D760,products!$A$1:$A$49,0),MATCH(orders!M$1,products!$A$1:$G$1,0))</f>
        <v>1</v>
      </c>
      <c r="N760" s="5">
        <f>INDEX(products!$A$1:$G$49,MATCH(orders!$D760,products!$A$1:$A$49,0),MATCH(orders!N$1,products!$A$1:$G$1,0))</f>
        <v>8.9499999999999993</v>
      </c>
      <c r="O760" s="5">
        <f t="shared" si="11"/>
        <v>8.9499999999999993</v>
      </c>
      <c r="P760" t="str">
        <f>_xlfn.XLOOKUP(CoffeeOrders[[#This Row],[Customer ID]],customers!$A$1:$A$1001,customers!$I$1:$I$1001,,0)</f>
        <v>No</v>
      </c>
    </row>
    <row r="761" spans="1:16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_xlfn.XLOOKUP(C761,customers!$A$2:$A$1001,customers!$B$2:$B$1001)</f>
        <v>Dallas Yarham</v>
      </c>
      <c r="G761" s="2" t="str">
        <f>IF(_xlfn.XLOOKUP(C761,customers!$A$1:$A$1001,customers!$C$1:$C$1001)=0, "",_xlfn.XLOOKUP(C761,customers!$A$2:$A$1001,customers!$C$2:$C$1001))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 cm="1">
        <f t="array" ref="J761">_xlfn.IFS(I761="Rob", "Robusta",I761="Ara","Arabica",I761="Exc","Excelsa",I761="Lib", "Liberica")</f>
        <v>Liberica</v>
      </c>
      <c r="K761" t="str">
        <f>INDEX(products!$A$1:$G$49,MATCH(orders!$D761,products!$A$1:$A$49,0),MATCH(orders!K$1,products!$A$1:$G$1,0))</f>
        <v>D</v>
      </c>
      <c r="L761" t="str" cm="1">
        <f t="array" ref="L761">_xlfn.IFS(K761="M","Medium",K761="L","Light",K761="D","Dark")</f>
        <v>Dark</v>
      </c>
      <c r="M761" s="4">
        <f>INDEX(products!$A$1:$G$49,MATCH(orders!$D761,products!$A$1:$A$49,0),MATCH(orders!M$1,products!$A$1:$G$1,0))</f>
        <v>2.5</v>
      </c>
      <c r="N761" s="5">
        <f>INDEX(products!$A$1:$G$49,MATCH(orders!$D761,products!$A$1:$A$49,0),MATCH(orders!N$1,products!$A$1:$G$1,0))</f>
        <v>29.784999999999997</v>
      </c>
      <c r="O761" s="5">
        <f t="shared" si="11"/>
        <v>29.784999999999997</v>
      </c>
      <c r="P761" t="str">
        <f>_xlfn.XLOOKUP(CoffeeOrders[[#This Row],[Customer ID]],customers!$A$1:$A$1001,customers!$I$1:$I$1001,,0)</f>
        <v>Yes</v>
      </c>
    </row>
    <row r="762" spans="1:16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_xlfn.XLOOKUP(C762,customers!$A$2:$A$1001,customers!$B$2:$B$1001)</f>
        <v>Arlana Ferrea</v>
      </c>
      <c r="G762" s="2" t="str">
        <f>IF(_xlfn.XLOOKUP(C762,customers!$A$1:$A$1001,customers!$C$1:$C$1001)=0, "",_xlfn.XLOOKUP(C762,customers!$A$2:$A$1001,customers!$C$2:$C$1001))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 cm="1">
        <f t="array" ref="J762">_xlfn.IFS(I762="Rob", "Robusta",I762="Ara","Arabica",I762="Exc","Excelsa",I762="Lib", "Liberica")</f>
        <v>Excelsa</v>
      </c>
      <c r="K762" t="str">
        <f>INDEX(products!$A$1:$G$49,MATCH(orders!$D762,products!$A$1:$A$49,0),MATCH(orders!K$1,products!$A$1:$G$1,0))</f>
        <v>L</v>
      </c>
      <c r="L762" t="str" cm="1">
        <f t="array" ref="L762">_xlfn.IFS(K762="M","Medium",K762="L","Light",K762="D","Dark")</f>
        <v>Light</v>
      </c>
      <c r="M762" s="4">
        <f>INDEX(products!$A$1:$G$49,MATCH(orders!$D762,products!$A$1:$A$49,0),MATCH(orders!M$1,products!$A$1:$G$1,0))</f>
        <v>0.5</v>
      </c>
      <c r="N762" s="5">
        <f>INDEX(products!$A$1:$G$49,MATCH(orders!$D762,products!$A$1:$A$49,0),MATCH(orders!N$1,products!$A$1:$G$1,0))</f>
        <v>8.91</v>
      </c>
      <c r="O762" s="5">
        <f t="shared" si="11"/>
        <v>44.55</v>
      </c>
      <c r="P762" t="str">
        <f>_xlfn.XLOOKUP(CoffeeOrders[[#This Row],[Customer ID]],customers!$A$1:$A$1001,customers!$I$1:$I$1001,,0)</f>
        <v>No</v>
      </c>
    </row>
    <row r="763" spans="1:16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_xlfn.XLOOKUP(C763,customers!$A$2:$A$1001,customers!$B$2:$B$1001)</f>
        <v>Chuck Kendrick</v>
      </c>
      <c r="G763" s="2" t="str">
        <f>IF(_xlfn.XLOOKUP(C763,customers!$A$1:$A$1001,customers!$C$1:$C$1001)=0, "",_xlfn.XLOOKUP(C763,customers!$A$2:$A$1001,customers!$C$2:$C$1001))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 cm="1">
        <f t="array" ref="J763">_xlfn.IFS(I763="Rob", "Robusta",I763="Ara","Arabica",I763="Exc","Excelsa",I763="Lib", "Liberica")</f>
        <v>Excelsa</v>
      </c>
      <c r="K763" t="str">
        <f>INDEX(products!$A$1:$G$49,MATCH(orders!$D763,products!$A$1:$A$49,0),MATCH(orders!K$1,products!$A$1:$G$1,0))</f>
        <v>L</v>
      </c>
      <c r="L763" t="str" cm="1">
        <f t="array" ref="L763">_xlfn.IFS(K763="M","Medium",K763="L","Light",K763="D","Dark")</f>
        <v>Light</v>
      </c>
      <c r="M763" s="4">
        <f>INDEX(products!$A$1:$G$49,MATCH(orders!$D763,products!$A$1:$A$49,0),MATCH(orders!M$1,products!$A$1:$G$1,0))</f>
        <v>1</v>
      </c>
      <c r="N763" s="5">
        <f>INDEX(products!$A$1:$G$49,MATCH(orders!$D763,products!$A$1:$A$49,0),MATCH(orders!N$1,products!$A$1:$G$1,0))</f>
        <v>14.85</v>
      </c>
      <c r="O763" s="5">
        <f t="shared" si="11"/>
        <v>89.1</v>
      </c>
      <c r="P763" t="str">
        <f>_xlfn.XLOOKUP(CoffeeOrders[[#This Row],[Customer ID]],customers!$A$1:$A$1001,customers!$I$1:$I$1001,,0)</f>
        <v>Yes</v>
      </c>
    </row>
    <row r="764" spans="1:16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_xlfn.XLOOKUP(C764,customers!$A$2:$A$1001,customers!$B$2:$B$1001)</f>
        <v>Sharona Danilchik</v>
      </c>
      <c r="G764" s="2" t="str">
        <f>IF(_xlfn.XLOOKUP(C764,customers!$A$1:$A$1001,customers!$C$1:$C$1001)=0, "",_xlfn.XLOOKUP(C764,customers!$A$2:$A$1001,customers!$C$2:$C$1001))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 cm="1">
        <f t="array" ref="J764">_xlfn.IFS(I764="Rob", "Robusta",I764="Ara","Arabica",I764="Exc","Excelsa",I764="Lib", "Liberica")</f>
        <v>Liberica</v>
      </c>
      <c r="K764" t="str">
        <f>INDEX(products!$A$1:$G$49,MATCH(orders!$D764,products!$A$1:$A$49,0),MATCH(orders!K$1,products!$A$1:$G$1,0))</f>
        <v>M</v>
      </c>
      <c r="L764" t="str" cm="1">
        <f t="array" ref="L764">_xlfn.IFS(K764="M","Medium",K764="L","Light",K764="D","Dark")</f>
        <v>Medium</v>
      </c>
      <c r="M764" s="4">
        <f>INDEX(products!$A$1:$G$49,MATCH(orders!$D764,products!$A$1:$A$49,0),MATCH(orders!M$1,products!$A$1:$G$1,0))</f>
        <v>0.5</v>
      </c>
      <c r="N764" s="5">
        <f>INDEX(products!$A$1:$G$49,MATCH(orders!$D764,products!$A$1:$A$49,0),MATCH(orders!N$1,products!$A$1:$G$1,0))</f>
        <v>8.73</v>
      </c>
      <c r="O764" s="5">
        <f t="shared" si="11"/>
        <v>43.650000000000006</v>
      </c>
      <c r="P764" t="str">
        <f>_xlfn.XLOOKUP(CoffeeOrders[[#This Row],[Customer ID]],customers!$A$1:$A$1001,customers!$I$1:$I$1001,,0)</f>
        <v>No</v>
      </c>
    </row>
    <row r="765" spans="1:16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_xlfn.XLOOKUP(C765,customers!$A$2:$A$1001,customers!$B$2:$B$1001)</f>
        <v>Sarajane Potter</v>
      </c>
      <c r="G765" s="2" t="str">
        <f>IF(_xlfn.XLOOKUP(C765,customers!$A$1:$A$1001,customers!$C$1:$C$1001)=0, "",_xlfn.XLOOKUP(C765,customers!$A$2:$A$1001,customers!$C$2:$C$1001))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 cm="1">
        <f t="array" ref="J765">_xlfn.IFS(I765="Rob", "Robusta",I765="Ara","Arabica",I765="Exc","Excelsa",I765="Lib", "Liberica")</f>
        <v>Arabica</v>
      </c>
      <c r="K765" t="str">
        <f>INDEX(products!$A$1:$G$49,MATCH(orders!$D765,products!$A$1:$A$49,0),MATCH(orders!K$1,products!$A$1:$G$1,0))</f>
        <v>L</v>
      </c>
      <c r="L765" t="str" cm="1">
        <f t="array" ref="L765">_xlfn.IFS(K765="M","Medium",K765="L","Light",K765="D","Dark")</f>
        <v>Light</v>
      </c>
      <c r="M765" s="4">
        <f>INDEX(products!$A$1:$G$49,MATCH(orders!$D765,products!$A$1:$A$49,0),MATCH(orders!M$1,products!$A$1:$G$1,0))</f>
        <v>0.5</v>
      </c>
      <c r="N765" s="5">
        <f>INDEX(products!$A$1:$G$49,MATCH(orders!$D765,products!$A$1:$A$49,0),MATCH(orders!N$1,products!$A$1:$G$1,0))</f>
        <v>7.77</v>
      </c>
      <c r="O765" s="5">
        <f t="shared" si="11"/>
        <v>23.31</v>
      </c>
      <c r="P765" t="str">
        <f>_xlfn.XLOOKUP(CoffeeOrders[[#This Row],[Customer ID]],customers!$A$1:$A$1001,customers!$I$1:$I$1001,,0)</f>
        <v>No</v>
      </c>
    </row>
    <row r="766" spans="1:16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_xlfn.XLOOKUP(C766,customers!$A$2:$A$1001,customers!$B$2:$B$1001)</f>
        <v>Bobby Folomkin</v>
      </c>
      <c r="G766" s="2" t="str">
        <f>IF(_xlfn.XLOOKUP(C766,customers!$A$1:$A$1001,customers!$C$1:$C$1001)=0, "",_xlfn.XLOOKUP(C766,customers!$A$2:$A$1001,customers!$C$2:$C$1001))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 cm="1">
        <f t="array" ref="J766">_xlfn.IFS(I766="Rob", "Robusta",I766="Ara","Arabica",I766="Exc","Excelsa",I766="Lib", "Liberica")</f>
        <v>Arabica</v>
      </c>
      <c r="K766" t="str">
        <f>INDEX(products!$A$1:$G$49,MATCH(orders!$D766,products!$A$1:$A$49,0),MATCH(orders!K$1,products!$A$1:$G$1,0))</f>
        <v>L</v>
      </c>
      <c r="L766" t="str" cm="1">
        <f t="array" ref="L766">_xlfn.IFS(K766="M","Medium",K766="L","Light",K766="D","Dark")</f>
        <v>Light</v>
      </c>
      <c r="M766" s="4">
        <f>INDEX(products!$A$1:$G$49,MATCH(orders!$D766,products!$A$1:$A$49,0),MATCH(orders!M$1,products!$A$1:$G$1,0))</f>
        <v>2.5</v>
      </c>
      <c r="N766" s="5">
        <f>INDEX(products!$A$1:$G$49,MATCH(orders!$D766,products!$A$1:$A$49,0),MATCH(orders!N$1,products!$A$1:$G$1,0))</f>
        <v>29.784999999999997</v>
      </c>
      <c r="O766" s="5">
        <f t="shared" si="11"/>
        <v>178.70999999999998</v>
      </c>
      <c r="P766" t="str">
        <f>_xlfn.XLOOKUP(CoffeeOrders[[#This Row],[Customer ID]],customers!$A$1:$A$1001,customers!$I$1:$I$1001,,0)</f>
        <v>Yes</v>
      </c>
    </row>
    <row r="767" spans="1:16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_xlfn.XLOOKUP(C767,customers!$A$2:$A$1001,customers!$B$2:$B$1001)</f>
        <v>Rafferty Pursglove</v>
      </c>
      <c r="G767" s="2" t="str">
        <f>IF(_xlfn.XLOOKUP(C767,customers!$A$1:$A$1001,customers!$C$1:$C$1001)=0, "",_xlfn.XLOOKUP(C767,customers!$A$2:$A$1001,customers!$C$2:$C$1001))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 cm="1">
        <f t="array" ref="J767">_xlfn.IFS(I767="Rob", "Robusta",I767="Ara","Arabica",I767="Exc","Excelsa",I767="Lib", "Liberica")</f>
        <v>Robusta</v>
      </c>
      <c r="K767" t="str">
        <f>INDEX(products!$A$1:$G$49,MATCH(orders!$D767,products!$A$1:$A$49,0),MATCH(orders!K$1,products!$A$1:$G$1,0))</f>
        <v>M</v>
      </c>
      <c r="L767" t="str" cm="1">
        <f t="array" ref="L767">_xlfn.IFS(K767="M","Medium",K767="L","Light",K767="D","Dark")</f>
        <v>Medium</v>
      </c>
      <c r="M767" s="4">
        <f>INDEX(products!$A$1:$G$49,MATCH(orders!$D767,products!$A$1:$A$49,0),MATCH(orders!M$1,products!$A$1:$G$1,0))</f>
        <v>1</v>
      </c>
      <c r="N767" s="5">
        <f>INDEX(products!$A$1:$G$49,MATCH(orders!$D767,products!$A$1:$A$49,0),MATCH(orders!N$1,products!$A$1:$G$1,0))</f>
        <v>9.9499999999999993</v>
      </c>
      <c r="O767" s="5">
        <f t="shared" si="11"/>
        <v>59.699999999999996</v>
      </c>
      <c r="P767" t="str">
        <f>_xlfn.XLOOKUP(CoffeeOrders[[#This Row],[Customer ID]],customers!$A$1:$A$1001,customers!$I$1:$I$1001,,0)</f>
        <v>Yes</v>
      </c>
    </row>
    <row r="768" spans="1:16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_xlfn.XLOOKUP(C768,customers!$A$2:$A$1001,customers!$B$2:$B$1001)</f>
        <v>Rafferty Pursglove</v>
      </c>
      <c r="G768" s="2" t="str">
        <f>IF(_xlfn.XLOOKUP(C768,customers!$A$1:$A$1001,customers!$C$1:$C$1001)=0, "",_xlfn.XLOOKUP(C768,customers!$A$2:$A$1001,customers!$C$2:$C$1001))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 cm="1">
        <f t="array" ref="J768">_xlfn.IFS(I768="Rob", "Robusta",I768="Ara","Arabica",I768="Exc","Excelsa",I768="Lib", "Liberica")</f>
        <v>Arabica</v>
      </c>
      <c r="K768" t="str">
        <f>INDEX(products!$A$1:$G$49,MATCH(orders!$D768,products!$A$1:$A$49,0),MATCH(orders!K$1,products!$A$1:$G$1,0))</f>
        <v>L</v>
      </c>
      <c r="L768" t="str" cm="1">
        <f t="array" ref="L768">_xlfn.IFS(K768="M","Medium",K768="L","Light",K768="D","Dark")</f>
        <v>Light</v>
      </c>
      <c r="M768" s="4">
        <f>INDEX(products!$A$1:$G$49,MATCH(orders!$D768,products!$A$1:$A$49,0),MATCH(orders!M$1,products!$A$1:$G$1,0))</f>
        <v>0.5</v>
      </c>
      <c r="N768" s="5">
        <f>INDEX(products!$A$1:$G$49,MATCH(orders!$D768,products!$A$1:$A$49,0),MATCH(orders!N$1,products!$A$1:$G$1,0))</f>
        <v>7.77</v>
      </c>
      <c r="O768" s="5">
        <f t="shared" si="11"/>
        <v>15.54</v>
      </c>
      <c r="P768" t="str">
        <f>_xlfn.XLOOKUP(CoffeeOrders[[#This Row],[Customer ID]],customers!$A$1:$A$1001,customers!$I$1:$I$1001,,0)</f>
        <v>Yes</v>
      </c>
    </row>
    <row r="769" spans="1:16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_xlfn.XLOOKUP(C769,customers!$A$2:$A$1001,customers!$B$2:$B$1001)</f>
        <v>Foster Constance</v>
      </c>
      <c r="G769" s="2" t="str">
        <f>IF(_xlfn.XLOOKUP(C769,customers!$A$1:$A$1001,customers!$C$1:$C$1001)=0, "",_xlfn.XLOOKUP(C769,customers!$A$2:$A$1001,customers!$C$2:$C$1001))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 cm="1">
        <f t="array" ref="J769">_xlfn.IFS(I769="Rob", "Robusta",I769="Ara","Arabica",I769="Exc","Excelsa",I769="Lib", "Liberica")</f>
        <v>Arabica</v>
      </c>
      <c r="K769" t="str">
        <f>INDEX(products!$A$1:$G$49,MATCH(orders!$D769,products!$A$1:$A$49,0),MATCH(orders!K$1,products!$A$1:$G$1,0))</f>
        <v>L</v>
      </c>
      <c r="L769" t="str" cm="1">
        <f t="array" ref="L769">_xlfn.IFS(K769="M","Medium",K769="L","Light",K769="D","Dark")</f>
        <v>Light</v>
      </c>
      <c r="M769" s="4">
        <f>INDEX(products!$A$1:$G$49,MATCH(orders!$D769,products!$A$1:$A$49,0),MATCH(orders!M$1,products!$A$1:$G$1,0))</f>
        <v>2.5</v>
      </c>
      <c r="N769" s="5">
        <f>INDEX(products!$A$1:$G$49,MATCH(orders!$D769,products!$A$1:$A$49,0),MATCH(orders!N$1,products!$A$1:$G$1,0))</f>
        <v>29.784999999999997</v>
      </c>
      <c r="O769" s="5">
        <f t="shared" si="11"/>
        <v>89.35499999999999</v>
      </c>
      <c r="P769" t="str">
        <f>_xlfn.XLOOKUP(CoffeeOrders[[#This Row],[Customer ID]],customers!$A$1:$A$1001,customers!$I$1:$I$1001,,0)</f>
        <v>No</v>
      </c>
    </row>
    <row r="770" spans="1:16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_xlfn.XLOOKUP(C770,customers!$A$2:$A$1001,customers!$B$2:$B$1001)</f>
        <v>Foster Constance</v>
      </c>
      <c r="G770" s="2" t="str">
        <f>IF(_xlfn.XLOOKUP(C770,customers!$A$1:$A$1001,customers!$C$1:$C$1001)=0, "",_xlfn.XLOOKUP(C770,customers!$A$2:$A$1001,customers!$C$2:$C$1001))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 cm="1">
        <f t="array" ref="J770">_xlfn.IFS(I770="Rob", "Robusta",I770="Ara","Arabica",I770="Exc","Excelsa",I770="Lib", "Liberica")</f>
        <v>Robusta</v>
      </c>
      <c r="K770" t="str">
        <f>INDEX(products!$A$1:$G$49,MATCH(orders!$D770,products!$A$1:$A$49,0),MATCH(orders!K$1,products!$A$1:$G$1,0))</f>
        <v>L</v>
      </c>
      <c r="L770" t="str" cm="1">
        <f t="array" ref="L770">_xlfn.IFS(K770="M","Medium",K770="L","Light",K770="D","Dark")</f>
        <v>Light</v>
      </c>
      <c r="M770" s="4">
        <f>INDEX(products!$A$1:$G$49,MATCH(orders!$D770,products!$A$1:$A$49,0),MATCH(orders!M$1,products!$A$1:$G$1,0))</f>
        <v>1</v>
      </c>
      <c r="N770" s="5">
        <f>INDEX(products!$A$1:$G$49,MATCH(orders!$D770,products!$A$1:$A$49,0),MATCH(orders!N$1,products!$A$1:$G$1,0))</f>
        <v>11.95</v>
      </c>
      <c r="O770" s="5">
        <f t="shared" si="11"/>
        <v>23.9</v>
      </c>
      <c r="P770" t="str">
        <f>_xlfn.XLOOKUP(CoffeeOrders[[#This Row],[Customer ID]],customers!$A$1:$A$1001,customers!$I$1:$I$1001,,0)</f>
        <v>No</v>
      </c>
    </row>
    <row r="771" spans="1:16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_xlfn.XLOOKUP(C771,customers!$A$2:$A$1001,customers!$B$2:$B$1001)</f>
        <v>Dalia Eburah</v>
      </c>
      <c r="G771" s="2" t="str">
        <f>IF(_xlfn.XLOOKUP(C771,customers!$A$1:$A$1001,customers!$C$1:$C$1001)=0, "",_xlfn.XLOOKUP(C771,customers!$A$2:$A$1001,customers!$C$2:$C$1001))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 cm="1">
        <f t="array" ref="J771">_xlfn.IFS(I771="Rob", "Robusta",I771="Ara","Arabica",I771="Exc","Excelsa",I771="Lib", "Liberica")</f>
        <v>Robusta</v>
      </c>
      <c r="K771" t="str">
        <f>INDEX(products!$A$1:$G$49,MATCH(orders!$D771,products!$A$1:$A$49,0),MATCH(orders!K$1,products!$A$1:$G$1,0))</f>
        <v>M</v>
      </c>
      <c r="L771" t="str" cm="1">
        <f t="array" ref="L771">_xlfn.IFS(K771="M","Medium",K771="L","Light",K771="D","Dark")</f>
        <v>Medium</v>
      </c>
      <c r="M771" s="4">
        <f>INDEX(products!$A$1:$G$49,MATCH(orders!$D771,products!$A$1:$A$49,0),MATCH(orders!M$1,products!$A$1:$G$1,0))</f>
        <v>2.5</v>
      </c>
      <c r="N771" s="5">
        <f>INDEX(products!$A$1:$G$49,MATCH(orders!$D771,products!$A$1:$A$49,0),MATCH(orders!N$1,products!$A$1:$G$1,0))</f>
        <v>22.884999999999998</v>
      </c>
      <c r="O771" s="5">
        <f t="shared" ref="O771:O834" si="12">E771*N771</f>
        <v>137.31</v>
      </c>
      <c r="P771" t="str">
        <f>_xlfn.XLOOKUP(CoffeeOrders[[#This Row],[Customer ID]],customers!$A$1:$A$1001,customers!$I$1:$I$1001,,0)</f>
        <v>No</v>
      </c>
    </row>
    <row r="772" spans="1:16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_xlfn.XLOOKUP(C772,customers!$A$2:$A$1001,customers!$B$2:$B$1001)</f>
        <v>Martie Brimilcombe</v>
      </c>
      <c r="G772" s="2" t="str">
        <f>IF(_xlfn.XLOOKUP(C772,customers!$A$1:$A$1001,customers!$C$1:$C$1001)=0, "",_xlfn.XLOOKUP(C772,customers!$A$2:$A$1001,customers!$C$2:$C$1001))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 cm="1">
        <f t="array" ref="J772">_xlfn.IFS(I772="Rob", "Robusta",I772="Ara","Arabica",I772="Exc","Excelsa",I772="Lib", "Liberica")</f>
        <v>Arabica</v>
      </c>
      <c r="K772" t="str">
        <f>INDEX(products!$A$1:$G$49,MATCH(orders!$D772,products!$A$1:$A$49,0),MATCH(orders!K$1,products!$A$1:$G$1,0))</f>
        <v>D</v>
      </c>
      <c r="L772" t="str" cm="1">
        <f t="array" ref="L772">_xlfn.IFS(K772="M","Medium",K772="L","Light",K772="D","Dark")</f>
        <v>Dark</v>
      </c>
      <c r="M772" s="4">
        <f>INDEX(products!$A$1:$G$49,MATCH(orders!$D772,products!$A$1:$A$49,0),MATCH(orders!M$1,products!$A$1:$G$1,0))</f>
        <v>1</v>
      </c>
      <c r="N772" s="5">
        <f>INDEX(products!$A$1:$G$49,MATCH(orders!$D772,products!$A$1:$A$49,0),MATCH(orders!N$1,products!$A$1:$G$1,0))</f>
        <v>9.9499999999999993</v>
      </c>
      <c r="O772" s="5">
        <f t="shared" si="12"/>
        <v>9.9499999999999993</v>
      </c>
      <c r="P772" t="str">
        <f>_xlfn.XLOOKUP(CoffeeOrders[[#This Row],[Customer ID]],customers!$A$1:$A$1001,customers!$I$1:$I$1001,,0)</f>
        <v>No</v>
      </c>
    </row>
    <row r="773" spans="1:16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_xlfn.XLOOKUP(C773,customers!$A$2:$A$1001,customers!$B$2:$B$1001)</f>
        <v>Suzanna Bollam</v>
      </c>
      <c r="G773" s="2" t="str">
        <f>IF(_xlfn.XLOOKUP(C773,customers!$A$1:$A$1001,customers!$C$1:$C$1001)=0, "",_xlfn.XLOOKUP(C773,customers!$A$2:$A$1001,customers!$C$2:$C$1001))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 cm="1">
        <f t="array" ref="J773">_xlfn.IFS(I773="Rob", "Robusta",I773="Ara","Arabica",I773="Exc","Excelsa",I773="Lib", "Liberica")</f>
        <v>Robusta</v>
      </c>
      <c r="K773" t="str">
        <f>INDEX(products!$A$1:$G$49,MATCH(orders!$D773,products!$A$1:$A$49,0),MATCH(orders!K$1,products!$A$1:$G$1,0))</f>
        <v>L</v>
      </c>
      <c r="L773" t="str" cm="1">
        <f t="array" ref="L773">_xlfn.IFS(K773="M","Medium",K773="L","Light",K773="D","Dark")</f>
        <v>Light</v>
      </c>
      <c r="M773" s="4">
        <f>INDEX(products!$A$1:$G$49,MATCH(orders!$D773,products!$A$1:$A$49,0),MATCH(orders!M$1,products!$A$1:$G$1,0))</f>
        <v>0.5</v>
      </c>
      <c r="N773" s="5">
        <f>INDEX(products!$A$1:$G$49,MATCH(orders!$D773,products!$A$1:$A$49,0),MATCH(orders!N$1,products!$A$1:$G$1,0))</f>
        <v>7.169999999999999</v>
      </c>
      <c r="O773" s="5">
        <f t="shared" si="12"/>
        <v>21.509999999999998</v>
      </c>
      <c r="P773" t="str">
        <f>_xlfn.XLOOKUP(CoffeeOrders[[#This Row],[Customer ID]],customers!$A$1:$A$1001,customers!$I$1:$I$1001,,0)</f>
        <v>No</v>
      </c>
    </row>
    <row r="774" spans="1:16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_xlfn.XLOOKUP(C774,customers!$A$2:$A$1001,customers!$B$2:$B$1001)</f>
        <v>Mellisa Mebes</v>
      </c>
      <c r="G774" s="2" t="str">
        <f>IF(_xlfn.XLOOKUP(C774,customers!$A$1:$A$1001,customers!$C$1:$C$1001)=0, "",_xlfn.XLOOKUP(C774,customers!$A$2:$A$1001,customers!$C$2:$C$1001))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 cm="1">
        <f t="array" ref="J774">_xlfn.IFS(I774="Rob", "Robusta",I774="Ara","Arabica",I774="Exc","Excelsa",I774="Lib", "Liberica")</f>
        <v>Excelsa</v>
      </c>
      <c r="K774" t="str">
        <f>INDEX(products!$A$1:$G$49,MATCH(orders!$D774,products!$A$1:$A$49,0),MATCH(orders!K$1,products!$A$1:$G$1,0))</f>
        <v>M</v>
      </c>
      <c r="L774" t="str" cm="1">
        <f t="array" ref="L774">_xlfn.IFS(K774="M","Medium",K774="L","Light",K774="D","Dark")</f>
        <v>Medium</v>
      </c>
      <c r="M774" s="4">
        <f>INDEX(products!$A$1:$G$49,MATCH(orders!$D774,products!$A$1:$A$49,0),MATCH(orders!M$1,products!$A$1:$G$1,0))</f>
        <v>1</v>
      </c>
      <c r="N774" s="5">
        <f>INDEX(products!$A$1:$G$49,MATCH(orders!$D774,products!$A$1:$A$49,0),MATCH(orders!N$1,products!$A$1:$G$1,0))</f>
        <v>13.75</v>
      </c>
      <c r="O774" s="5">
        <f t="shared" si="12"/>
        <v>82.5</v>
      </c>
      <c r="P774" t="str">
        <f>_xlfn.XLOOKUP(CoffeeOrders[[#This Row],[Customer ID]],customers!$A$1:$A$1001,customers!$I$1:$I$1001,,0)</f>
        <v>No</v>
      </c>
    </row>
    <row r="775" spans="1:16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_xlfn.XLOOKUP(C775,customers!$A$2:$A$1001,customers!$B$2:$B$1001)</f>
        <v>Alva Filipczak</v>
      </c>
      <c r="G775" s="2" t="str">
        <f>IF(_xlfn.XLOOKUP(C775,customers!$A$1:$A$1001,customers!$C$1:$C$1001)=0, "",_xlfn.XLOOKUP(C775,customers!$A$2:$A$1001,customers!$C$2:$C$1001))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 cm="1">
        <f t="array" ref="J775">_xlfn.IFS(I775="Rob", "Robusta",I775="Ara","Arabica",I775="Exc","Excelsa",I775="Lib", "Liberica")</f>
        <v>Liberica</v>
      </c>
      <c r="K775" t="str">
        <f>INDEX(products!$A$1:$G$49,MATCH(orders!$D775,products!$A$1:$A$49,0),MATCH(orders!K$1,products!$A$1:$G$1,0))</f>
        <v>M</v>
      </c>
      <c r="L775" t="str" cm="1">
        <f t="array" ref="L775">_xlfn.IFS(K775="M","Medium",K775="L","Light",K775="D","Dark")</f>
        <v>Medium</v>
      </c>
      <c r="M775" s="4">
        <f>INDEX(products!$A$1:$G$49,MATCH(orders!$D775,products!$A$1:$A$49,0),MATCH(orders!M$1,products!$A$1:$G$1,0))</f>
        <v>0.2</v>
      </c>
      <c r="N775" s="5">
        <f>INDEX(products!$A$1:$G$49,MATCH(orders!$D775,products!$A$1:$A$49,0),MATCH(orders!N$1,products!$A$1:$G$1,0))</f>
        <v>4.3650000000000002</v>
      </c>
      <c r="O775" s="5">
        <f t="shared" si="12"/>
        <v>8.73</v>
      </c>
      <c r="P775" t="str">
        <f>_xlfn.XLOOKUP(CoffeeOrders[[#This Row],[Customer ID]],customers!$A$1:$A$1001,customers!$I$1:$I$1001,,0)</f>
        <v>No</v>
      </c>
    </row>
    <row r="776" spans="1:16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_xlfn.XLOOKUP(C776,customers!$A$2:$A$1001,customers!$B$2:$B$1001)</f>
        <v>Dorette Hinemoor</v>
      </c>
      <c r="G776" s="2" t="str">
        <f>IF(_xlfn.XLOOKUP(C776,customers!$A$1:$A$1001,customers!$C$1:$C$1001)=0, "",_xlfn.XLOOKUP(C776,customers!$A$2:$A$1001,customers!$C$2:$C$1001))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 cm="1">
        <f t="array" ref="J776">_xlfn.IFS(I776="Rob", "Robusta",I776="Ara","Arabica",I776="Exc","Excelsa",I776="Lib", "Liberica")</f>
        <v>Robusta</v>
      </c>
      <c r="K776" t="str">
        <f>INDEX(products!$A$1:$G$49,MATCH(orders!$D776,products!$A$1:$A$49,0),MATCH(orders!K$1,products!$A$1:$G$1,0))</f>
        <v>M</v>
      </c>
      <c r="L776" t="str" cm="1">
        <f t="array" ref="L776">_xlfn.IFS(K776="M","Medium",K776="L","Light",K776="D","Dark")</f>
        <v>Medium</v>
      </c>
      <c r="M776" s="4">
        <f>INDEX(products!$A$1:$G$49,MATCH(orders!$D776,products!$A$1:$A$49,0),MATCH(orders!M$1,products!$A$1:$G$1,0))</f>
        <v>1</v>
      </c>
      <c r="N776" s="5">
        <f>INDEX(products!$A$1:$G$49,MATCH(orders!$D776,products!$A$1:$A$49,0),MATCH(orders!N$1,products!$A$1:$G$1,0))</f>
        <v>9.9499999999999993</v>
      </c>
      <c r="O776" s="5">
        <f t="shared" si="12"/>
        <v>19.899999999999999</v>
      </c>
      <c r="P776" t="str">
        <f>_xlfn.XLOOKUP(CoffeeOrders[[#This Row],[Customer ID]],customers!$A$1:$A$1001,customers!$I$1:$I$1001,,0)</f>
        <v>Yes</v>
      </c>
    </row>
    <row r="777" spans="1:16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_xlfn.XLOOKUP(C777,customers!$A$2:$A$1001,customers!$B$2:$B$1001)</f>
        <v>Rhetta Elnaugh</v>
      </c>
      <c r="G777" s="2" t="str">
        <f>IF(_xlfn.XLOOKUP(C777,customers!$A$1:$A$1001,customers!$C$1:$C$1001)=0, "",_xlfn.XLOOKUP(C777,customers!$A$2:$A$1001,customers!$C$2:$C$1001))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 cm="1">
        <f t="array" ref="J777">_xlfn.IFS(I777="Rob", "Robusta",I777="Ara","Arabica",I777="Exc","Excelsa",I777="Lib", "Liberica")</f>
        <v>Excelsa</v>
      </c>
      <c r="K777" t="str">
        <f>INDEX(products!$A$1:$G$49,MATCH(orders!$D777,products!$A$1:$A$49,0),MATCH(orders!K$1,products!$A$1:$G$1,0))</f>
        <v>L</v>
      </c>
      <c r="L777" t="str" cm="1">
        <f t="array" ref="L777">_xlfn.IFS(K777="M","Medium",K777="L","Light",K777="D","Dark")</f>
        <v>Light</v>
      </c>
      <c r="M777" s="4">
        <f>INDEX(products!$A$1:$G$49,MATCH(orders!$D777,products!$A$1:$A$49,0),MATCH(orders!M$1,products!$A$1:$G$1,0))</f>
        <v>0.5</v>
      </c>
      <c r="N777" s="5">
        <f>INDEX(products!$A$1:$G$49,MATCH(orders!$D777,products!$A$1:$A$49,0),MATCH(orders!N$1,products!$A$1:$G$1,0))</f>
        <v>8.91</v>
      </c>
      <c r="O777" s="5">
        <f t="shared" si="12"/>
        <v>17.82</v>
      </c>
      <c r="P777" t="str">
        <f>_xlfn.XLOOKUP(CoffeeOrders[[#This Row],[Customer ID]],customers!$A$1:$A$1001,customers!$I$1:$I$1001,,0)</f>
        <v>Yes</v>
      </c>
    </row>
    <row r="778" spans="1:16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_xlfn.XLOOKUP(C778,customers!$A$2:$A$1001,customers!$B$2:$B$1001)</f>
        <v>Jule Deehan</v>
      </c>
      <c r="G778" s="2" t="str">
        <f>IF(_xlfn.XLOOKUP(C778,customers!$A$1:$A$1001,customers!$C$1:$C$1001)=0, "",_xlfn.XLOOKUP(C778,customers!$A$2:$A$1001,customers!$C$2:$C$1001))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 cm="1">
        <f t="array" ref="J778">_xlfn.IFS(I778="Rob", "Robusta",I778="Ara","Arabica",I778="Exc","Excelsa",I778="Lib", "Liberica")</f>
        <v>Arabica</v>
      </c>
      <c r="K778" t="str">
        <f>INDEX(products!$A$1:$G$49,MATCH(orders!$D778,products!$A$1:$A$49,0),MATCH(orders!K$1,products!$A$1:$G$1,0))</f>
        <v>M</v>
      </c>
      <c r="L778" t="str" cm="1">
        <f t="array" ref="L778">_xlfn.IFS(K778="M","Medium",K778="L","Light",K778="D","Dark")</f>
        <v>Medium</v>
      </c>
      <c r="M778" s="4">
        <f>INDEX(products!$A$1:$G$49,MATCH(orders!$D778,products!$A$1:$A$49,0),MATCH(orders!M$1,products!$A$1:$G$1,0))</f>
        <v>0.5</v>
      </c>
      <c r="N778" s="5">
        <f>INDEX(products!$A$1:$G$49,MATCH(orders!$D778,products!$A$1:$A$49,0),MATCH(orders!N$1,products!$A$1:$G$1,0))</f>
        <v>6.75</v>
      </c>
      <c r="O778" s="5">
        <f t="shared" si="12"/>
        <v>20.25</v>
      </c>
      <c r="P778" t="str">
        <f>_xlfn.XLOOKUP(CoffeeOrders[[#This Row],[Customer ID]],customers!$A$1:$A$1001,customers!$I$1:$I$1001,,0)</f>
        <v>No</v>
      </c>
    </row>
    <row r="779" spans="1:16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_xlfn.XLOOKUP(C779,customers!$A$2:$A$1001,customers!$B$2:$B$1001)</f>
        <v>Janella Eden</v>
      </c>
      <c r="G779" s="2" t="str">
        <f>IF(_xlfn.XLOOKUP(C779,customers!$A$1:$A$1001,customers!$C$1:$C$1001)=0, "",_xlfn.XLOOKUP(C779,customers!$A$2:$A$1001,customers!$C$2:$C$1001))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 cm="1">
        <f t="array" ref="J779">_xlfn.IFS(I779="Rob", "Robusta",I779="Ara","Arabica",I779="Exc","Excelsa",I779="Lib", "Liberica")</f>
        <v>Arabica</v>
      </c>
      <c r="K779" t="str">
        <f>INDEX(products!$A$1:$G$49,MATCH(orders!$D779,products!$A$1:$A$49,0),MATCH(orders!K$1,products!$A$1:$G$1,0))</f>
        <v>L</v>
      </c>
      <c r="L779" t="str" cm="1">
        <f t="array" ref="L779">_xlfn.IFS(K779="M","Medium",K779="L","Light",K779="D","Dark")</f>
        <v>Light</v>
      </c>
      <c r="M779" s="4">
        <f>INDEX(products!$A$1:$G$49,MATCH(orders!$D779,products!$A$1:$A$49,0),MATCH(orders!M$1,products!$A$1:$G$1,0))</f>
        <v>2.5</v>
      </c>
      <c r="N779" s="5">
        <f>INDEX(products!$A$1:$G$49,MATCH(orders!$D779,products!$A$1:$A$49,0),MATCH(orders!N$1,products!$A$1:$G$1,0))</f>
        <v>29.784999999999997</v>
      </c>
      <c r="O779" s="5">
        <f t="shared" si="12"/>
        <v>59.569999999999993</v>
      </c>
      <c r="P779" t="str">
        <f>_xlfn.XLOOKUP(CoffeeOrders[[#This Row],[Customer ID]],customers!$A$1:$A$1001,customers!$I$1:$I$1001,,0)</f>
        <v>No</v>
      </c>
    </row>
    <row r="780" spans="1:16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_xlfn.XLOOKUP(C780,customers!$A$2:$A$1001,customers!$B$2:$B$1001)</f>
        <v>Cam Jewster</v>
      </c>
      <c r="G780" s="2" t="str">
        <f>IF(_xlfn.XLOOKUP(C780,customers!$A$1:$A$1001,customers!$C$1:$C$1001)=0, "",_xlfn.XLOOKUP(C780,customers!$A$2:$A$1001,customers!$C$2:$C$1001))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 cm="1">
        <f t="array" ref="J780">_xlfn.IFS(I780="Rob", "Robusta",I780="Ara","Arabica",I780="Exc","Excelsa",I780="Lib", "Liberica")</f>
        <v>Liberica</v>
      </c>
      <c r="K780" t="str">
        <f>INDEX(products!$A$1:$G$49,MATCH(orders!$D780,products!$A$1:$A$49,0),MATCH(orders!K$1,products!$A$1:$G$1,0))</f>
        <v>L</v>
      </c>
      <c r="L780" t="str" cm="1">
        <f t="array" ref="L780">_xlfn.IFS(K780="M","Medium",K780="L","Light",K780="D","Dark")</f>
        <v>Light</v>
      </c>
      <c r="M780" s="4">
        <f>INDEX(products!$A$1:$G$49,MATCH(orders!$D780,products!$A$1:$A$49,0),MATCH(orders!M$1,products!$A$1:$G$1,0))</f>
        <v>0.5</v>
      </c>
      <c r="N780" s="5">
        <f>INDEX(products!$A$1:$G$49,MATCH(orders!$D780,products!$A$1:$A$49,0),MATCH(orders!N$1,products!$A$1:$G$1,0))</f>
        <v>9.51</v>
      </c>
      <c r="O780" s="5">
        <f t="shared" si="12"/>
        <v>19.02</v>
      </c>
      <c r="P780" t="str">
        <f>_xlfn.XLOOKUP(CoffeeOrders[[#This Row],[Customer ID]],customers!$A$1:$A$1001,customers!$I$1:$I$1001,,0)</f>
        <v>Yes</v>
      </c>
    </row>
    <row r="781" spans="1:16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_xlfn.XLOOKUP(C781,customers!$A$2:$A$1001,customers!$B$2:$B$1001)</f>
        <v>Ugo Southerden</v>
      </c>
      <c r="G781" s="2" t="str">
        <f>IF(_xlfn.XLOOKUP(C781,customers!$A$1:$A$1001,customers!$C$1:$C$1001)=0, "",_xlfn.XLOOKUP(C781,customers!$A$2:$A$1001,customers!$C$2:$C$1001))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 cm="1">
        <f t="array" ref="J781">_xlfn.IFS(I781="Rob", "Robusta",I781="Ara","Arabica",I781="Exc","Excelsa",I781="Lib", "Liberica")</f>
        <v>Liberica</v>
      </c>
      <c r="K781" t="str">
        <f>INDEX(products!$A$1:$G$49,MATCH(orders!$D781,products!$A$1:$A$49,0),MATCH(orders!K$1,products!$A$1:$G$1,0))</f>
        <v>D</v>
      </c>
      <c r="L781" t="str" cm="1">
        <f t="array" ref="L781">_xlfn.IFS(K781="M","Medium",K781="L","Light",K781="D","Dark")</f>
        <v>Dark</v>
      </c>
      <c r="M781" s="4">
        <f>INDEX(products!$A$1:$G$49,MATCH(orders!$D781,products!$A$1:$A$49,0),MATCH(orders!M$1,products!$A$1:$G$1,0))</f>
        <v>1</v>
      </c>
      <c r="N781" s="5">
        <f>INDEX(products!$A$1:$G$49,MATCH(orders!$D781,products!$A$1:$A$49,0),MATCH(orders!N$1,products!$A$1:$G$1,0))</f>
        <v>12.95</v>
      </c>
      <c r="O781" s="5">
        <f t="shared" si="12"/>
        <v>77.699999999999989</v>
      </c>
      <c r="P781" t="str">
        <f>_xlfn.XLOOKUP(CoffeeOrders[[#This Row],[Customer ID]],customers!$A$1:$A$1001,customers!$I$1:$I$1001,,0)</f>
        <v>Yes</v>
      </c>
    </row>
    <row r="782" spans="1:16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_xlfn.XLOOKUP(C782,customers!$A$2:$A$1001,customers!$B$2:$B$1001)</f>
        <v>Verne Dunkerley</v>
      </c>
      <c r="G782" s="2" t="str">
        <f>IF(_xlfn.XLOOKUP(C782,customers!$A$1:$A$1001,customers!$C$1:$C$1001)=0, "",_xlfn.XLOOKUP(C782,customers!$A$2:$A$1001,customers!$C$2:$C$1001))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 cm="1">
        <f t="array" ref="J782">_xlfn.IFS(I782="Rob", "Robusta",I782="Ara","Arabica",I782="Exc","Excelsa",I782="Lib", "Liberica")</f>
        <v>Excelsa</v>
      </c>
      <c r="K782" t="str">
        <f>INDEX(products!$A$1:$G$49,MATCH(orders!$D782,products!$A$1:$A$49,0),MATCH(orders!K$1,products!$A$1:$G$1,0))</f>
        <v>M</v>
      </c>
      <c r="L782" t="str" cm="1">
        <f t="array" ref="L782">_xlfn.IFS(K782="M","Medium",K782="L","Light",K782="D","Dark")</f>
        <v>Medium</v>
      </c>
      <c r="M782" s="4">
        <f>INDEX(products!$A$1:$G$49,MATCH(orders!$D782,products!$A$1:$A$49,0),MATCH(orders!M$1,products!$A$1:$G$1,0))</f>
        <v>1</v>
      </c>
      <c r="N782" s="5">
        <f>INDEX(products!$A$1:$G$49,MATCH(orders!$D782,products!$A$1:$A$49,0),MATCH(orders!N$1,products!$A$1:$G$1,0))</f>
        <v>13.75</v>
      </c>
      <c r="O782" s="5">
        <f t="shared" si="12"/>
        <v>41.25</v>
      </c>
      <c r="P782" t="str">
        <f>_xlfn.XLOOKUP(CoffeeOrders[[#This Row],[Customer ID]],customers!$A$1:$A$1001,customers!$I$1:$I$1001,,0)</f>
        <v>No</v>
      </c>
    </row>
    <row r="783" spans="1:16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_xlfn.XLOOKUP(C783,customers!$A$2:$A$1001,customers!$B$2:$B$1001)</f>
        <v>Lacee Burtenshaw</v>
      </c>
      <c r="G783" s="2" t="str">
        <f>IF(_xlfn.XLOOKUP(C783,customers!$A$1:$A$1001,customers!$C$1:$C$1001)=0, "",_xlfn.XLOOKUP(C783,customers!$A$2:$A$1001,customers!$C$2:$C$1001))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 cm="1">
        <f t="array" ref="J783">_xlfn.IFS(I783="Rob", "Robusta",I783="Ara","Arabica",I783="Exc","Excelsa",I783="Lib", "Liberica")</f>
        <v>Liberica</v>
      </c>
      <c r="K783" t="str">
        <f>INDEX(products!$A$1:$G$49,MATCH(orders!$D783,products!$A$1:$A$49,0),MATCH(orders!K$1,products!$A$1:$G$1,0))</f>
        <v>L</v>
      </c>
      <c r="L783" t="str" cm="1">
        <f t="array" ref="L783">_xlfn.IFS(K783="M","Medium",K783="L","Light",K783="D","Dark")</f>
        <v>Light</v>
      </c>
      <c r="M783" s="4">
        <f>INDEX(products!$A$1:$G$49,MATCH(orders!$D783,products!$A$1:$A$49,0),MATCH(orders!M$1,products!$A$1:$G$1,0))</f>
        <v>2.5</v>
      </c>
      <c r="N783" s="5">
        <f>INDEX(products!$A$1:$G$49,MATCH(orders!$D783,products!$A$1:$A$49,0),MATCH(orders!N$1,products!$A$1:$G$1,0))</f>
        <v>36.454999999999998</v>
      </c>
      <c r="O783" s="5">
        <f t="shared" si="12"/>
        <v>145.82</v>
      </c>
      <c r="P783" t="str">
        <f>_xlfn.XLOOKUP(CoffeeOrders[[#This Row],[Customer ID]],customers!$A$1:$A$1001,customers!$I$1:$I$1001,,0)</f>
        <v>No</v>
      </c>
    </row>
    <row r="784" spans="1:16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_xlfn.XLOOKUP(C784,customers!$A$2:$A$1001,customers!$B$2:$B$1001)</f>
        <v>Adorne Gregoratti</v>
      </c>
      <c r="G784" s="2" t="str">
        <f>IF(_xlfn.XLOOKUP(C784,customers!$A$1:$A$1001,customers!$C$1:$C$1001)=0, "",_xlfn.XLOOKUP(C784,customers!$A$2:$A$1001,customers!$C$2:$C$1001))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 cm="1">
        <f t="array" ref="J784">_xlfn.IFS(I784="Rob", "Robusta",I784="Ara","Arabica",I784="Exc","Excelsa",I784="Lib", "Liberica")</f>
        <v>Excelsa</v>
      </c>
      <c r="K784" t="str">
        <f>INDEX(products!$A$1:$G$49,MATCH(orders!$D784,products!$A$1:$A$49,0),MATCH(orders!K$1,products!$A$1:$G$1,0))</f>
        <v>L</v>
      </c>
      <c r="L784" t="str" cm="1">
        <f t="array" ref="L784">_xlfn.IFS(K784="M","Medium",K784="L","Light",K784="D","Dark")</f>
        <v>Light</v>
      </c>
      <c r="M784" s="4">
        <f>INDEX(products!$A$1:$G$49,MATCH(orders!$D784,products!$A$1:$A$49,0),MATCH(orders!M$1,products!$A$1:$G$1,0))</f>
        <v>0.2</v>
      </c>
      <c r="N784" s="5">
        <f>INDEX(products!$A$1:$G$49,MATCH(orders!$D784,products!$A$1:$A$49,0),MATCH(orders!N$1,products!$A$1:$G$1,0))</f>
        <v>4.4550000000000001</v>
      </c>
      <c r="O784" s="5">
        <f t="shared" si="12"/>
        <v>26.73</v>
      </c>
      <c r="P784" t="str">
        <f>_xlfn.XLOOKUP(CoffeeOrders[[#This Row],[Customer ID]],customers!$A$1:$A$1001,customers!$I$1:$I$1001,,0)</f>
        <v>No</v>
      </c>
    </row>
    <row r="785" spans="1:16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_xlfn.XLOOKUP(C785,customers!$A$2:$A$1001,customers!$B$2:$B$1001)</f>
        <v>Chris Croster</v>
      </c>
      <c r="G785" s="2" t="str">
        <f>IF(_xlfn.XLOOKUP(C785,customers!$A$1:$A$1001,customers!$C$1:$C$1001)=0, "",_xlfn.XLOOKUP(C785,customers!$A$2:$A$1001,customers!$C$2:$C$1001))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 cm="1">
        <f t="array" ref="J785">_xlfn.IFS(I785="Rob", "Robusta",I785="Ara","Arabica",I785="Exc","Excelsa",I785="Lib", "Liberica")</f>
        <v>Liberica</v>
      </c>
      <c r="K785" t="str">
        <f>INDEX(products!$A$1:$G$49,MATCH(orders!$D785,products!$A$1:$A$49,0),MATCH(orders!K$1,products!$A$1:$G$1,0))</f>
        <v>M</v>
      </c>
      <c r="L785" t="str" cm="1">
        <f t="array" ref="L785">_xlfn.IFS(K785="M","Medium",K785="L","Light",K785="D","Dark")</f>
        <v>Medium</v>
      </c>
      <c r="M785" s="4">
        <f>INDEX(products!$A$1:$G$49,MATCH(orders!$D785,products!$A$1:$A$49,0),MATCH(orders!M$1,products!$A$1:$G$1,0))</f>
        <v>0.5</v>
      </c>
      <c r="N785" s="5">
        <f>INDEX(products!$A$1:$G$49,MATCH(orders!$D785,products!$A$1:$A$49,0),MATCH(orders!N$1,products!$A$1:$G$1,0))</f>
        <v>8.73</v>
      </c>
      <c r="O785" s="5">
        <f t="shared" si="12"/>
        <v>43.650000000000006</v>
      </c>
      <c r="P785" t="str">
        <f>_xlfn.XLOOKUP(CoffeeOrders[[#This Row],[Customer ID]],customers!$A$1:$A$1001,customers!$I$1:$I$1001,,0)</f>
        <v>Yes</v>
      </c>
    </row>
    <row r="786" spans="1:16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_xlfn.XLOOKUP(C786,customers!$A$2:$A$1001,customers!$B$2:$B$1001)</f>
        <v>Graeme Whitehead</v>
      </c>
      <c r="G786" s="2" t="str">
        <f>IF(_xlfn.XLOOKUP(C786,customers!$A$1:$A$1001,customers!$C$1:$C$1001)=0, "",_xlfn.XLOOKUP(C786,customers!$A$2:$A$1001,customers!$C$2:$C$1001))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 cm="1">
        <f t="array" ref="J786">_xlfn.IFS(I786="Rob", "Robusta",I786="Ara","Arabica",I786="Exc","Excelsa",I786="Lib", "Liberica")</f>
        <v>Liberica</v>
      </c>
      <c r="K786" t="str">
        <f>INDEX(products!$A$1:$G$49,MATCH(orders!$D786,products!$A$1:$A$49,0),MATCH(orders!K$1,products!$A$1:$G$1,0))</f>
        <v>L</v>
      </c>
      <c r="L786" t="str" cm="1">
        <f t="array" ref="L786">_xlfn.IFS(K786="M","Medium",K786="L","Light",K786="D","Dark")</f>
        <v>Light</v>
      </c>
      <c r="M786" s="4">
        <f>INDEX(products!$A$1:$G$49,MATCH(orders!$D786,products!$A$1:$A$49,0),MATCH(orders!M$1,products!$A$1:$G$1,0))</f>
        <v>1</v>
      </c>
      <c r="N786" s="5">
        <f>INDEX(products!$A$1:$G$49,MATCH(orders!$D786,products!$A$1:$A$49,0),MATCH(orders!N$1,products!$A$1:$G$1,0))</f>
        <v>15.85</v>
      </c>
      <c r="O786" s="5">
        <f t="shared" si="12"/>
        <v>31.7</v>
      </c>
      <c r="P786" t="str">
        <f>_xlfn.XLOOKUP(CoffeeOrders[[#This Row],[Customer ID]],customers!$A$1:$A$1001,customers!$I$1:$I$1001,,0)</f>
        <v>No</v>
      </c>
    </row>
    <row r="787" spans="1:16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_xlfn.XLOOKUP(C787,customers!$A$2:$A$1001,customers!$B$2:$B$1001)</f>
        <v>Haslett Jodrelle</v>
      </c>
      <c r="G787" s="2" t="str">
        <f>IF(_xlfn.XLOOKUP(C787,customers!$A$1:$A$1001,customers!$C$1:$C$1001)=0, "",_xlfn.XLOOKUP(C787,customers!$A$2:$A$1001,customers!$C$2:$C$1001))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 cm="1">
        <f t="array" ref="J787">_xlfn.IFS(I787="Rob", "Robusta",I787="Ara","Arabica",I787="Exc","Excelsa",I787="Lib", "Liberica")</f>
        <v>Arabica</v>
      </c>
      <c r="K787" t="str">
        <f>INDEX(products!$A$1:$G$49,MATCH(orders!$D787,products!$A$1:$A$49,0),MATCH(orders!K$1,products!$A$1:$G$1,0))</f>
        <v>D</v>
      </c>
      <c r="L787" t="str" cm="1">
        <f t="array" ref="L787">_xlfn.IFS(K787="M","Medium",K787="L","Light",K787="D","Dark")</f>
        <v>Dark</v>
      </c>
      <c r="M787" s="4">
        <f>INDEX(products!$A$1:$G$49,MATCH(orders!$D787,products!$A$1:$A$49,0),MATCH(orders!M$1,products!$A$1:$G$1,0))</f>
        <v>2.5</v>
      </c>
      <c r="N787" s="5">
        <f>INDEX(products!$A$1:$G$49,MATCH(orders!$D787,products!$A$1:$A$49,0),MATCH(orders!N$1,products!$A$1:$G$1,0))</f>
        <v>22.884999999999998</v>
      </c>
      <c r="O787" s="5">
        <f t="shared" si="12"/>
        <v>22.884999999999998</v>
      </c>
      <c r="P787" t="str">
        <f>_xlfn.XLOOKUP(CoffeeOrders[[#This Row],[Customer ID]],customers!$A$1:$A$1001,customers!$I$1:$I$1001,,0)</f>
        <v>No</v>
      </c>
    </row>
    <row r="788" spans="1:16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_xlfn.XLOOKUP(C788,customers!$A$2:$A$1001,customers!$B$2:$B$1001)</f>
        <v>Cam Jewster</v>
      </c>
      <c r="G788" s="2" t="str">
        <f>IF(_xlfn.XLOOKUP(C788,customers!$A$1:$A$1001,customers!$C$1:$C$1001)=0, "",_xlfn.XLOOKUP(C788,customers!$A$2:$A$1001,customers!$C$2:$C$1001))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 cm="1">
        <f t="array" ref="J788">_xlfn.IFS(I788="Rob", "Robusta",I788="Ara","Arabica",I788="Exc","Excelsa",I788="Lib", "Liberica")</f>
        <v>Excelsa</v>
      </c>
      <c r="K788" t="str">
        <f>INDEX(products!$A$1:$G$49,MATCH(orders!$D788,products!$A$1:$A$49,0),MATCH(orders!K$1,products!$A$1:$G$1,0))</f>
        <v>D</v>
      </c>
      <c r="L788" t="str" cm="1">
        <f t="array" ref="L788">_xlfn.IFS(K788="M","Medium",K788="L","Light",K788="D","Dark")</f>
        <v>Dark</v>
      </c>
      <c r="M788" s="4">
        <f>INDEX(products!$A$1:$G$49,MATCH(orders!$D788,products!$A$1:$A$49,0),MATCH(orders!M$1,products!$A$1:$G$1,0))</f>
        <v>2.5</v>
      </c>
      <c r="N788" s="5">
        <f>INDEX(products!$A$1:$G$49,MATCH(orders!$D788,products!$A$1:$A$49,0),MATCH(orders!N$1,products!$A$1:$G$1,0))</f>
        <v>27.945</v>
      </c>
      <c r="O788" s="5">
        <f t="shared" si="12"/>
        <v>27.945</v>
      </c>
      <c r="P788" t="str">
        <f>_xlfn.XLOOKUP(CoffeeOrders[[#This Row],[Customer ID]],customers!$A$1:$A$1001,customers!$I$1:$I$1001,,0)</f>
        <v>Yes</v>
      </c>
    </row>
    <row r="789" spans="1:16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_xlfn.XLOOKUP(C789,customers!$A$2:$A$1001,customers!$B$2:$B$1001)</f>
        <v>Beryl Osborn</v>
      </c>
      <c r="G789" s="2" t="str">
        <f>IF(_xlfn.XLOOKUP(C789,customers!$A$1:$A$1001,customers!$C$1:$C$1001)=0, "",_xlfn.XLOOKUP(C789,customers!$A$2:$A$1001,customers!$C$2:$C$1001))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 cm="1">
        <f t="array" ref="J789">_xlfn.IFS(I789="Rob", "Robusta",I789="Ara","Arabica",I789="Exc","Excelsa",I789="Lib", "Liberica")</f>
        <v>Excelsa</v>
      </c>
      <c r="K789" t="str">
        <f>INDEX(products!$A$1:$G$49,MATCH(orders!$D789,products!$A$1:$A$49,0),MATCH(orders!K$1,products!$A$1:$G$1,0))</f>
        <v>M</v>
      </c>
      <c r="L789" t="str" cm="1">
        <f t="array" ref="L789">_xlfn.IFS(K789="M","Medium",K789="L","Light",K789="D","Dark")</f>
        <v>Medium</v>
      </c>
      <c r="M789" s="4">
        <f>INDEX(products!$A$1:$G$49,MATCH(orders!$D789,products!$A$1:$A$49,0),MATCH(orders!M$1,products!$A$1:$G$1,0))</f>
        <v>1</v>
      </c>
      <c r="N789" s="5">
        <f>INDEX(products!$A$1:$G$49,MATCH(orders!$D789,products!$A$1:$A$49,0),MATCH(orders!N$1,products!$A$1:$G$1,0))</f>
        <v>13.75</v>
      </c>
      <c r="O789" s="5">
        <f t="shared" si="12"/>
        <v>82.5</v>
      </c>
      <c r="P789" t="str">
        <f>_xlfn.XLOOKUP(CoffeeOrders[[#This Row],[Customer ID]],customers!$A$1:$A$1001,customers!$I$1:$I$1001,,0)</f>
        <v>Yes</v>
      </c>
    </row>
    <row r="790" spans="1:16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_xlfn.XLOOKUP(C790,customers!$A$2:$A$1001,customers!$B$2:$B$1001)</f>
        <v>Kaela Nottram</v>
      </c>
      <c r="G790" s="2" t="str">
        <f>IF(_xlfn.XLOOKUP(C790,customers!$A$1:$A$1001,customers!$C$1:$C$1001)=0, "",_xlfn.XLOOKUP(C790,customers!$A$2:$A$1001,customers!$C$2:$C$1001))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 cm="1">
        <f t="array" ref="J790">_xlfn.IFS(I790="Rob", "Robusta",I790="Ara","Arabica",I790="Exc","Excelsa",I790="Lib", "Liberica")</f>
        <v>Robusta</v>
      </c>
      <c r="K790" t="str">
        <f>INDEX(products!$A$1:$G$49,MATCH(orders!$D790,products!$A$1:$A$49,0),MATCH(orders!K$1,products!$A$1:$G$1,0))</f>
        <v>M</v>
      </c>
      <c r="L790" t="str" cm="1">
        <f t="array" ref="L790">_xlfn.IFS(K790="M","Medium",K790="L","Light",K790="D","Dark")</f>
        <v>Medium</v>
      </c>
      <c r="M790" s="4">
        <f>INDEX(products!$A$1:$G$49,MATCH(orders!$D790,products!$A$1:$A$49,0),MATCH(orders!M$1,products!$A$1:$G$1,0))</f>
        <v>2.5</v>
      </c>
      <c r="N790" s="5">
        <f>INDEX(products!$A$1:$G$49,MATCH(orders!$D790,products!$A$1:$A$49,0),MATCH(orders!N$1,products!$A$1:$G$1,0))</f>
        <v>22.884999999999998</v>
      </c>
      <c r="O790" s="5">
        <f t="shared" si="12"/>
        <v>45.769999999999996</v>
      </c>
      <c r="P790" t="str">
        <f>_xlfn.XLOOKUP(CoffeeOrders[[#This Row],[Customer ID]],customers!$A$1:$A$1001,customers!$I$1:$I$1001,,0)</f>
        <v>Yes</v>
      </c>
    </row>
    <row r="791" spans="1:16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_xlfn.XLOOKUP(C791,customers!$A$2:$A$1001,customers!$B$2:$B$1001)</f>
        <v>Nobe Buney</v>
      </c>
      <c r="G791" s="2" t="str">
        <f>IF(_xlfn.XLOOKUP(C791,customers!$A$1:$A$1001,customers!$C$1:$C$1001)=0, "",_xlfn.XLOOKUP(C791,customers!$A$2:$A$1001,customers!$C$2:$C$1001))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 cm="1">
        <f t="array" ref="J791">_xlfn.IFS(I791="Rob", "Robusta",I791="Ara","Arabica",I791="Exc","Excelsa",I791="Lib", "Liberica")</f>
        <v>Arabica</v>
      </c>
      <c r="K791" t="str">
        <f>INDEX(products!$A$1:$G$49,MATCH(orders!$D791,products!$A$1:$A$49,0),MATCH(orders!K$1,products!$A$1:$G$1,0))</f>
        <v>L</v>
      </c>
      <c r="L791" t="str" cm="1">
        <f t="array" ref="L791">_xlfn.IFS(K791="M","Medium",K791="L","Light",K791="D","Dark")</f>
        <v>Light</v>
      </c>
      <c r="M791" s="4">
        <f>INDEX(products!$A$1:$G$49,MATCH(orders!$D791,products!$A$1:$A$49,0),MATCH(orders!M$1,products!$A$1:$G$1,0))</f>
        <v>1</v>
      </c>
      <c r="N791" s="5">
        <f>INDEX(products!$A$1:$G$49,MATCH(orders!$D791,products!$A$1:$A$49,0),MATCH(orders!N$1,products!$A$1:$G$1,0))</f>
        <v>12.95</v>
      </c>
      <c r="O791" s="5">
        <f t="shared" si="12"/>
        <v>77.699999999999989</v>
      </c>
      <c r="P791" t="str">
        <f>_xlfn.XLOOKUP(CoffeeOrders[[#This Row],[Customer ID]],customers!$A$1:$A$1001,customers!$I$1:$I$1001,,0)</f>
        <v>No</v>
      </c>
    </row>
    <row r="792" spans="1:16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_xlfn.XLOOKUP(C792,customers!$A$2:$A$1001,customers!$B$2:$B$1001)</f>
        <v>Silvan McShea</v>
      </c>
      <c r="G792" s="2" t="str">
        <f>IF(_xlfn.XLOOKUP(C792,customers!$A$1:$A$1001,customers!$C$1:$C$1001)=0, "",_xlfn.XLOOKUP(C792,customers!$A$2:$A$1001,customers!$C$2:$C$1001))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 cm="1">
        <f t="array" ref="J792">_xlfn.IFS(I792="Rob", "Robusta",I792="Ara","Arabica",I792="Exc","Excelsa",I792="Lib", "Liberica")</f>
        <v>Arabica</v>
      </c>
      <c r="K792" t="str">
        <f>INDEX(products!$A$1:$G$49,MATCH(orders!$D792,products!$A$1:$A$49,0),MATCH(orders!K$1,products!$A$1:$G$1,0))</f>
        <v>L</v>
      </c>
      <c r="L792" t="str" cm="1">
        <f t="array" ref="L792">_xlfn.IFS(K792="M","Medium",K792="L","Light",K792="D","Dark")</f>
        <v>Light</v>
      </c>
      <c r="M792" s="4">
        <f>INDEX(products!$A$1:$G$49,MATCH(orders!$D792,products!$A$1:$A$49,0),MATCH(orders!M$1,products!$A$1:$G$1,0))</f>
        <v>0.5</v>
      </c>
      <c r="N792" s="5">
        <f>INDEX(products!$A$1:$G$49,MATCH(orders!$D792,products!$A$1:$A$49,0),MATCH(orders!N$1,products!$A$1:$G$1,0))</f>
        <v>7.77</v>
      </c>
      <c r="O792" s="5">
        <f t="shared" si="12"/>
        <v>23.31</v>
      </c>
      <c r="P792" t="str">
        <f>_xlfn.XLOOKUP(CoffeeOrders[[#This Row],[Customer ID]],customers!$A$1:$A$1001,customers!$I$1:$I$1001,,0)</f>
        <v>No</v>
      </c>
    </row>
    <row r="793" spans="1:16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_xlfn.XLOOKUP(C793,customers!$A$2:$A$1001,customers!$B$2:$B$1001)</f>
        <v>Karylin Huddart</v>
      </c>
      <c r="G793" s="2" t="str">
        <f>IF(_xlfn.XLOOKUP(C793,customers!$A$1:$A$1001,customers!$C$1:$C$1001)=0, "",_xlfn.XLOOKUP(C793,customers!$A$2:$A$1001,customers!$C$2:$C$1001))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 cm="1">
        <f t="array" ref="J793">_xlfn.IFS(I793="Rob", "Robusta",I793="Ara","Arabica",I793="Exc","Excelsa",I793="Lib", "Liberica")</f>
        <v>Liberica</v>
      </c>
      <c r="K793" t="str">
        <f>INDEX(products!$A$1:$G$49,MATCH(orders!$D793,products!$A$1:$A$49,0),MATCH(orders!K$1,products!$A$1:$G$1,0))</f>
        <v>L</v>
      </c>
      <c r="L793" t="str" cm="1">
        <f t="array" ref="L793">_xlfn.IFS(K793="M","Medium",K793="L","Light",K793="D","Dark")</f>
        <v>Light</v>
      </c>
      <c r="M793" s="4">
        <f>INDEX(products!$A$1:$G$49,MATCH(orders!$D793,products!$A$1:$A$49,0),MATCH(orders!M$1,products!$A$1:$G$1,0))</f>
        <v>0.2</v>
      </c>
      <c r="N793" s="5">
        <f>INDEX(products!$A$1:$G$49,MATCH(orders!$D793,products!$A$1:$A$49,0),MATCH(orders!N$1,products!$A$1:$G$1,0))</f>
        <v>4.7549999999999999</v>
      </c>
      <c r="O793" s="5">
        <f t="shared" si="12"/>
        <v>23.774999999999999</v>
      </c>
      <c r="P793" t="str">
        <f>_xlfn.XLOOKUP(CoffeeOrders[[#This Row],[Customer ID]],customers!$A$1:$A$1001,customers!$I$1:$I$1001,,0)</f>
        <v>Yes</v>
      </c>
    </row>
    <row r="794" spans="1:16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_xlfn.XLOOKUP(C794,customers!$A$2:$A$1001,customers!$B$2:$B$1001)</f>
        <v>Jereme Gippes</v>
      </c>
      <c r="G794" s="2" t="str">
        <f>IF(_xlfn.XLOOKUP(C794,customers!$A$1:$A$1001,customers!$C$1:$C$1001)=0, "",_xlfn.XLOOKUP(C794,customers!$A$2:$A$1001,customers!$C$2:$C$1001))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 cm="1">
        <f t="array" ref="J794">_xlfn.IFS(I794="Rob", "Robusta",I794="Ara","Arabica",I794="Exc","Excelsa",I794="Lib", "Liberica")</f>
        <v>Liberica</v>
      </c>
      <c r="K794" t="str">
        <f>INDEX(products!$A$1:$G$49,MATCH(orders!$D794,products!$A$1:$A$49,0),MATCH(orders!K$1,products!$A$1:$G$1,0))</f>
        <v>M</v>
      </c>
      <c r="L794" t="str" cm="1">
        <f t="array" ref="L794">_xlfn.IFS(K794="M","Medium",K794="L","Light",K794="D","Dark")</f>
        <v>Medium</v>
      </c>
      <c r="M794" s="4">
        <f>INDEX(products!$A$1:$G$49,MATCH(orders!$D794,products!$A$1:$A$49,0),MATCH(orders!M$1,products!$A$1:$G$1,0))</f>
        <v>0.5</v>
      </c>
      <c r="N794" s="5">
        <f>INDEX(products!$A$1:$G$49,MATCH(orders!$D794,products!$A$1:$A$49,0),MATCH(orders!N$1,products!$A$1:$G$1,0))</f>
        <v>8.73</v>
      </c>
      <c r="O794" s="5">
        <f t="shared" si="12"/>
        <v>52.38</v>
      </c>
      <c r="P794" t="str">
        <f>_xlfn.XLOOKUP(CoffeeOrders[[#This Row],[Customer ID]],customers!$A$1:$A$1001,customers!$I$1:$I$1001,,0)</f>
        <v>Yes</v>
      </c>
    </row>
    <row r="795" spans="1:16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_xlfn.XLOOKUP(C795,customers!$A$2:$A$1001,customers!$B$2:$B$1001)</f>
        <v>Lukas Whittlesee</v>
      </c>
      <c r="G795" s="2" t="str">
        <f>IF(_xlfn.XLOOKUP(C795,customers!$A$1:$A$1001,customers!$C$1:$C$1001)=0, "",_xlfn.XLOOKUP(C795,customers!$A$2:$A$1001,customers!$C$2:$C$1001))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 cm="1">
        <f t="array" ref="J795">_xlfn.IFS(I795="Rob", "Robusta",I795="Ara","Arabica",I795="Exc","Excelsa",I795="Lib", "Liberica")</f>
        <v>Robusta</v>
      </c>
      <c r="K795" t="str">
        <f>INDEX(products!$A$1:$G$49,MATCH(orders!$D795,products!$A$1:$A$49,0),MATCH(orders!K$1,products!$A$1:$G$1,0))</f>
        <v>L</v>
      </c>
      <c r="L795" t="str" cm="1">
        <f t="array" ref="L795">_xlfn.IFS(K795="M","Medium",K795="L","Light",K795="D","Dark")</f>
        <v>Light</v>
      </c>
      <c r="M795" s="4">
        <f>INDEX(products!$A$1:$G$49,MATCH(orders!$D795,products!$A$1:$A$49,0),MATCH(orders!M$1,products!$A$1:$G$1,0))</f>
        <v>0.2</v>
      </c>
      <c r="N795" s="5">
        <f>INDEX(products!$A$1:$G$49,MATCH(orders!$D795,products!$A$1:$A$49,0),MATCH(orders!N$1,products!$A$1:$G$1,0))</f>
        <v>3.5849999999999995</v>
      </c>
      <c r="O795" s="5">
        <f t="shared" si="12"/>
        <v>17.924999999999997</v>
      </c>
      <c r="P795" t="str">
        <f>_xlfn.XLOOKUP(CoffeeOrders[[#This Row],[Customer ID]],customers!$A$1:$A$1001,customers!$I$1:$I$1001,,0)</f>
        <v>No</v>
      </c>
    </row>
    <row r="796" spans="1:16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_xlfn.XLOOKUP(C796,customers!$A$2:$A$1001,customers!$B$2:$B$1001)</f>
        <v>Gregorius Trengrove</v>
      </c>
      <c r="G796" s="2" t="str">
        <f>IF(_xlfn.XLOOKUP(C796,customers!$A$1:$A$1001,customers!$C$1:$C$1001)=0, "",_xlfn.XLOOKUP(C796,customers!$A$2:$A$1001,customers!$C$2:$C$1001))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 cm="1">
        <f t="array" ref="J796">_xlfn.IFS(I796="Rob", "Robusta",I796="Ara","Arabica",I796="Exc","Excelsa",I796="Lib", "Liberica")</f>
        <v>Arabica</v>
      </c>
      <c r="K796" t="str">
        <f>INDEX(products!$A$1:$G$49,MATCH(orders!$D796,products!$A$1:$A$49,0),MATCH(orders!K$1,products!$A$1:$G$1,0))</f>
        <v>L</v>
      </c>
      <c r="L796" t="str" cm="1">
        <f t="array" ref="L796">_xlfn.IFS(K796="M","Medium",K796="L","Light",K796="D","Dark")</f>
        <v>Light</v>
      </c>
      <c r="M796" s="4">
        <f>INDEX(products!$A$1:$G$49,MATCH(orders!$D796,products!$A$1:$A$49,0),MATCH(orders!M$1,products!$A$1:$G$1,0))</f>
        <v>2.5</v>
      </c>
      <c r="N796" s="5">
        <f>INDEX(products!$A$1:$G$49,MATCH(orders!$D796,products!$A$1:$A$49,0),MATCH(orders!N$1,products!$A$1:$G$1,0))</f>
        <v>29.784999999999997</v>
      </c>
      <c r="O796" s="5">
        <f t="shared" si="12"/>
        <v>148.92499999999998</v>
      </c>
      <c r="P796" t="str">
        <f>_xlfn.XLOOKUP(CoffeeOrders[[#This Row],[Customer ID]],customers!$A$1:$A$1001,customers!$I$1:$I$1001,,0)</f>
        <v>No</v>
      </c>
    </row>
    <row r="797" spans="1:16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_xlfn.XLOOKUP(C797,customers!$A$2:$A$1001,customers!$B$2:$B$1001)</f>
        <v>Wright Caldero</v>
      </c>
      <c r="G797" s="2" t="str">
        <f>IF(_xlfn.XLOOKUP(C797,customers!$A$1:$A$1001,customers!$C$1:$C$1001)=0, "",_xlfn.XLOOKUP(C797,customers!$A$2:$A$1001,customers!$C$2:$C$1001))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 cm="1">
        <f t="array" ref="J797">_xlfn.IFS(I797="Rob", "Robusta",I797="Ara","Arabica",I797="Exc","Excelsa",I797="Lib", "Liberica")</f>
        <v>Robusta</v>
      </c>
      <c r="K797" t="str">
        <f>INDEX(products!$A$1:$G$49,MATCH(orders!$D797,products!$A$1:$A$49,0),MATCH(orders!K$1,products!$A$1:$G$1,0))</f>
        <v>L</v>
      </c>
      <c r="L797" t="str" cm="1">
        <f t="array" ref="L797">_xlfn.IFS(K797="M","Medium",K797="L","Light",K797="D","Dark")</f>
        <v>Light</v>
      </c>
      <c r="M797" s="4">
        <f>INDEX(products!$A$1:$G$49,MATCH(orders!$D797,products!$A$1:$A$49,0),MATCH(orders!M$1,products!$A$1:$G$1,0))</f>
        <v>0.5</v>
      </c>
      <c r="N797" s="5">
        <f>INDEX(products!$A$1:$G$49,MATCH(orders!$D797,products!$A$1:$A$49,0),MATCH(orders!N$1,products!$A$1:$G$1,0))</f>
        <v>7.169999999999999</v>
      </c>
      <c r="O797" s="5">
        <f t="shared" si="12"/>
        <v>28.679999999999996</v>
      </c>
      <c r="P797" t="str">
        <f>_xlfn.XLOOKUP(CoffeeOrders[[#This Row],[Customer ID]],customers!$A$1:$A$1001,customers!$I$1:$I$1001,,0)</f>
        <v>No</v>
      </c>
    </row>
    <row r="798" spans="1:16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_xlfn.XLOOKUP(C798,customers!$A$2:$A$1001,customers!$B$2:$B$1001)</f>
        <v>Merell Zanazzi</v>
      </c>
      <c r="G798" s="2" t="str">
        <f>IF(_xlfn.XLOOKUP(C798,customers!$A$1:$A$1001,customers!$C$1:$C$1001)=0, "",_xlfn.XLOOKUP(C798,customers!$A$2:$A$1001,customers!$C$2:$C$1001))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 cm="1">
        <f t="array" ref="J798">_xlfn.IFS(I798="Rob", "Robusta",I798="Ara","Arabica",I798="Exc","Excelsa",I798="Lib", "Liberica")</f>
        <v>Liberica</v>
      </c>
      <c r="K798" t="str">
        <f>INDEX(products!$A$1:$G$49,MATCH(orders!$D798,products!$A$1:$A$49,0),MATCH(orders!K$1,products!$A$1:$G$1,0))</f>
        <v>L</v>
      </c>
      <c r="L798" t="str" cm="1">
        <f t="array" ref="L798">_xlfn.IFS(K798="M","Medium",K798="L","Light",K798="D","Dark")</f>
        <v>Light</v>
      </c>
      <c r="M798" s="4">
        <f>INDEX(products!$A$1:$G$49,MATCH(orders!$D798,products!$A$1:$A$49,0),MATCH(orders!M$1,products!$A$1:$G$1,0))</f>
        <v>0.5</v>
      </c>
      <c r="N798" s="5">
        <f>INDEX(products!$A$1:$G$49,MATCH(orders!$D798,products!$A$1:$A$49,0),MATCH(orders!N$1,products!$A$1:$G$1,0))</f>
        <v>9.51</v>
      </c>
      <c r="O798" s="5">
        <f t="shared" si="12"/>
        <v>9.51</v>
      </c>
      <c r="P798" t="str">
        <f>_xlfn.XLOOKUP(CoffeeOrders[[#This Row],[Customer ID]],customers!$A$1:$A$1001,customers!$I$1:$I$1001,,0)</f>
        <v>No</v>
      </c>
    </row>
    <row r="799" spans="1:16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_xlfn.XLOOKUP(C799,customers!$A$2:$A$1001,customers!$B$2:$B$1001)</f>
        <v>Jed Kennicott</v>
      </c>
      <c r="G799" s="2" t="str">
        <f>IF(_xlfn.XLOOKUP(C799,customers!$A$1:$A$1001,customers!$C$1:$C$1001)=0, "",_xlfn.XLOOKUP(C799,customers!$A$2:$A$1001,customers!$C$2:$C$1001))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 cm="1">
        <f t="array" ref="J799">_xlfn.IFS(I799="Rob", "Robusta",I799="Ara","Arabica",I799="Exc","Excelsa",I799="Lib", "Liberica")</f>
        <v>Arabica</v>
      </c>
      <c r="K799" t="str">
        <f>INDEX(products!$A$1:$G$49,MATCH(orders!$D799,products!$A$1:$A$49,0),MATCH(orders!K$1,products!$A$1:$G$1,0))</f>
        <v>L</v>
      </c>
      <c r="L799" t="str" cm="1">
        <f t="array" ref="L799">_xlfn.IFS(K799="M","Medium",K799="L","Light",K799="D","Dark")</f>
        <v>Light</v>
      </c>
      <c r="M799" s="4">
        <f>INDEX(products!$A$1:$G$49,MATCH(orders!$D799,products!$A$1:$A$49,0),MATCH(orders!M$1,products!$A$1:$G$1,0))</f>
        <v>0.5</v>
      </c>
      <c r="N799" s="5">
        <f>INDEX(products!$A$1:$G$49,MATCH(orders!$D799,products!$A$1:$A$49,0),MATCH(orders!N$1,products!$A$1:$G$1,0))</f>
        <v>7.77</v>
      </c>
      <c r="O799" s="5">
        <f t="shared" si="12"/>
        <v>31.08</v>
      </c>
      <c r="P799" t="str">
        <f>_xlfn.XLOOKUP(CoffeeOrders[[#This Row],[Customer ID]],customers!$A$1:$A$1001,customers!$I$1:$I$1001,,0)</f>
        <v>No</v>
      </c>
    </row>
    <row r="800" spans="1:16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_xlfn.XLOOKUP(C800,customers!$A$2:$A$1001,customers!$B$2:$B$1001)</f>
        <v>Guenevere Ruggen</v>
      </c>
      <c r="G800" s="2" t="str">
        <f>IF(_xlfn.XLOOKUP(C800,customers!$A$1:$A$1001,customers!$C$1:$C$1001)=0, "",_xlfn.XLOOKUP(C800,customers!$A$2:$A$1001,customers!$C$2:$C$1001))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 cm="1">
        <f t="array" ref="J800">_xlfn.IFS(I800="Rob", "Robusta",I800="Ara","Arabica",I800="Exc","Excelsa",I800="Lib", "Liberica")</f>
        <v>Robusta</v>
      </c>
      <c r="K800" t="str">
        <f>INDEX(products!$A$1:$G$49,MATCH(orders!$D800,products!$A$1:$A$49,0),MATCH(orders!K$1,products!$A$1:$G$1,0))</f>
        <v>D</v>
      </c>
      <c r="L800" t="str" cm="1">
        <f t="array" ref="L800">_xlfn.IFS(K800="M","Medium",K800="L","Light",K800="D","Dark")</f>
        <v>Dark</v>
      </c>
      <c r="M800" s="4">
        <f>INDEX(products!$A$1:$G$49,MATCH(orders!$D800,products!$A$1:$A$49,0),MATCH(orders!M$1,products!$A$1:$G$1,0))</f>
        <v>0.2</v>
      </c>
      <c r="N800" s="5">
        <f>INDEX(products!$A$1:$G$49,MATCH(orders!$D800,products!$A$1:$A$49,0),MATCH(orders!N$1,products!$A$1:$G$1,0))</f>
        <v>2.6849999999999996</v>
      </c>
      <c r="O800" s="5">
        <f t="shared" si="12"/>
        <v>8.0549999999999997</v>
      </c>
      <c r="P800" t="str">
        <f>_xlfn.XLOOKUP(CoffeeOrders[[#This Row],[Customer ID]],customers!$A$1:$A$1001,customers!$I$1:$I$1001,,0)</f>
        <v>Yes</v>
      </c>
    </row>
    <row r="801" spans="1:16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_xlfn.XLOOKUP(C801,customers!$A$2:$A$1001,customers!$B$2:$B$1001)</f>
        <v>Gonzales Cicculi</v>
      </c>
      <c r="G801" s="2" t="str">
        <f>IF(_xlfn.XLOOKUP(C801,customers!$A$1:$A$1001,customers!$C$1:$C$1001)=0, "",_xlfn.XLOOKUP(C801,customers!$A$2:$A$1001,customers!$C$2:$C$1001))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 cm="1">
        <f t="array" ref="J801">_xlfn.IFS(I801="Rob", "Robusta",I801="Ara","Arabica",I801="Exc","Excelsa",I801="Lib", "Liberica")</f>
        <v>Excelsa</v>
      </c>
      <c r="K801" t="str">
        <f>INDEX(products!$A$1:$G$49,MATCH(orders!$D801,products!$A$1:$A$49,0),MATCH(orders!K$1,products!$A$1:$G$1,0))</f>
        <v>D</v>
      </c>
      <c r="L801" t="str" cm="1">
        <f t="array" ref="L801">_xlfn.IFS(K801="M","Medium",K801="L","Light",K801="D","Dark")</f>
        <v>Dark</v>
      </c>
      <c r="M801" s="4">
        <f>INDEX(products!$A$1:$G$49,MATCH(orders!$D801,products!$A$1:$A$49,0),MATCH(orders!M$1,products!$A$1:$G$1,0))</f>
        <v>1</v>
      </c>
      <c r="N801" s="5">
        <f>INDEX(products!$A$1:$G$49,MATCH(orders!$D801,products!$A$1:$A$49,0),MATCH(orders!N$1,products!$A$1:$G$1,0))</f>
        <v>12.15</v>
      </c>
      <c r="O801" s="5">
        <f t="shared" si="12"/>
        <v>36.450000000000003</v>
      </c>
      <c r="P801" t="str">
        <f>_xlfn.XLOOKUP(CoffeeOrders[[#This Row],[Customer ID]],customers!$A$1:$A$1001,customers!$I$1:$I$1001,,0)</f>
        <v>Yes</v>
      </c>
    </row>
    <row r="802" spans="1:16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_xlfn.XLOOKUP(C802,customers!$A$2:$A$1001,customers!$B$2:$B$1001)</f>
        <v>Man Fright</v>
      </c>
      <c r="G802" s="2" t="str">
        <f>IF(_xlfn.XLOOKUP(C802,customers!$A$1:$A$1001,customers!$C$1:$C$1001)=0, "",_xlfn.XLOOKUP(C802,customers!$A$2:$A$1001,customers!$C$2:$C$1001))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 cm="1">
        <f t="array" ref="J802">_xlfn.IFS(I802="Rob", "Robusta",I802="Ara","Arabica",I802="Exc","Excelsa",I802="Lib", "Liberica")</f>
        <v>Robusta</v>
      </c>
      <c r="K802" t="str">
        <f>INDEX(products!$A$1:$G$49,MATCH(orders!$D802,products!$A$1:$A$49,0),MATCH(orders!K$1,products!$A$1:$G$1,0))</f>
        <v>D</v>
      </c>
      <c r="L802" t="str" cm="1">
        <f t="array" ref="L802">_xlfn.IFS(K802="M","Medium",K802="L","Light",K802="D","Dark")</f>
        <v>Dark</v>
      </c>
      <c r="M802" s="4">
        <f>INDEX(products!$A$1:$G$49,MATCH(orders!$D802,products!$A$1:$A$49,0),MATCH(orders!M$1,products!$A$1:$G$1,0))</f>
        <v>0.2</v>
      </c>
      <c r="N802" s="5">
        <f>INDEX(products!$A$1:$G$49,MATCH(orders!$D802,products!$A$1:$A$49,0),MATCH(orders!N$1,products!$A$1:$G$1,0))</f>
        <v>2.6849999999999996</v>
      </c>
      <c r="O802" s="5">
        <f t="shared" si="12"/>
        <v>16.11</v>
      </c>
      <c r="P802" t="str">
        <f>_xlfn.XLOOKUP(CoffeeOrders[[#This Row],[Customer ID]],customers!$A$1:$A$1001,customers!$I$1:$I$1001,,0)</f>
        <v>No</v>
      </c>
    </row>
    <row r="803" spans="1:16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_xlfn.XLOOKUP(C803,customers!$A$2:$A$1001,customers!$B$2:$B$1001)</f>
        <v>Boyce Tarte</v>
      </c>
      <c r="G803" s="2" t="str">
        <f>IF(_xlfn.XLOOKUP(C803,customers!$A$1:$A$1001,customers!$C$1:$C$1001)=0, "",_xlfn.XLOOKUP(C803,customers!$A$2:$A$1001,customers!$C$2:$C$1001))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 cm="1">
        <f t="array" ref="J803">_xlfn.IFS(I803="Rob", "Robusta",I803="Ara","Arabica",I803="Exc","Excelsa",I803="Lib", "Liberica")</f>
        <v>Robusta</v>
      </c>
      <c r="K803" t="str">
        <f>INDEX(products!$A$1:$G$49,MATCH(orders!$D803,products!$A$1:$A$49,0),MATCH(orders!K$1,products!$A$1:$G$1,0))</f>
        <v>D</v>
      </c>
      <c r="L803" t="str" cm="1">
        <f t="array" ref="L803">_xlfn.IFS(K803="M","Medium",K803="L","Light",K803="D","Dark")</f>
        <v>Dark</v>
      </c>
      <c r="M803" s="4">
        <f>INDEX(products!$A$1:$G$49,MATCH(orders!$D803,products!$A$1:$A$49,0),MATCH(orders!M$1,products!$A$1:$G$1,0))</f>
        <v>2.5</v>
      </c>
      <c r="N803" s="5">
        <f>INDEX(products!$A$1:$G$49,MATCH(orders!$D803,products!$A$1:$A$49,0),MATCH(orders!N$1,products!$A$1:$G$1,0))</f>
        <v>20.584999999999997</v>
      </c>
      <c r="O803" s="5">
        <f t="shared" si="12"/>
        <v>41.169999999999995</v>
      </c>
      <c r="P803" t="str">
        <f>_xlfn.XLOOKUP(CoffeeOrders[[#This Row],[Customer ID]],customers!$A$1:$A$1001,customers!$I$1:$I$1001,,0)</f>
        <v>Yes</v>
      </c>
    </row>
    <row r="804" spans="1:16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_xlfn.XLOOKUP(C804,customers!$A$2:$A$1001,customers!$B$2:$B$1001)</f>
        <v>Caddric Krzysztofiak</v>
      </c>
      <c r="G804" s="2" t="str">
        <f>IF(_xlfn.XLOOKUP(C804,customers!$A$1:$A$1001,customers!$C$1:$C$1001)=0, "",_xlfn.XLOOKUP(C804,customers!$A$2:$A$1001,customers!$C$2:$C$1001))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 cm="1">
        <f t="array" ref="J804">_xlfn.IFS(I804="Rob", "Robusta",I804="Ara","Arabica",I804="Exc","Excelsa",I804="Lib", "Liberica")</f>
        <v>Robusta</v>
      </c>
      <c r="K804" t="str">
        <f>INDEX(products!$A$1:$G$49,MATCH(orders!$D804,products!$A$1:$A$49,0),MATCH(orders!K$1,products!$A$1:$G$1,0))</f>
        <v>D</v>
      </c>
      <c r="L804" t="str" cm="1">
        <f t="array" ref="L804">_xlfn.IFS(K804="M","Medium",K804="L","Light",K804="D","Dark")</f>
        <v>Dark</v>
      </c>
      <c r="M804" s="4">
        <f>INDEX(products!$A$1:$G$49,MATCH(orders!$D804,products!$A$1:$A$49,0),MATCH(orders!M$1,products!$A$1:$G$1,0))</f>
        <v>0.2</v>
      </c>
      <c r="N804" s="5">
        <f>INDEX(products!$A$1:$G$49,MATCH(orders!$D804,products!$A$1:$A$49,0),MATCH(orders!N$1,products!$A$1:$G$1,0))</f>
        <v>2.6849999999999996</v>
      </c>
      <c r="O804" s="5">
        <f t="shared" si="12"/>
        <v>10.739999999999998</v>
      </c>
      <c r="P804" t="str">
        <f>_xlfn.XLOOKUP(CoffeeOrders[[#This Row],[Customer ID]],customers!$A$1:$A$1001,customers!$I$1:$I$1001,,0)</f>
        <v>No</v>
      </c>
    </row>
    <row r="805" spans="1:16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_xlfn.XLOOKUP(C805,customers!$A$2:$A$1001,customers!$B$2:$B$1001)</f>
        <v>Darn Penquet</v>
      </c>
      <c r="G805" s="2" t="str">
        <f>IF(_xlfn.XLOOKUP(C805,customers!$A$1:$A$1001,customers!$C$1:$C$1001)=0, "",_xlfn.XLOOKUP(C805,customers!$A$2:$A$1001,customers!$C$2:$C$1001))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 cm="1">
        <f t="array" ref="J805">_xlfn.IFS(I805="Rob", "Robusta",I805="Ara","Arabica",I805="Exc","Excelsa",I805="Lib", "Liberica")</f>
        <v>Excelsa</v>
      </c>
      <c r="K805" t="str">
        <f>INDEX(products!$A$1:$G$49,MATCH(orders!$D805,products!$A$1:$A$49,0),MATCH(orders!K$1,products!$A$1:$G$1,0))</f>
        <v>M</v>
      </c>
      <c r="L805" t="str" cm="1">
        <f t="array" ref="L805">_xlfn.IFS(K805="M","Medium",K805="L","Light",K805="D","Dark")</f>
        <v>Medium</v>
      </c>
      <c r="M805" s="4">
        <f>INDEX(products!$A$1:$G$49,MATCH(orders!$D805,products!$A$1:$A$49,0),MATCH(orders!M$1,products!$A$1:$G$1,0))</f>
        <v>2.5</v>
      </c>
      <c r="N805" s="5">
        <f>INDEX(products!$A$1:$G$49,MATCH(orders!$D805,products!$A$1:$A$49,0),MATCH(orders!N$1,products!$A$1:$G$1,0))</f>
        <v>31.624999999999996</v>
      </c>
      <c r="O805" s="5">
        <f t="shared" si="12"/>
        <v>126.49999999999999</v>
      </c>
      <c r="P805" t="str">
        <f>_xlfn.XLOOKUP(CoffeeOrders[[#This Row],[Customer ID]],customers!$A$1:$A$1001,customers!$I$1:$I$1001,,0)</f>
        <v>No</v>
      </c>
    </row>
    <row r="806" spans="1:16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_xlfn.XLOOKUP(C806,customers!$A$2:$A$1001,customers!$B$2:$B$1001)</f>
        <v>Jammie Cloke</v>
      </c>
      <c r="G806" s="2" t="str">
        <f>IF(_xlfn.XLOOKUP(C806,customers!$A$1:$A$1001,customers!$C$1:$C$1001)=0, "",_xlfn.XLOOKUP(C806,customers!$A$2:$A$1001,customers!$C$2:$C$1001))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 cm="1">
        <f t="array" ref="J806">_xlfn.IFS(I806="Rob", "Robusta",I806="Ara","Arabica",I806="Exc","Excelsa",I806="Lib", "Liberica")</f>
        <v>Robusta</v>
      </c>
      <c r="K806" t="str">
        <f>INDEX(products!$A$1:$G$49,MATCH(orders!$D806,products!$A$1:$A$49,0),MATCH(orders!K$1,products!$A$1:$G$1,0))</f>
        <v>L</v>
      </c>
      <c r="L806" t="str" cm="1">
        <f t="array" ref="L806">_xlfn.IFS(K806="M","Medium",K806="L","Light",K806="D","Dark")</f>
        <v>Light</v>
      </c>
      <c r="M806" s="4">
        <f>INDEX(products!$A$1:$G$49,MATCH(orders!$D806,products!$A$1:$A$49,0),MATCH(orders!M$1,products!$A$1:$G$1,0))</f>
        <v>1</v>
      </c>
      <c r="N806" s="5">
        <f>INDEX(products!$A$1:$G$49,MATCH(orders!$D806,products!$A$1:$A$49,0),MATCH(orders!N$1,products!$A$1:$G$1,0))</f>
        <v>11.95</v>
      </c>
      <c r="O806" s="5">
        <f t="shared" si="12"/>
        <v>23.9</v>
      </c>
      <c r="P806" t="str">
        <f>_xlfn.XLOOKUP(CoffeeOrders[[#This Row],[Customer ID]],customers!$A$1:$A$1001,customers!$I$1:$I$1001,,0)</f>
        <v>No</v>
      </c>
    </row>
    <row r="807" spans="1:16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_xlfn.XLOOKUP(C807,customers!$A$2:$A$1001,customers!$B$2:$B$1001)</f>
        <v>Chester Clowton</v>
      </c>
      <c r="G807" s="2" t="str">
        <f>IF(_xlfn.XLOOKUP(C807,customers!$A$1:$A$1001,customers!$C$1:$C$1001)=0, "",_xlfn.XLOOKUP(C807,customers!$A$2:$A$1001,customers!$C$2:$C$1001))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 cm="1">
        <f t="array" ref="J807">_xlfn.IFS(I807="Rob", "Robusta",I807="Ara","Arabica",I807="Exc","Excelsa",I807="Lib", "Liberica")</f>
        <v>Robusta</v>
      </c>
      <c r="K807" t="str">
        <f>INDEX(products!$A$1:$G$49,MATCH(orders!$D807,products!$A$1:$A$49,0),MATCH(orders!K$1,products!$A$1:$G$1,0))</f>
        <v>M</v>
      </c>
      <c r="L807" t="str" cm="1">
        <f t="array" ref="L807">_xlfn.IFS(K807="M","Medium",K807="L","Light",K807="D","Dark")</f>
        <v>Medium</v>
      </c>
      <c r="M807" s="4">
        <f>INDEX(products!$A$1:$G$49,MATCH(orders!$D807,products!$A$1:$A$49,0),MATCH(orders!M$1,products!$A$1:$G$1,0))</f>
        <v>0.5</v>
      </c>
      <c r="N807" s="5">
        <f>INDEX(products!$A$1:$G$49,MATCH(orders!$D807,products!$A$1:$A$49,0),MATCH(orders!N$1,products!$A$1:$G$1,0))</f>
        <v>5.97</v>
      </c>
      <c r="O807" s="5">
        <f t="shared" si="12"/>
        <v>5.97</v>
      </c>
      <c r="P807" t="str">
        <f>_xlfn.XLOOKUP(CoffeeOrders[[#This Row],[Customer ID]],customers!$A$1:$A$1001,customers!$I$1:$I$1001,,0)</f>
        <v>No</v>
      </c>
    </row>
    <row r="808" spans="1:16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_xlfn.XLOOKUP(C808,customers!$A$2:$A$1001,customers!$B$2:$B$1001)</f>
        <v>Kathleen Diable</v>
      </c>
      <c r="G808" s="2" t="str">
        <f>IF(_xlfn.XLOOKUP(C808,customers!$A$1:$A$1001,customers!$C$1:$C$1001)=0, "",_xlfn.XLOOKUP(C808,customers!$A$2:$A$1001,customers!$C$2:$C$1001))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 cm="1">
        <f t="array" ref="J808">_xlfn.IFS(I808="Rob", "Robusta",I808="Ara","Arabica",I808="Exc","Excelsa",I808="Lib", "Liberica")</f>
        <v>Liberica</v>
      </c>
      <c r="K808" t="str">
        <f>INDEX(products!$A$1:$G$49,MATCH(orders!$D808,products!$A$1:$A$49,0),MATCH(orders!K$1,products!$A$1:$G$1,0))</f>
        <v>D</v>
      </c>
      <c r="L808" t="str" cm="1">
        <f t="array" ref="L808">_xlfn.IFS(K808="M","Medium",K808="L","Light",K808="D","Dark")</f>
        <v>Dark</v>
      </c>
      <c r="M808" s="4">
        <f>INDEX(products!$A$1:$G$49,MATCH(orders!$D808,products!$A$1:$A$49,0),MATCH(orders!M$1,products!$A$1:$G$1,0))</f>
        <v>0.2</v>
      </c>
      <c r="N808" s="5">
        <f>INDEX(products!$A$1:$G$49,MATCH(orders!$D808,products!$A$1:$A$49,0),MATCH(orders!N$1,products!$A$1:$G$1,0))</f>
        <v>3.8849999999999998</v>
      </c>
      <c r="O808" s="5">
        <f t="shared" si="12"/>
        <v>7.77</v>
      </c>
      <c r="P808" t="str">
        <f>_xlfn.XLOOKUP(CoffeeOrders[[#This Row],[Customer ID]],customers!$A$1:$A$1001,customers!$I$1:$I$1001,,0)</f>
        <v>Yes</v>
      </c>
    </row>
    <row r="809" spans="1:16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_xlfn.XLOOKUP(C809,customers!$A$2:$A$1001,customers!$B$2:$B$1001)</f>
        <v>Koren Ferretti</v>
      </c>
      <c r="G809" s="2" t="str">
        <f>IF(_xlfn.XLOOKUP(C809,customers!$A$1:$A$1001,customers!$C$1:$C$1001)=0, "",_xlfn.XLOOKUP(C809,customers!$A$2:$A$1001,customers!$C$2:$C$1001))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 cm="1">
        <f t="array" ref="J809">_xlfn.IFS(I809="Rob", "Robusta",I809="Ara","Arabica",I809="Exc","Excelsa",I809="Lib", "Liberica")</f>
        <v>Liberica</v>
      </c>
      <c r="K809" t="str">
        <f>INDEX(products!$A$1:$G$49,MATCH(orders!$D809,products!$A$1:$A$49,0),MATCH(orders!K$1,products!$A$1:$G$1,0))</f>
        <v>D</v>
      </c>
      <c r="L809" t="str" cm="1">
        <f t="array" ref="L809">_xlfn.IFS(K809="M","Medium",K809="L","Light",K809="D","Dark")</f>
        <v>Dark</v>
      </c>
      <c r="M809" s="4">
        <f>INDEX(products!$A$1:$G$49,MATCH(orders!$D809,products!$A$1:$A$49,0),MATCH(orders!M$1,products!$A$1:$G$1,0))</f>
        <v>0.5</v>
      </c>
      <c r="N809" s="5">
        <f>INDEX(products!$A$1:$G$49,MATCH(orders!$D809,products!$A$1:$A$49,0),MATCH(orders!N$1,products!$A$1:$G$1,0))</f>
        <v>7.77</v>
      </c>
      <c r="O809" s="5">
        <f t="shared" si="12"/>
        <v>23.31</v>
      </c>
      <c r="P809" t="str">
        <f>_xlfn.XLOOKUP(CoffeeOrders[[#This Row],[Customer ID]],customers!$A$1:$A$1001,customers!$I$1:$I$1001,,0)</f>
        <v>No</v>
      </c>
    </row>
    <row r="810" spans="1:16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_xlfn.XLOOKUP(C810,customers!$A$2:$A$1001,customers!$B$2:$B$1001)</f>
        <v>Allis Wilmore</v>
      </c>
      <c r="G810" s="2" t="str">
        <f>IF(_xlfn.XLOOKUP(C810,customers!$A$1:$A$1001,customers!$C$1:$C$1001)=0, "",_xlfn.XLOOKUP(C810,customers!$A$2:$A$1001,customers!$C$2:$C$1001))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 cm="1">
        <f t="array" ref="J810">_xlfn.IFS(I810="Rob", "Robusta",I810="Ara","Arabica",I810="Exc","Excelsa",I810="Lib", "Liberica")</f>
        <v>Robusta</v>
      </c>
      <c r="K810" t="str">
        <f>INDEX(products!$A$1:$G$49,MATCH(orders!$D810,products!$A$1:$A$49,0),MATCH(orders!K$1,products!$A$1:$G$1,0))</f>
        <v>L</v>
      </c>
      <c r="L810" t="str" cm="1">
        <f t="array" ref="L810">_xlfn.IFS(K810="M","Medium",K810="L","Light",K810="D","Dark")</f>
        <v>Light</v>
      </c>
      <c r="M810" s="4">
        <f>INDEX(products!$A$1:$G$49,MATCH(orders!$D810,products!$A$1:$A$49,0),MATCH(orders!M$1,products!$A$1:$G$1,0))</f>
        <v>2.5</v>
      </c>
      <c r="N810" s="5">
        <f>INDEX(products!$A$1:$G$49,MATCH(orders!$D810,products!$A$1:$A$49,0),MATCH(orders!N$1,products!$A$1:$G$1,0))</f>
        <v>27.484999999999996</v>
      </c>
      <c r="O810" s="5">
        <f t="shared" si="12"/>
        <v>137.42499999999998</v>
      </c>
      <c r="P810" t="str">
        <f>_xlfn.XLOOKUP(CoffeeOrders[[#This Row],[Customer ID]],customers!$A$1:$A$1001,customers!$I$1:$I$1001,,0)</f>
        <v>No</v>
      </c>
    </row>
    <row r="811" spans="1:16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_xlfn.XLOOKUP(C811,customers!$A$2:$A$1001,customers!$B$2:$B$1001)</f>
        <v>Chaddie Bennie</v>
      </c>
      <c r="G811" s="2" t="str">
        <f>IF(_xlfn.XLOOKUP(C811,customers!$A$1:$A$1001,customers!$C$1:$C$1001)=0, "",_xlfn.XLOOKUP(C811,customers!$A$2:$A$1001,customers!$C$2:$C$1001))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 cm="1">
        <f t="array" ref="J811">_xlfn.IFS(I811="Rob", "Robusta",I811="Ara","Arabica",I811="Exc","Excelsa",I811="Lib", "Liberica")</f>
        <v>Robusta</v>
      </c>
      <c r="K811" t="str">
        <f>INDEX(products!$A$1:$G$49,MATCH(orders!$D811,products!$A$1:$A$49,0),MATCH(orders!K$1,products!$A$1:$G$1,0))</f>
        <v>D</v>
      </c>
      <c r="L811" t="str" cm="1">
        <f t="array" ref="L811">_xlfn.IFS(K811="M","Medium",K811="L","Light",K811="D","Dark")</f>
        <v>Dark</v>
      </c>
      <c r="M811" s="4">
        <f>INDEX(products!$A$1:$G$49,MATCH(orders!$D811,products!$A$1:$A$49,0),MATCH(orders!M$1,products!$A$1:$G$1,0))</f>
        <v>0.2</v>
      </c>
      <c r="N811" s="5">
        <f>INDEX(products!$A$1:$G$49,MATCH(orders!$D811,products!$A$1:$A$49,0),MATCH(orders!N$1,products!$A$1:$G$1,0))</f>
        <v>2.6849999999999996</v>
      </c>
      <c r="O811" s="5">
        <f t="shared" si="12"/>
        <v>8.0549999999999997</v>
      </c>
      <c r="P811" t="str">
        <f>_xlfn.XLOOKUP(CoffeeOrders[[#This Row],[Customer ID]],customers!$A$1:$A$1001,customers!$I$1:$I$1001,,0)</f>
        <v>Yes</v>
      </c>
    </row>
    <row r="812" spans="1:16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_xlfn.XLOOKUP(C812,customers!$A$2:$A$1001,customers!$B$2:$B$1001)</f>
        <v>Alberta Balsdone</v>
      </c>
      <c r="G812" s="2" t="str">
        <f>IF(_xlfn.XLOOKUP(C812,customers!$A$1:$A$1001,customers!$C$1:$C$1001)=0, "",_xlfn.XLOOKUP(C812,customers!$A$2:$A$1001,customers!$C$2:$C$1001))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 cm="1">
        <f t="array" ref="J812">_xlfn.IFS(I812="Rob", "Robusta",I812="Ara","Arabica",I812="Exc","Excelsa",I812="Lib", "Liberica")</f>
        <v>Liberica</v>
      </c>
      <c r="K812" t="str">
        <f>INDEX(products!$A$1:$G$49,MATCH(orders!$D812,products!$A$1:$A$49,0),MATCH(orders!K$1,products!$A$1:$G$1,0))</f>
        <v>L</v>
      </c>
      <c r="L812" t="str" cm="1">
        <f t="array" ref="L812">_xlfn.IFS(K812="M","Medium",K812="L","Light",K812="D","Dark")</f>
        <v>Light</v>
      </c>
      <c r="M812" s="4">
        <f>INDEX(products!$A$1:$G$49,MATCH(orders!$D812,products!$A$1:$A$49,0),MATCH(orders!M$1,products!$A$1:$G$1,0))</f>
        <v>0.5</v>
      </c>
      <c r="N812" s="5">
        <f>INDEX(products!$A$1:$G$49,MATCH(orders!$D812,products!$A$1:$A$49,0),MATCH(orders!N$1,products!$A$1:$G$1,0))</f>
        <v>9.51</v>
      </c>
      <c r="O812" s="5">
        <f t="shared" si="12"/>
        <v>28.53</v>
      </c>
      <c r="P812" t="str">
        <f>_xlfn.XLOOKUP(CoffeeOrders[[#This Row],[Customer ID]],customers!$A$1:$A$1001,customers!$I$1:$I$1001,,0)</f>
        <v>No</v>
      </c>
    </row>
    <row r="813" spans="1:16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_xlfn.XLOOKUP(C813,customers!$A$2:$A$1001,customers!$B$2:$B$1001)</f>
        <v>Brice Romera</v>
      </c>
      <c r="G813" s="2" t="str">
        <f>IF(_xlfn.XLOOKUP(C813,customers!$A$1:$A$1001,customers!$C$1:$C$1001)=0, "",_xlfn.XLOOKUP(C813,customers!$A$2:$A$1001,customers!$C$2:$C$1001))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 cm="1">
        <f t="array" ref="J813">_xlfn.IFS(I813="Rob", "Robusta",I813="Ara","Arabica",I813="Exc","Excelsa",I813="Lib", "Liberica")</f>
        <v>Arabica</v>
      </c>
      <c r="K813" t="str">
        <f>INDEX(products!$A$1:$G$49,MATCH(orders!$D813,products!$A$1:$A$49,0),MATCH(orders!K$1,products!$A$1:$G$1,0))</f>
        <v>M</v>
      </c>
      <c r="L813" t="str" cm="1">
        <f t="array" ref="L813">_xlfn.IFS(K813="M","Medium",K813="L","Light",K813="D","Dark")</f>
        <v>Medium</v>
      </c>
      <c r="M813" s="4">
        <f>INDEX(products!$A$1:$G$49,MATCH(orders!$D813,products!$A$1:$A$49,0),MATCH(orders!M$1,products!$A$1:$G$1,0))</f>
        <v>1</v>
      </c>
      <c r="N813" s="5">
        <f>INDEX(products!$A$1:$G$49,MATCH(orders!$D813,products!$A$1:$A$49,0),MATCH(orders!N$1,products!$A$1:$G$1,0))</f>
        <v>11.25</v>
      </c>
      <c r="O813" s="5">
        <f t="shared" si="12"/>
        <v>67.5</v>
      </c>
      <c r="P813" t="str">
        <f>_xlfn.XLOOKUP(CoffeeOrders[[#This Row],[Customer ID]],customers!$A$1:$A$1001,customers!$I$1:$I$1001,,0)</f>
        <v>Yes</v>
      </c>
    </row>
    <row r="814" spans="1:16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_xlfn.XLOOKUP(C814,customers!$A$2:$A$1001,customers!$B$2:$B$1001)</f>
        <v>Brice Romera</v>
      </c>
      <c r="G814" s="2" t="str">
        <f>IF(_xlfn.XLOOKUP(C814,customers!$A$1:$A$1001,customers!$C$1:$C$1001)=0, "",_xlfn.XLOOKUP(C814,customers!$A$2:$A$1001,customers!$C$2:$C$1001))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 cm="1">
        <f t="array" ref="J814">_xlfn.IFS(I814="Rob", "Robusta",I814="Ara","Arabica",I814="Exc","Excelsa",I814="Lib", "Liberica")</f>
        <v>Liberica</v>
      </c>
      <c r="K814" t="str">
        <f>INDEX(products!$A$1:$G$49,MATCH(orders!$D814,products!$A$1:$A$49,0),MATCH(orders!K$1,products!$A$1:$G$1,0))</f>
        <v>D</v>
      </c>
      <c r="L814" t="str" cm="1">
        <f t="array" ref="L814">_xlfn.IFS(K814="M","Medium",K814="L","Light",K814="D","Dark")</f>
        <v>Dark</v>
      </c>
      <c r="M814" s="4">
        <f>INDEX(products!$A$1:$G$49,MATCH(orders!$D814,products!$A$1:$A$49,0),MATCH(orders!M$1,products!$A$1:$G$1,0))</f>
        <v>2.5</v>
      </c>
      <c r="N814" s="5">
        <f>INDEX(products!$A$1:$G$49,MATCH(orders!$D814,products!$A$1:$A$49,0),MATCH(orders!N$1,products!$A$1:$G$1,0))</f>
        <v>29.784999999999997</v>
      </c>
      <c r="O814" s="5">
        <f t="shared" si="12"/>
        <v>178.70999999999998</v>
      </c>
      <c r="P814" t="str">
        <f>_xlfn.XLOOKUP(CoffeeOrders[[#This Row],[Customer ID]],customers!$A$1:$A$1001,customers!$I$1:$I$1001,,0)</f>
        <v>Yes</v>
      </c>
    </row>
    <row r="815" spans="1:16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_xlfn.XLOOKUP(C815,customers!$A$2:$A$1001,customers!$B$2:$B$1001)</f>
        <v>Conchita Bryde</v>
      </c>
      <c r="G815" s="2" t="str">
        <f>IF(_xlfn.XLOOKUP(C815,customers!$A$1:$A$1001,customers!$C$1:$C$1001)=0, "",_xlfn.XLOOKUP(C815,customers!$A$2:$A$1001,customers!$C$2:$C$1001))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 cm="1">
        <f t="array" ref="J815">_xlfn.IFS(I815="Rob", "Robusta",I815="Ara","Arabica",I815="Exc","Excelsa",I815="Lib", "Liberica")</f>
        <v>Excelsa</v>
      </c>
      <c r="K815" t="str">
        <f>INDEX(products!$A$1:$G$49,MATCH(orders!$D815,products!$A$1:$A$49,0),MATCH(orders!K$1,products!$A$1:$G$1,0))</f>
        <v>M</v>
      </c>
      <c r="L815" t="str" cm="1">
        <f t="array" ref="L815">_xlfn.IFS(K815="M","Medium",K815="L","Light",K815="D","Dark")</f>
        <v>Medium</v>
      </c>
      <c r="M815" s="4">
        <f>INDEX(products!$A$1:$G$49,MATCH(orders!$D815,products!$A$1:$A$49,0),MATCH(orders!M$1,products!$A$1:$G$1,0))</f>
        <v>2.5</v>
      </c>
      <c r="N815" s="5">
        <f>INDEX(products!$A$1:$G$49,MATCH(orders!$D815,products!$A$1:$A$49,0),MATCH(orders!N$1,products!$A$1:$G$1,0))</f>
        <v>31.624999999999996</v>
      </c>
      <c r="O815" s="5">
        <f t="shared" si="12"/>
        <v>31.624999999999996</v>
      </c>
      <c r="P815" t="str">
        <f>_xlfn.XLOOKUP(CoffeeOrders[[#This Row],[Customer ID]],customers!$A$1:$A$1001,customers!$I$1:$I$1001,,0)</f>
        <v>Yes</v>
      </c>
    </row>
    <row r="816" spans="1:16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_xlfn.XLOOKUP(C816,customers!$A$2:$A$1001,customers!$B$2:$B$1001)</f>
        <v>Silvanus Enefer</v>
      </c>
      <c r="G816" s="2" t="str">
        <f>IF(_xlfn.XLOOKUP(C816,customers!$A$1:$A$1001,customers!$C$1:$C$1001)=0, "",_xlfn.XLOOKUP(C816,customers!$A$2:$A$1001,customers!$C$2:$C$1001))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 cm="1">
        <f t="array" ref="J816">_xlfn.IFS(I816="Rob", "Robusta",I816="Ara","Arabica",I816="Exc","Excelsa",I816="Lib", "Liberica")</f>
        <v>Excelsa</v>
      </c>
      <c r="K816" t="str">
        <f>INDEX(products!$A$1:$G$49,MATCH(orders!$D816,products!$A$1:$A$49,0),MATCH(orders!K$1,products!$A$1:$G$1,0))</f>
        <v>L</v>
      </c>
      <c r="L816" t="str" cm="1">
        <f t="array" ref="L816">_xlfn.IFS(K816="M","Medium",K816="L","Light",K816="D","Dark")</f>
        <v>Light</v>
      </c>
      <c r="M816" s="4">
        <f>INDEX(products!$A$1:$G$49,MATCH(orders!$D816,products!$A$1:$A$49,0),MATCH(orders!M$1,products!$A$1:$G$1,0))</f>
        <v>0.2</v>
      </c>
      <c r="N816" s="5">
        <f>INDEX(products!$A$1:$G$49,MATCH(orders!$D816,products!$A$1:$A$49,0),MATCH(orders!N$1,products!$A$1:$G$1,0))</f>
        <v>4.4550000000000001</v>
      </c>
      <c r="O816" s="5">
        <f t="shared" si="12"/>
        <v>8.91</v>
      </c>
      <c r="P816" t="str">
        <f>_xlfn.XLOOKUP(CoffeeOrders[[#This Row],[Customer ID]],customers!$A$1:$A$1001,customers!$I$1:$I$1001,,0)</f>
        <v>No</v>
      </c>
    </row>
    <row r="817" spans="1:16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_xlfn.XLOOKUP(C817,customers!$A$2:$A$1001,customers!$B$2:$B$1001)</f>
        <v>Lenci Haggerstone</v>
      </c>
      <c r="G817" s="2" t="str">
        <f>IF(_xlfn.XLOOKUP(C817,customers!$A$1:$A$1001,customers!$C$1:$C$1001)=0, "",_xlfn.XLOOKUP(C817,customers!$A$2:$A$1001,customers!$C$2:$C$1001))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 cm="1">
        <f t="array" ref="J817">_xlfn.IFS(I817="Rob", "Robusta",I817="Ara","Arabica",I817="Exc","Excelsa",I817="Lib", "Liberica")</f>
        <v>Robusta</v>
      </c>
      <c r="K817" t="str">
        <f>INDEX(products!$A$1:$G$49,MATCH(orders!$D817,products!$A$1:$A$49,0),MATCH(orders!K$1,products!$A$1:$G$1,0))</f>
        <v>M</v>
      </c>
      <c r="L817" t="str" cm="1">
        <f t="array" ref="L817">_xlfn.IFS(K817="M","Medium",K817="L","Light",K817="D","Dark")</f>
        <v>Medium</v>
      </c>
      <c r="M817" s="4">
        <f>INDEX(products!$A$1:$G$49,MATCH(orders!$D817,products!$A$1:$A$49,0),MATCH(orders!M$1,products!$A$1:$G$1,0))</f>
        <v>0.5</v>
      </c>
      <c r="N817" s="5">
        <f>INDEX(products!$A$1:$G$49,MATCH(orders!$D817,products!$A$1:$A$49,0),MATCH(orders!N$1,products!$A$1:$G$1,0))</f>
        <v>5.97</v>
      </c>
      <c r="O817" s="5">
        <f t="shared" si="12"/>
        <v>35.82</v>
      </c>
      <c r="P817" t="str">
        <f>_xlfn.XLOOKUP(CoffeeOrders[[#This Row],[Customer ID]],customers!$A$1:$A$1001,customers!$I$1:$I$1001,,0)</f>
        <v>No</v>
      </c>
    </row>
    <row r="818" spans="1:16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_xlfn.XLOOKUP(C818,customers!$A$2:$A$1001,customers!$B$2:$B$1001)</f>
        <v>Marvin Gundry</v>
      </c>
      <c r="G818" s="2" t="str">
        <f>IF(_xlfn.XLOOKUP(C818,customers!$A$1:$A$1001,customers!$C$1:$C$1001)=0, "",_xlfn.XLOOKUP(C818,customers!$A$2:$A$1001,customers!$C$2:$C$1001))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 cm="1">
        <f t="array" ref="J818">_xlfn.IFS(I818="Rob", "Robusta",I818="Ara","Arabica",I818="Exc","Excelsa",I818="Lib", "Liberica")</f>
        <v>Liberica</v>
      </c>
      <c r="K818" t="str">
        <f>INDEX(products!$A$1:$G$49,MATCH(orders!$D818,products!$A$1:$A$49,0),MATCH(orders!K$1,products!$A$1:$G$1,0))</f>
        <v>L</v>
      </c>
      <c r="L818" t="str" cm="1">
        <f t="array" ref="L818">_xlfn.IFS(K818="M","Medium",K818="L","Light",K818="D","Dark")</f>
        <v>Light</v>
      </c>
      <c r="M818" s="4">
        <f>INDEX(products!$A$1:$G$49,MATCH(orders!$D818,products!$A$1:$A$49,0),MATCH(orders!M$1,products!$A$1:$G$1,0))</f>
        <v>0.5</v>
      </c>
      <c r="N818" s="5">
        <f>INDEX(products!$A$1:$G$49,MATCH(orders!$D818,products!$A$1:$A$49,0),MATCH(orders!N$1,products!$A$1:$G$1,0))</f>
        <v>9.51</v>
      </c>
      <c r="O818" s="5">
        <f t="shared" si="12"/>
        <v>38.04</v>
      </c>
      <c r="P818" t="str">
        <f>_xlfn.XLOOKUP(CoffeeOrders[[#This Row],[Customer ID]],customers!$A$1:$A$1001,customers!$I$1:$I$1001,,0)</f>
        <v>No</v>
      </c>
    </row>
    <row r="819" spans="1:16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_xlfn.XLOOKUP(C819,customers!$A$2:$A$1001,customers!$B$2:$B$1001)</f>
        <v>Bayard Wellan</v>
      </c>
      <c r="G819" s="2" t="str">
        <f>IF(_xlfn.XLOOKUP(C819,customers!$A$1:$A$1001,customers!$C$1:$C$1001)=0, "",_xlfn.XLOOKUP(C819,customers!$A$2:$A$1001,customers!$C$2:$C$1001))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 cm="1">
        <f t="array" ref="J819">_xlfn.IFS(I819="Rob", "Robusta",I819="Ara","Arabica",I819="Exc","Excelsa",I819="Lib", "Liberica")</f>
        <v>Liberica</v>
      </c>
      <c r="K819" t="str">
        <f>INDEX(products!$A$1:$G$49,MATCH(orders!$D819,products!$A$1:$A$49,0),MATCH(orders!K$1,products!$A$1:$G$1,0))</f>
        <v>D</v>
      </c>
      <c r="L819" t="str" cm="1">
        <f t="array" ref="L819">_xlfn.IFS(K819="M","Medium",K819="L","Light",K819="D","Dark")</f>
        <v>Dark</v>
      </c>
      <c r="M819" s="4">
        <f>INDEX(products!$A$1:$G$49,MATCH(orders!$D819,products!$A$1:$A$49,0),MATCH(orders!M$1,products!$A$1:$G$1,0))</f>
        <v>0.5</v>
      </c>
      <c r="N819" s="5">
        <f>INDEX(products!$A$1:$G$49,MATCH(orders!$D819,products!$A$1:$A$49,0),MATCH(orders!N$1,products!$A$1:$G$1,0))</f>
        <v>7.77</v>
      </c>
      <c r="O819" s="5">
        <f t="shared" si="12"/>
        <v>15.54</v>
      </c>
      <c r="P819" t="str">
        <f>_xlfn.XLOOKUP(CoffeeOrders[[#This Row],[Customer ID]],customers!$A$1:$A$1001,customers!$I$1:$I$1001,,0)</f>
        <v>No</v>
      </c>
    </row>
    <row r="820" spans="1:16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_xlfn.XLOOKUP(C820,customers!$A$2:$A$1001,customers!$B$2:$B$1001)</f>
        <v>Allis Wilmore</v>
      </c>
      <c r="G820" s="2" t="str">
        <f>IF(_xlfn.XLOOKUP(C820,customers!$A$1:$A$1001,customers!$C$1:$C$1001)=0, "",_xlfn.XLOOKUP(C820,customers!$A$2:$A$1001,customers!$C$2:$C$1001))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 cm="1">
        <f t="array" ref="J820">_xlfn.IFS(I820="Rob", "Robusta",I820="Ara","Arabica",I820="Exc","Excelsa",I820="Lib", "Liberica")</f>
        <v>Liberica</v>
      </c>
      <c r="K820" t="str">
        <f>INDEX(products!$A$1:$G$49,MATCH(orders!$D820,products!$A$1:$A$49,0),MATCH(orders!K$1,products!$A$1:$G$1,0))</f>
        <v>L</v>
      </c>
      <c r="L820" t="str" cm="1">
        <f t="array" ref="L820">_xlfn.IFS(K820="M","Medium",K820="L","Light",K820="D","Dark")</f>
        <v>Light</v>
      </c>
      <c r="M820" s="4">
        <f>INDEX(products!$A$1:$G$49,MATCH(orders!$D820,products!$A$1:$A$49,0),MATCH(orders!M$1,products!$A$1:$G$1,0))</f>
        <v>1</v>
      </c>
      <c r="N820" s="5">
        <f>INDEX(products!$A$1:$G$49,MATCH(orders!$D820,products!$A$1:$A$49,0),MATCH(orders!N$1,products!$A$1:$G$1,0))</f>
        <v>15.85</v>
      </c>
      <c r="O820" s="5">
        <f t="shared" si="12"/>
        <v>79.25</v>
      </c>
      <c r="P820" t="str">
        <f>_xlfn.XLOOKUP(CoffeeOrders[[#This Row],[Customer ID]],customers!$A$1:$A$1001,customers!$I$1:$I$1001,,0)</f>
        <v>No</v>
      </c>
    </row>
    <row r="821" spans="1:16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_xlfn.XLOOKUP(C821,customers!$A$2:$A$1001,customers!$B$2:$B$1001)</f>
        <v>Caddric Atcheson</v>
      </c>
      <c r="G821" s="2" t="str">
        <f>IF(_xlfn.XLOOKUP(C821,customers!$A$1:$A$1001,customers!$C$1:$C$1001)=0, "",_xlfn.XLOOKUP(C821,customers!$A$2:$A$1001,customers!$C$2:$C$1001))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 cm="1">
        <f t="array" ref="J821">_xlfn.IFS(I821="Rob", "Robusta",I821="Ara","Arabica",I821="Exc","Excelsa",I821="Lib", "Liberica")</f>
        <v>Liberica</v>
      </c>
      <c r="K821" t="str">
        <f>INDEX(products!$A$1:$G$49,MATCH(orders!$D821,products!$A$1:$A$49,0),MATCH(orders!K$1,products!$A$1:$G$1,0))</f>
        <v>L</v>
      </c>
      <c r="L821" t="str" cm="1">
        <f t="array" ref="L821">_xlfn.IFS(K821="M","Medium",K821="L","Light",K821="D","Dark")</f>
        <v>Light</v>
      </c>
      <c r="M821" s="4">
        <f>INDEX(products!$A$1:$G$49,MATCH(orders!$D821,products!$A$1:$A$49,0),MATCH(orders!M$1,products!$A$1:$G$1,0))</f>
        <v>0.2</v>
      </c>
      <c r="N821" s="5">
        <f>INDEX(products!$A$1:$G$49,MATCH(orders!$D821,products!$A$1:$A$49,0),MATCH(orders!N$1,products!$A$1:$G$1,0))</f>
        <v>4.7549999999999999</v>
      </c>
      <c r="O821" s="5">
        <f t="shared" si="12"/>
        <v>4.7549999999999999</v>
      </c>
      <c r="P821" t="str">
        <f>_xlfn.XLOOKUP(CoffeeOrders[[#This Row],[Customer ID]],customers!$A$1:$A$1001,customers!$I$1:$I$1001,,0)</f>
        <v>Yes</v>
      </c>
    </row>
    <row r="822" spans="1:16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_xlfn.XLOOKUP(C822,customers!$A$2:$A$1001,customers!$B$2:$B$1001)</f>
        <v>Eustace Stenton</v>
      </c>
      <c r="G822" s="2" t="str">
        <f>IF(_xlfn.XLOOKUP(C822,customers!$A$1:$A$1001,customers!$C$1:$C$1001)=0, "",_xlfn.XLOOKUP(C822,customers!$A$2:$A$1001,customers!$C$2:$C$1001))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 cm="1">
        <f t="array" ref="J822">_xlfn.IFS(I822="Rob", "Robusta",I822="Ara","Arabica",I822="Exc","Excelsa",I822="Lib", "Liberica")</f>
        <v>Excelsa</v>
      </c>
      <c r="K822" t="str">
        <f>INDEX(products!$A$1:$G$49,MATCH(orders!$D822,products!$A$1:$A$49,0),MATCH(orders!K$1,products!$A$1:$G$1,0))</f>
        <v>M</v>
      </c>
      <c r="L822" t="str" cm="1">
        <f t="array" ref="L822">_xlfn.IFS(K822="M","Medium",K822="L","Light",K822="D","Dark")</f>
        <v>Medium</v>
      </c>
      <c r="M822" s="4">
        <f>INDEX(products!$A$1:$G$49,MATCH(orders!$D822,products!$A$1:$A$49,0),MATCH(orders!M$1,products!$A$1:$G$1,0))</f>
        <v>1</v>
      </c>
      <c r="N822" s="5">
        <f>INDEX(products!$A$1:$G$49,MATCH(orders!$D822,products!$A$1:$A$49,0),MATCH(orders!N$1,products!$A$1:$G$1,0))</f>
        <v>13.75</v>
      </c>
      <c r="O822" s="5">
        <f t="shared" si="12"/>
        <v>55</v>
      </c>
      <c r="P822" t="str">
        <f>_xlfn.XLOOKUP(CoffeeOrders[[#This Row],[Customer ID]],customers!$A$1:$A$1001,customers!$I$1:$I$1001,,0)</f>
        <v>Yes</v>
      </c>
    </row>
    <row r="823" spans="1:16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_xlfn.XLOOKUP(C823,customers!$A$2:$A$1001,customers!$B$2:$B$1001)</f>
        <v>Ericka Tripp</v>
      </c>
      <c r="G823" s="2" t="str">
        <f>IF(_xlfn.XLOOKUP(C823,customers!$A$1:$A$1001,customers!$C$1:$C$1001)=0, "",_xlfn.XLOOKUP(C823,customers!$A$2:$A$1001,customers!$C$2:$C$1001))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 cm="1">
        <f t="array" ref="J823">_xlfn.IFS(I823="Rob", "Robusta",I823="Ara","Arabica",I823="Exc","Excelsa",I823="Lib", "Liberica")</f>
        <v>Robusta</v>
      </c>
      <c r="K823" t="str">
        <f>INDEX(products!$A$1:$G$49,MATCH(orders!$D823,products!$A$1:$A$49,0),MATCH(orders!K$1,products!$A$1:$G$1,0))</f>
        <v>D</v>
      </c>
      <c r="L823" t="str" cm="1">
        <f t="array" ref="L823">_xlfn.IFS(K823="M","Medium",K823="L","Light",K823="D","Dark")</f>
        <v>Dark</v>
      </c>
      <c r="M823" s="4">
        <f>INDEX(products!$A$1:$G$49,MATCH(orders!$D823,products!$A$1:$A$49,0),MATCH(orders!M$1,products!$A$1:$G$1,0))</f>
        <v>0.5</v>
      </c>
      <c r="N823" s="5">
        <f>INDEX(products!$A$1:$G$49,MATCH(orders!$D823,products!$A$1:$A$49,0),MATCH(orders!N$1,products!$A$1:$G$1,0))</f>
        <v>5.3699999999999992</v>
      </c>
      <c r="O823" s="5">
        <f t="shared" si="12"/>
        <v>26.849999999999994</v>
      </c>
      <c r="P823" t="str">
        <f>_xlfn.XLOOKUP(CoffeeOrders[[#This Row],[Customer ID]],customers!$A$1:$A$1001,customers!$I$1:$I$1001,,0)</f>
        <v>No</v>
      </c>
    </row>
    <row r="824" spans="1:16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_xlfn.XLOOKUP(C824,customers!$A$2:$A$1001,customers!$B$2:$B$1001)</f>
        <v>Lyndsey MacManus</v>
      </c>
      <c r="G824" s="2" t="str">
        <f>IF(_xlfn.XLOOKUP(C824,customers!$A$1:$A$1001,customers!$C$1:$C$1001)=0, "",_xlfn.XLOOKUP(C824,customers!$A$2:$A$1001,customers!$C$2:$C$1001))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 cm="1">
        <f t="array" ref="J824">_xlfn.IFS(I824="Rob", "Robusta",I824="Ara","Arabica",I824="Exc","Excelsa",I824="Lib", "Liberica")</f>
        <v>Excelsa</v>
      </c>
      <c r="K824" t="str">
        <f>INDEX(products!$A$1:$G$49,MATCH(orders!$D824,products!$A$1:$A$49,0),MATCH(orders!K$1,products!$A$1:$G$1,0))</f>
        <v>L</v>
      </c>
      <c r="L824" t="str" cm="1">
        <f t="array" ref="L824">_xlfn.IFS(K824="M","Medium",K824="L","Light",K824="D","Dark")</f>
        <v>Light</v>
      </c>
      <c r="M824" s="4">
        <f>INDEX(products!$A$1:$G$49,MATCH(orders!$D824,products!$A$1:$A$49,0),MATCH(orders!M$1,products!$A$1:$G$1,0))</f>
        <v>2.5</v>
      </c>
      <c r="N824" s="5">
        <f>INDEX(products!$A$1:$G$49,MATCH(orders!$D824,products!$A$1:$A$49,0),MATCH(orders!N$1,products!$A$1:$G$1,0))</f>
        <v>34.154999999999994</v>
      </c>
      <c r="O824" s="5">
        <f t="shared" si="12"/>
        <v>136.61999999999998</v>
      </c>
      <c r="P824" t="str">
        <f>_xlfn.XLOOKUP(CoffeeOrders[[#This Row],[Customer ID]],customers!$A$1:$A$1001,customers!$I$1:$I$1001,,0)</f>
        <v>No</v>
      </c>
    </row>
    <row r="825" spans="1:16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_xlfn.XLOOKUP(C825,customers!$A$2:$A$1001,customers!$B$2:$B$1001)</f>
        <v>Tess Benediktovich</v>
      </c>
      <c r="G825" s="2" t="str">
        <f>IF(_xlfn.XLOOKUP(C825,customers!$A$1:$A$1001,customers!$C$1:$C$1001)=0, "",_xlfn.XLOOKUP(C825,customers!$A$2:$A$1001,customers!$C$2:$C$1001))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 cm="1">
        <f t="array" ref="J825">_xlfn.IFS(I825="Rob", "Robusta",I825="Ara","Arabica",I825="Exc","Excelsa",I825="Lib", "Liberica")</f>
        <v>Liberica</v>
      </c>
      <c r="K825" t="str">
        <f>INDEX(products!$A$1:$G$49,MATCH(orders!$D825,products!$A$1:$A$49,0),MATCH(orders!K$1,products!$A$1:$G$1,0))</f>
        <v>L</v>
      </c>
      <c r="L825" t="str" cm="1">
        <f t="array" ref="L825">_xlfn.IFS(K825="M","Medium",K825="L","Light",K825="D","Dark")</f>
        <v>Light</v>
      </c>
      <c r="M825" s="4">
        <f>INDEX(products!$A$1:$G$49,MATCH(orders!$D825,products!$A$1:$A$49,0),MATCH(orders!M$1,products!$A$1:$G$1,0))</f>
        <v>1</v>
      </c>
      <c r="N825" s="5">
        <f>INDEX(products!$A$1:$G$49,MATCH(orders!$D825,products!$A$1:$A$49,0),MATCH(orders!N$1,products!$A$1:$G$1,0))</f>
        <v>15.85</v>
      </c>
      <c r="O825" s="5">
        <f t="shared" si="12"/>
        <v>47.55</v>
      </c>
      <c r="P825" t="str">
        <f>_xlfn.XLOOKUP(CoffeeOrders[[#This Row],[Customer ID]],customers!$A$1:$A$1001,customers!$I$1:$I$1001,,0)</f>
        <v>Yes</v>
      </c>
    </row>
    <row r="826" spans="1:16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_xlfn.XLOOKUP(C826,customers!$A$2:$A$1001,customers!$B$2:$B$1001)</f>
        <v>Correy Bourner</v>
      </c>
      <c r="G826" s="2" t="str">
        <f>IF(_xlfn.XLOOKUP(C826,customers!$A$1:$A$1001,customers!$C$1:$C$1001)=0, "",_xlfn.XLOOKUP(C826,customers!$A$2:$A$1001,customers!$C$2:$C$1001))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 cm="1">
        <f t="array" ref="J826">_xlfn.IFS(I826="Rob", "Robusta",I826="Ara","Arabica",I826="Exc","Excelsa",I826="Lib", "Liberica")</f>
        <v>Arabica</v>
      </c>
      <c r="K826" t="str">
        <f>INDEX(products!$A$1:$G$49,MATCH(orders!$D826,products!$A$1:$A$49,0),MATCH(orders!K$1,products!$A$1:$G$1,0))</f>
        <v>M</v>
      </c>
      <c r="L826" t="str" cm="1">
        <f t="array" ref="L826">_xlfn.IFS(K826="M","Medium",K826="L","Light",K826="D","Dark")</f>
        <v>Medium</v>
      </c>
      <c r="M826" s="4">
        <f>INDEX(products!$A$1:$G$49,MATCH(orders!$D826,products!$A$1:$A$49,0),MATCH(orders!M$1,products!$A$1:$G$1,0))</f>
        <v>0.2</v>
      </c>
      <c r="N826" s="5">
        <f>INDEX(products!$A$1:$G$49,MATCH(orders!$D826,products!$A$1:$A$49,0),MATCH(orders!N$1,products!$A$1:$G$1,0))</f>
        <v>3.375</v>
      </c>
      <c r="O826" s="5">
        <f t="shared" si="12"/>
        <v>16.875</v>
      </c>
      <c r="P826" t="str">
        <f>_xlfn.XLOOKUP(CoffeeOrders[[#This Row],[Customer ID]],customers!$A$1:$A$1001,customers!$I$1:$I$1001,,0)</f>
        <v>Yes</v>
      </c>
    </row>
    <row r="827" spans="1:16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_xlfn.XLOOKUP(C827,customers!$A$2:$A$1001,customers!$B$2:$B$1001)</f>
        <v>Odelia Skerme</v>
      </c>
      <c r="G827" s="2" t="str">
        <f>IF(_xlfn.XLOOKUP(C827,customers!$A$1:$A$1001,customers!$C$1:$C$1001)=0, "",_xlfn.XLOOKUP(C827,customers!$A$2:$A$1001,customers!$C$2:$C$1001))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 cm="1">
        <f t="array" ref="J827">_xlfn.IFS(I827="Rob", "Robusta",I827="Ara","Arabica",I827="Exc","Excelsa",I827="Lib", "Liberica")</f>
        <v>Arabica</v>
      </c>
      <c r="K827" t="str">
        <f>INDEX(products!$A$1:$G$49,MATCH(orders!$D827,products!$A$1:$A$49,0),MATCH(orders!K$1,products!$A$1:$G$1,0))</f>
        <v>D</v>
      </c>
      <c r="L827" t="str" cm="1">
        <f t="array" ref="L827">_xlfn.IFS(K827="M","Medium",K827="L","Light",K827="D","Dark")</f>
        <v>Dark</v>
      </c>
      <c r="M827" s="4">
        <f>INDEX(products!$A$1:$G$49,MATCH(orders!$D827,products!$A$1:$A$49,0),MATCH(orders!M$1,products!$A$1:$G$1,0))</f>
        <v>1</v>
      </c>
      <c r="N827" s="5">
        <f>INDEX(products!$A$1:$G$49,MATCH(orders!$D827,products!$A$1:$A$49,0),MATCH(orders!N$1,products!$A$1:$G$1,0))</f>
        <v>9.9499999999999993</v>
      </c>
      <c r="O827" s="5">
        <f t="shared" si="12"/>
        <v>29.849999999999998</v>
      </c>
      <c r="P827" t="str">
        <f>_xlfn.XLOOKUP(CoffeeOrders[[#This Row],[Customer ID]],customers!$A$1:$A$1001,customers!$I$1:$I$1001,,0)</f>
        <v>Yes</v>
      </c>
    </row>
    <row r="828" spans="1:16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_xlfn.XLOOKUP(C828,customers!$A$2:$A$1001,customers!$B$2:$B$1001)</f>
        <v>Kandy Heddan</v>
      </c>
      <c r="G828" s="2" t="str">
        <f>IF(_xlfn.XLOOKUP(C828,customers!$A$1:$A$1001,customers!$C$1:$C$1001)=0, "",_xlfn.XLOOKUP(C828,customers!$A$2:$A$1001,customers!$C$2:$C$1001))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 cm="1">
        <f t="array" ref="J828">_xlfn.IFS(I828="Rob", "Robusta",I828="Ara","Arabica",I828="Exc","Excelsa",I828="Lib", "Liberica")</f>
        <v>Excelsa</v>
      </c>
      <c r="K828" t="str">
        <f>INDEX(products!$A$1:$G$49,MATCH(orders!$D828,products!$A$1:$A$49,0),MATCH(orders!K$1,products!$A$1:$G$1,0))</f>
        <v>M</v>
      </c>
      <c r="L828" t="str" cm="1">
        <f t="array" ref="L828">_xlfn.IFS(K828="M","Medium",K828="L","Light",K828="D","Dark")</f>
        <v>Medium</v>
      </c>
      <c r="M828" s="4">
        <f>INDEX(products!$A$1:$G$49,MATCH(orders!$D828,products!$A$1:$A$49,0),MATCH(orders!M$1,products!$A$1:$G$1,0))</f>
        <v>0.5</v>
      </c>
      <c r="N828" s="5">
        <f>INDEX(products!$A$1:$G$49,MATCH(orders!$D828,products!$A$1:$A$49,0),MATCH(orders!N$1,products!$A$1:$G$1,0))</f>
        <v>8.25</v>
      </c>
      <c r="O828" s="5">
        <f t="shared" si="12"/>
        <v>41.25</v>
      </c>
      <c r="P828" t="str">
        <f>_xlfn.XLOOKUP(CoffeeOrders[[#This Row],[Customer ID]],customers!$A$1:$A$1001,customers!$I$1:$I$1001,,0)</f>
        <v>Yes</v>
      </c>
    </row>
    <row r="829" spans="1:16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_xlfn.XLOOKUP(C829,customers!$A$2:$A$1001,customers!$B$2:$B$1001)</f>
        <v>Ibby Charters</v>
      </c>
      <c r="G829" s="2" t="str">
        <f>IF(_xlfn.XLOOKUP(C829,customers!$A$1:$A$1001,customers!$C$1:$C$1001)=0, "",_xlfn.XLOOKUP(C829,customers!$A$2:$A$1001,customers!$C$2:$C$1001))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 cm="1">
        <f t="array" ref="J829">_xlfn.IFS(I829="Rob", "Robusta",I829="Ara","Arabica",I829="Exc","Excelsa",I829="Lib", "Liberica")</f>
        <v>Excelsa</v>
      </c>
      <c r="K829" t="str">
        <f>INDEX(products!$A$1:$G$49,MATCH(orders!$D829,products!$A$1:$A$49,0),MATCH(orders!K$1,products!$A$1:$G$1,0))</f>
        <v>M</v>
      </c>
      <c r="L829" t="str" cm="1">
        <f t="array" ref="L829">_xlfn.IFS(K829="M","Medium",K829="L","Light",K829="D","Dark")</f>
        <v>Medium</v>
      </c>
      <c r="M829" s="4">
        <f>INDEX(products!$A$1:$G$49,MATCH(orders!$D829,products!$A$1:$A$49,0),MATCH(orders!M$1,products!$A$1:$G$1,0))</f>
        <v>0.2</v>
      </c>
      <c r="N829" s="5">
        <f>INDEX(products!$A$1:$G$49,MATCH(orders!$D829,products!$A$1:$A$49,0),MATCH(orders!N$1,products!$A$1:$G$1,0))</f>
        <v>4.125</v>
      </c>
      <c r="O829" s="5">
        <f t="shared" si="12"/>
        <v>20.625</v>
      </c>
      <c r="P829" t="str">
        <f>_xlfn.XLOOKUP(CoffeeOrders[[#This Row],[Customer ID]],customers!$A$1:$A$1001,customers!$I$1:$I$1001,,0)</f>
        <v>No</v>
      </c>
    </row>
    <row r="830" spans="1:16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_xlfn.XLOOKUP(C830,customers!$A$2:$A$1001,customers!$B$2:$B$1001)</f>
        <v>Adora Roubert</v>
      </c>
      <c r="G830" s="2" t="str">
        <f>IF(_xlfn.XLOOKUP(C830,customers!$A$1:$A$1001,customers!$C$1:$C$1001)=0, "",_xlfn.XLOOKUP(C830,customers!$A$2:$A$1001,customers!$C$2:$C$1001))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 cm="1">
        <f t="array" ref="J830">_xlfn.IFS(I830="Rob", "Robusta",I830="Ara","Arabica",I830="Exc","Excelsa",I830="Lib", "Liberica")</f>
        <v>Arabica</v>
      </c>
      <c r="K830" t="str">
        <f>INDEX(products!$A$1:$G$49,MATCH(orders!$D830,products!$A$1:$A$49,0),MATCH(orders!K$1,products!$A$1:$G$1,0))</f>
        <v>D</v>
      </c>
      <c r="L830" t="str" cm="1">
        <f t="array" ref="L830">_xlfn.IFS(K830="M","Medium",K830="L","Light",K830="D","Dark")</f>
        <v>Dark</v>
      </c>
      <c r="M830" s="4">
        <f>INDEX(products!$A$1:$G$49,MATCH(orders!$D830,products!$A$1:$A$49,0),MATCH(orders!M$1,products!$A$1:$G$1,0))</f>
        <v>2.5</v>
      </c>
      <c r="N830" s="5">
        <f>INDEX(products!$A$1:$G$49,MATCH(orders!$D830,products!$A$1:$A$49,0),MATCH(orders!N$1,products!$A$1:$G$1,0))</f>
        <v>22.884999999999998</v>
      </c>
      <c r="O830" s="5">
        <f t="shared" si="12"/>
        <v>137.31</v>
      </c>
      <c r="P830" t="str">
        <f>_xlfn.XLOOKUP(CoffeeOrders[[#This Row],[Customer ID]],customers!$A$1:$A$1001,customers!$I$1:$I$1001,,0)</f>
        <v>Yes</v>
      </c>
    </row>
    <row r="831" spans="1:16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_xlfn.XLOOKUP(C831,customers!$A$2:$A$1001,customers!$B$2:$B$1001)</f>
        <v>Hillel Mairs</v>
      </c>
      <c r="G831" s="2" t="str">
        <f>IF(_xlfn.XLOOKUP(C831,customers!$A$1:$A$1001,customers!$C$1:$C$1001)=0, "",_xlfn.XLOOKUP(C831,customers!$A$2:$A$1001,customers!$C$2:$C$1001))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 cm="1">
        <f t="array" ref="J831">_xlfn.IFS(I831="Rob", "Robusta",I831="Ara","Arabica",I831="Exc","Excelsa",I831="Lib", "Liberica")</f>
        <v>Arabica</v>
      </c>
      <c r="K831" t="str">
        <f>INDEX(products!$A$1:$G$49,MATCH(orders!$D831,products!$A$1:$A$49,0),MATCH(orders!K$1,products!$A$1:$G$1,0))</f>
        <v>D</v>
      </c>
      <c r="L831" t="str" cm="1">
        <f t="array" ref="L831">_xlfn.IFS(K831="M","Medium",K831="L","Light",K831="D","Dark")</f>
        <v>Dark</v>
      </c>
      <c r="M831" s="4">
        <f>INDEX(products!$A$1:$G$49,MATCH(orders!$D831,products!$A$1:$A$49,0),MATCH(orders!M$1,products!$A$1:$G$1,0))</f>
        <v>0.2</v>
      </c>
      <c r="N831" s="5">
        <f>INDEX(products!$A$1:$G$49,MATCH(orders!$D831,products!$A$1:$A$49,0),MATCH(orders!N$1,products!$A$1:$G$1,0))</f>
        <v>2.9849999999999999</v>
      </c>
      <c r="O831" s="5">
        <f t="shared" si="12"/>
        <v>2.9849999999999999</v>
      </c>
      <c r="P831" t="str">
        <f>_xlfn.XLOOKUP(CoffeeOrders[[#This Row],[Customer ID]],customers!$A$1:$A$1001,customers!$I$1:$I$1001,,0)</f>
        <v>No</v>
      </c>
    </row>
    <row r="832" spans="1:16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_xlfn.XLOOKUP(C832,customers!$A$2:$A$1001,customers!$B$2:$B$1001)</f>
        <v>Helaina Rainforth</v>
      </c>
      <c r="G832" s="2" t="str">
        <f>IF(_xlfn.XLOOKUP(C832,customers!$A$1:$A$1001,customers!$C$1:$C$1001)=0, "",_xlfn.XLOOKUP(C832,customers!$A$2:$A$1001,customers!$C$2:$C$1001))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 cm="1">
        <f t="array" ref="J832">_xlfn.IFS(I832="Rob", "Robusta",I832="Ara","Arabica",I832="Exc","Excelsa",I832="Lib", "Liberica")</f>
        <v>Excelsa</v>
      </c>
      <c r="K832" t="str">
        <f>INDEX(products!$A$1:$G$49,MATCH(orders!$D832,products!$A$1:$A$49,0),MATCH(orders!K$1,products!$A$1:$G$1,0))</f>
        <v>M</v>
      </c>
      <c r="L832" t="str" cm="1">
        <f t="array" ref="L832">_xlfn.IFS(K832="M","Medium",K832="L","Light",K832="D","Dark")</f>
        <v>Medium</v>
      </c>
      <c r="M832" s="4">
        <f>INDEX(products!$A$1:$G$49,MATCH(orders!$D832,products!$A$1:$A$49,0),MATCH(orders!M$1,products!$A$1:$G$1,0))</f>
        <v>1</v>
      </c>
      <c r="N832" s="5">
        <f>INDEX(products!$A$1:$G$49,MATCH(orders!$D832,products!$A$1:$A$49,0),MATCH(orders!N$1,products!$A$1:$G$1,0))</f>
        <v>13.75</v>
      </c>
      <c r="O832" s="5">
        <f t="shared" si="12"/>
        <v>27.5</v>
      </c>
      <c r="P832" t="str">
        <f>_xlfn.XLOOKUP(CoffeeOrders[[#This Row],[Customer ID]],customers!$A$1:$A$1001,customers!$I$1:$I$1001,,0)</f>
        <v>No</v>
      </c>
    </row>
    <row r="833" spans="1:16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_xlfn.XLOOKUP(C833,customers!$A$2:$A$1001,customers!$B$2:$B$1001)</f>
        <v>Helaina Rainforth</v>
      </c>
      <c r="G833" s="2" t="str">
        <f>IF(_xlfn.XLOOKUP(C833,customers!$A$1:$A$1001,customers!$C$1:$C$1001)=0, "",_xlfn.XLOOKUP(C833,customers!$A$2:$A$1001,customers!$C$2:$C$1001))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 cm="1">
        <f t="array" ref="J833">_xlfn.IFS(I833="Rob", "Robusta",I833="Ara","Arabica",I833="Exc","Excelsa",I833="Lib", "Liberica")</f>
        <v>Arabica</v>
      </c>
      <c r="K833" t="str">
        <f>INDEX(products!$A$1:$G$49,MATCH(orders!$D833,products!$A$1:$A$49,0),MATCH(orders!K$1,products!$A$1:$G$1,0))</f>
        <v>D</v>
      </c>
      <c r="L833" t="str" cm="1">
        <f t="array" ref="L833">_xlfn.IFS(K833="M","Medium",K833="L","Light",K833="D","Dark")</f>
        <v>Dark</v>
      </c>
      <c r="M833" s="4">
        <f>INDEX(products!$A$1:$G$49,MATCH(orders!$D833,products!$A$1:$A$49,0),MATCH(orders!M$1,products!$A$1:$G$1,0))</f>
        <v>0.2</v>
      </c>
      <c r="N833" s="5">
        <f>INDEX(products!$A$1:$G$49,MATCH(orders!$D833,products!$A$1:$A$49,0),MATCH(orders!N$1,products!$A$1:$G$1,0))</f>
        <v>2.9849999999999999</v>
      </c>
      <c r="O833" s="5">
        <f t="shared" si="12"/>
        <v>5.97</v>
      </c>
      <c r="P833" t="str">
        <f>_xlfn.XLOOKUP(CoffeeOrders[[#This Row],[Customer ID]],customers!$A$1:$A$1001,customers!$I$1:$I$1001,,0)</f>
        <v>No</v>
      </c>
    </row>
    <row r="834" spans="1:16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_xlfn.XLOOKUP(C834,customers!$A$2:$A$1001,customers!$B$2:$B$1001)</f>
        <v>Isac Jesper</v>
      </c>
      <c r="G834" s="2" t="str">
        <f>IF(_xlfn.XLOOKUP(C834,customers!$A$1:$A$1001,customers!$C$1:$C$1001)=0, "",_xlfn.XLOOKUP(C834,customers!$A$2:$A$1001,customers!$C$2:$C$1001))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 cm="1">
        <f t="array" ref="J834">_xlfn.IFS(I834="Rob", "Robusta",I834="Ara","Arabica",I834="Exc","Excelsa",I834="Lib", "Liberica")</f>
        <v>Robusta</v>
      </c>
      <c r="K834" t="str">
        <f>INDEX(products!$A$1:$G$49,MATCH(orders!$D834,products!$A$1:$A$49,0),MATCH(orders!K$1,products!$A$1:$G$1,0))</f>
        <v>M</v>
      </c>
      <c r="L834" t="str" cm="1">
        <f t="array" ref="L834">_xlfn.IFS(K834="M","Medium",K834="L","Light",K834="D","Dark")</f>
        <v>Medium</v>
      </c>
      <c r="M834" s="4">
        <f>INDEX(products!$A$1:$G$49,MATCH(orders!$D834,products!$A$1:$A$49,0),MATCH(orders!M$1,products!$A$1:$G$1,0))</f>
        <v>1</v>
      </c>
      <c r="N834" s="5">
        <f>INDEX(products!$A$1:$G$49,MATCH(orders!$D834,products!$A$1:$A$49,0),MATCH(orders!N$1,products!$A$1:$G$1,0))</f>
        <v>9.9499999999999993</v>
      </c>
      <c r="O834" s="5">
        <f t="shared" si="12"/>
        <v>59.699999999999996</v>
      </c>
      <c r="P834" t="str">
        <f>_xlfn.XLOOKUP(CoffeeOrders[[#This Row],[Customer ID]],customers!$A$1:$A$1001,customers!$I$1:$I$1001,,0)</f>
        <v>No</v>
      </c>
    </row>
    <row r="835" spans="1:16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_xlfn.XLOOKUP(C835,customers!$A$2:$A$1001,customers!$B$2:$B$1001)</f>
        <v>Lenette Dwerryhouse</v>
      </c>
      <c r="G835" s="2" t="str">
        <f>IF(_xlfn.XLOOKUP(C835,customers!$A$1:$A$1001,customers!$C$1:$C$1001)=0, "",_xlfn.XLOOKUP(C835,customers!$A$2:$A$1001,customers!$C$2:$C$1001))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 cm="1">
        <f t="array" ref="J835">_xlfn.IFS(I835="Rob", "Robusta",I835="Ara","Arabica",I835="Exc","Excelsa",I835="Lib", "Liberica")</f>
        <v>Robusta</v>
      </c>
      <c r="K835" t="str">
        <f>INDEX(products!$A$1:$G$49,MATCH(orders!$D835,products!$A$1:$A$49,0),MATCH(orders!K$1,products!$A$1:$G$1,0))</f>
        <v>D</v>
      </c>
      <c r="L835" t="str" cm="1">
        <f t="array" ref="L835">_xlfn.IFS(K835="M","Medium",K835="L","Light",K835="D","Dark")</f>
        <v>Dark</v>
      </c>
      <c r="M835" s="4">
        <f>INDEX(products!$A$1:$G$49,MATCH(orders!$D835,products!$A$1:$A$49,0),MATCH(orders!M$1,products!$A$1:$G$1,0))</f>
        <v>2.5</v>
      </c>
      <c r="N835" s="5">
        <f>INDEX(products!$A$1:$G$49,MATCH(orders!$D835,products!$A$1:$A$49,0),MATCH(orders!N$1,products!$A$1:$G$1,0))</f>
        <v>20.584999999999997</v>
      </c>
      <c r="O835" s="5">
        <f t="shared" ref="O835:O898" si="13">E835*N835</f>
        <v>82.339999999999989</v>
      </c>
      <c r="P835" t="str">
        <f>_xlfn.XLOOKUP(CoffeeOrders[[#This Row],[Customer ID]],customers!$A$1:$A$1001,customers!$I$1:$I$1001,,0)</f>
        <v>Yes</v>
      </c>
    </row>
    <row r="836" spans="1:16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_xlfn.XLOOKUP(C836,customers!$A$2:$A$1001,customers!$B$2:$B$1001)</f>
        <v>Nadeen Broomer</v>
      </c>
      <c r="G836" s="2" t="str">
        <f>IF(_xlfn.XLOOKUP(C836,customers!$A$1:$A$1001,customers!$C$1:$C$1001)=0, "",_xlfn.XLOOKUP(C836,customers!$A$2:$A$1001,customers!$C$2:$C$1001))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 cm="1">
        <f t="array" ref="J836">_xlfn.IFS(I836="Rob", "Robusta",I836="Ara","Arabica",I836="Exc","Excelsa",I836="Lib", "Liberica")</f>
        <v>Arabica</v>
      </c>
      <c r="K836" t="str">
        <f>INDEX(products!$A$1:$G$49,MATCH(orders!$D836,products!$A$1:$A$49,0),MATCH(orders!K$1,products!$A$1:$G$1,0))</f>
        <v>D</v>
      </c>
      <c r="L836" t="str" cm="1">
        <f t="array" ref="L836">_xlfn.IFS(K836="M","Medium",K836="L","Light",K836="D","Dark")</f>
        <v>Dark</v>
      </c>
      <c r="M836" s="4">
        <f>INDEX(products!$A$1:$G$49,MATCH(orders!$D836,products!$A$1:$A$49,0),MATCH(orders!M$1,products!$A$1:$G$1,0))</f>
        <v>2.5</v>
      </c>
      <c r="N836" s="5">
        <f>INDEX(products!$A$1:$G$49,MATCH(orders!$D836,products!$A$1:$A$49,0),MATCH(orders!N$1,products!$A$1:$G$1,0))</f>
        <v>22.884999999999998</v>
      </c>
      <c r="O836" s="5">
        <f t="shared" si="13"/>
        <v>22.884999999999998</v>
      </c>
      <c r="P836" t="str">
        <f>_xlfn.XLOOKUP(CoffeeOrders[[#This Row],[Customer ID]],customers!$A$1:$A$1001,customers!$I$1:$I$1001,,0)</f>
        <v>No</v>
      </c>
    </row>
    <row r="837" spans="1:16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_xlfn.XLOOKUP(C837,customers!$A$2:$A$1001,customers!$B$2:$B$1001)</f>
        <v>Konstantine Thoumasson</v>
      </c>
      <c r="G837" s="2" t="str">
        <f>IF(_xlfn.XLOOKUP(C837,customers!$A$1:$A$1001,customers!$C$1:$C$1001)=0, "",_xlfn.XLOOKUP(C837,customers!$A$2:$A$1001,customers!$C$2:$C$1001))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 cm="1">
        <f t="array" ref="J837">_xlfn.IFS(I837="Rob", "Robusta",I837="Ara","Arabica",I837="Exc","Excelsa",I837="Lib", "Liberica")</f>
        <v>Excelsa</v>
      </c>
      <c r="K837" t="str">
        <f>INDEX(products!$A$1:$G$49,MATCH(orders!$D837,products!$A$1:$A$49,0),MATCH(orders!K$1,products!$A$1:$G$1,0))</f>
        <v>L</v>
      </c>
      <c r="L837" t="str" cm="1">
        <f t="array" ref="L837">_xlfn.IFS(K837="M","Medium",K837="L","Light",K837="D","Dark")</f>
        <v>Light</v>
      </c>
      <c r="M837" s="4">
        <f>INDEX(products!$A$1:$G$49,MATCH(orders!$D837,products!$A$1:$A$49,0),MATCH(orders!M$1,products!$A$1:$G$1,0))</f>
        <v>0.5</v>
      </c>
      <c r="N837" s="5">
        <f>INDEX(products!$A$1:$G$49,MATCH(orders!$D837,products!$A$1:$A$49,0),MATCH(orders!N$1,products!$A$1:$G$1,0))</f>
        <v>8.91</v>
      </c>
      <c r="O837" s="5">
        <f t="shared" si="13"/>
        <v>8.91</v>
      </c>
      <c r="P837" t="str">
        <f>_xlfn.XLOOKUP(CoffeeOrders[[#This Row],[Customer ID]],customers!$A$1:$A$1001,customers!$I$1:$I$1001,,0)</f>
        <v>Yes</v>
      </c>
    </row>
    <row r="838" spans="1:16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_xlfn.XLOOKUP(C838,customers!$A$2:$A$1001,customers!$B$2:$B$1001)</f>
        <v>Frans Habbergham</v>
      </c>
      <c r="G838" s="2" t="str">
        <f>IF(_xlfn.XLOOKUP(C838,customers!$A$1:$A$1001,customers!$C$1:$C$1001)=0, "",_xlfn.XLOOKUP(C838,customers!$A$2:$A$1001,customers!$C$2:$C$1001))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 cm="1">
        <f t="array" ref="J838">_xlfn.IFS(I838="Rob", "Robusta",I838="Ara","Arabica",I838="Exc","Excelsa",I838="Lib", "Liberica")</f>
        <v>Arabica</v>
      </c>
      <c r="K838" t="str">
        <f>INDEX(products!$A$1:$G$49,MATCH(orders!$D838,products!$A$1:$A$49,0),MATCH(orders!K$1,products!$A$1:$G$1,0))</f>
        <v>D</v>
      </c>
      <c r="L838" t="str" cm="1">
        <f t="array" ref="L838">_xlfn.IFS(K838="M","Medium",K838="L","Light",K838="D","Dark")</f>
        <v>Dark</v>
      </c>
      <c r="M838" s="4">
        <f>INDEX(products!$A$1:$G$49,MATCH(orders!$D838,products!$A$1:$A$49,0),MATCH(orders!M$1,products!$A$1:$G$1,0))</f>
        <v>0.2</v>
      </c>
      <c r="N838" s="5">
        <f>INDEX(products!$A$1:$G$49,MATCH(orders!$D838,products!$A$1:$A$49,0),MATCH(orders!N$1,products!$A$1:$G$1,0))</f>
        <v>2.9849999999999999</v>
      </c>
      <c r="O838" s="5">
        <f t="shared" si="13"/>
        <v>11.94</v>
      </c>
      <c r="P838" t="str">
        <f>_xlfn.XLOOKUP(CoffeeOrders[[#This Row],[Customer ID]],customers!$A$1:$A$1001,customers!$I$1:$I$1001,,0)</f>
        <v>No</v>
      </c>
    </row>
    <row r="839" spans="1:16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_xlfn.XLOOKUP(C839,customers!$A$2:$A$1001,customers!$B$2:$B$1001)</f>
        <v>Allis Wilmore</v>
      </c>
      <c r="G839" s="2" t="str">
        <f>IF(_xlfn.XLOOKUP(C839,customers!$A$1:$A$1001,customers!$C$1:$C$1001)=0, "",_xlfn.XLOOKUP(C839,customers!$A$2:$A$1001,customers!$C$2:$C$1001))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 cm="1">
        <f t="array" ref="J839">_xlfn.IFS(I839="Rob", "Robusta",I839="Ara","Arabica",I839="Exc","Excelsa",I839="Lib", "Liberica")</f>
        <v>Liberica</v>
      </c>
      <c r="K839" t="str">
        <f>INDEX(products!$A$1:$G$49,MATCH(orders!$D839,products!$A$1:$A$49,0),MATCH(orders!K$1,products!$A$1:$G$1,0))</f>
        <v>M</v>
      </c>
      <c r="L839" t="str" cm="1">
        <f t="array" ref="L839">_xlfn.IFS(K839="M","Medium",K839="L","Light",K839="D","Dark")</f>
        <v>Medium</v>
      </c>
      <c r="M839" s="4">
        <f>INDEX(products!$A$1:$G$49,MATCH(orders!$D839,products!$A$1:$A$49,0),MATCH(orders!M$1,products!$A$1:$G$1,0))</f>
        <v>2.5</v>
      </c>
      <c r="N839" s="5">
        <f>INDEX(products!$A$1:$G$49,MATCH(orders!$D839,products!$A$1:$A$49,0),MATCH(orders!N$1,products!$A$1:$G$1,0))</f>
        <v>33.464999999999996</v>
      </c>
      <c r="O839" s="5">
        <f t="shared" si="13"/>
        <v>100.39499999999998</v>
      </c>
      <c r="P839" t="str">
        <f>_xlfn.XLOOKUP(CoffeeOrders[[#This Row],[Customer ID]],customers!$A$1:$A$1001,customers!$I$1:$I$1001,,0)</f>
        <v>No</v>
      </c>
    </row>
    <row r="840" spans="1:16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_xlfn.XLOOKUP(C840,customers!$A$2:$A$1001,customers!$B$2:$B$1001)</f>
        <v>Romain Avrashin</v>
      </c>
      <c r="G840" s="2" t="str">
        <f>IF(_xlfn.XLOOKUP(C840,customers!$A$1:$A$1001,customers!$C$1:$C$1001)=0, "",_xlfn.XLOOKUP(C840,customers!$A$2:$A$1001,customers!$C$2:$C$1001))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 cm="1">
        <f t="array" ref="J840">_xlfn.IFS(I840="Rob", "Robusta",I840="Ara","Arabica",I840="Exc","Excelsa",I840="Lib", "Liberica")</f>
        <v>Arabica</v>
      </c>
      <c r="K840" t="str">
        <f>INDEX(products!$A$1:$G$49,MATCH(orders!$D840,products!$A$1:$A$49,0),MATCH(orders!K$1,products!$A$1:$G$1,0))</f>
        <v>D</v>
      </c>
      <c r="L840" t="str" cm="1">
        <f t="array" ref="L840">_xlfn.IFS(K840="M","Medium",K840="L","Light",K840="D","Dark")</f>
        <v>Dark</v>
      </c>
      <c r="M840" s="4">
        <f>INDEX(products!$A$1:$G$49,MATCH(orders!$D840,products!$A$1:$A$49,0),MATCH(orders!M$1,products!$A$1:$G$1,0))</f>
        <v>2.5</v>
      </c>
      <c r="N840" s="5">
        <f>INDEX(products!$A$1:$G$49,MATCH(orders!$D840,products!$A$1:$A$49,0),MATCH(orders!N$1,products!$A$1:$G$1,0))</f>
        <v>22.884999999999998</v>
      </c>
      <c r="O840" s="5">
        <f t="shared" si="13"/>
        <v>114.42499999999998</v>
      </c>
      <c r="P840" t="str">
        <f>_xlfn.XLOOKUP(CoffeeOrders[[#This Row],[Customer ID]],customers!$A$1:$A$1001,customers!$I$1:$I$1001,,0)</f>
        <v>No</v>
      </c>
    </row>
    <row r="841" spans="1:16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_xlfn.XLOOKUP(C841,customers!$A$2:$A$1001,customers!$B$2:$B$1001)</f>
        <v>Miran Doidge</v>
      </c>
      <c r="G841" s="2" t="str">
        <f>IF(_xlfn.XLOOKUP(C841,customers!$A$1:$A$1001,customers!$C$1:$C$1001)=0, "",_xlfn.XLOOKUP(C841,customers!$A$2:$A$1001,customers!$C$2:$C$1001))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 cm="1">
        <f t="array" ref="J841">_xlfn.IFS(I841="Rob", "Robusta",I841="Ara","Arabica",I841="Exc","Excelsa",I841="Lib", "Liberica")</f>
        <v>Excelsa</v>
      </c>
      <c r="K841" t="str">
        <f>INDEX(products!$A$1:$G$49,MATCH(orders!$D841,products!$A$1:$A$49,0),MATCH(orders!K$1,products!$A$1:$G$1,0))</f>
        <v>M</v>
      </c>
      <c r="L841" t="str" cm="1">
        <f t="array" ref="L841">_xlfn.IFS(K841="M","Medium",K841="L","Light",K841="D","Dark")</f>
        <v>Medium</v>
      </c>
      <c r="M841" s="4">
        <f>INDEX(products!$A$1:$G$49,MATCH(orders!$D841,products!$A$1:$A$49,0),MATCH(orders!M$1,products!$A$1:$G$1,0))</f>
        <v>0.5</v>
      </c>
      <c r="N841" s="5">
        <f>INDEX(products!$A$1:$G$49,MATCH(orders!$D841,products!$A$1:$A$49,0),MATCH(orders!N$1,products!$A$1:$G$1,0))</f>
        <v>8.25</v>
      </c>
      <c r="O841" s="5">
        <f t="shared" si="13"/>
        <v>41.25</v>
      </c>
      <c r="P841" t="str">
        <f>_xlfn.XLOOKUP(CoffeeOrders[[#This Row],[Customer ID]],customers!$A$1:$A$1001,customers!$I$1:$I$1001,,0)</f>
        <v>No</v>
      </c>
    </row>
    <row r="842" spans="1:16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_xlfn.XLOOKUP(C842,customers!$A$2:$A$1001,customers!$B$2:$B$1001)</f>
        <v>Janeva Edinboro</v>
      </c>
      <c r="G842" s="2" t="str">
        <f>IF(_xlfn.XLOOKUP(C842,customers!$A$1:$A$1001,customers!$C$1:$C$1001)=0, "",_xlfn.XLOOKUP(C842,customers!$A$2:$A$1001,customers!$C$2:$C$1001))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 cm="1">
        <f t="array" ref="J842">_xlfn.IFS(I842="Rob", "Robusta",I842="Ara","Arabica",I842="Exc","Excelsa",I842="Lib", "Liberica")</f>
        <v>Robusta</v>
      </c>
      <c r="K842" t="str">
        <f>INDEX(products!$A$1:$G$49,MATCH(orders!$D842,products!$A$1:$A$49,0),MATCH(orders!K$1,products!$A$1:$G$1,0))</f>
        <v>L</v>
      </c>
      <c r="L842" t="str" cm="1">
        <f t="array" ref="L842">_xlfn.IFS(K842="M","Medium",K842="L","Light",K842="D","Dark")</f>
        <v>Light</v>
      </c>
      <c r="M842" s="4">
        <f>INDEX(products!$A$1:$G$49,MATCH(orders!$D842,products!$A$1:$A$49,0),MATCH(orders!M$1,products!$A$1:$G$1,0))</f>
        <v>0.5</v>
      </c>
      <c r="N842" s="5">
        <f>INDEX(products!$A$1:$G$49,MATCH(orders!$D842,products!$A$1:$A$49,0),MATCH(orders!N$1,products!$A$1:$G$1,0))</f>
        <v>7.169999999999999</v>
      </c>
      <c r="O842" s="5">
        <f t="shared" si="13"/>
        <v>28.679999999999996</v>
      </c>
      <c r="P842" t="str">
        <f>_xlfn.XLOOKUP(CoffeeOrders[[#This Row],[Customer ID]],customers!$A$1:$A$1001,customers!$I$1:$I$1001,,0)</f>
        <v>Yes</v>
      </c>
    </row>
    <row r="843" spans="1:16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_xlfn.XLOOKUP(C843,customers!$A$2:$A$1001,customers!$B$2:$B$1001)</f>
        <v>Trumaine Tewelson</v>
      </c>
      <c r="G843" s="2" t="str">
        <f>IF(_xlfn.XLOOKUP(C843,customers!$A$1:$A$1001,customers!$C$1:$C$1001)=0, "",_xlfn.XLOOKUP(C843,customers!$A$2:$A$1001,customers!$C$2:$C$1001))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 cm="1">
        <f t="array" ref="J843">_xlfn.IFS(I843="Rob", "Robusta",I843="Ara","Arabica",I843="Exc","Excelsa",I843="Lib", "Liberica")</f>
        <v>Liberica</v>
      </c>
      <c r="K843" t="str">
        <f>INDEX(products!$A$1:$G$49,MATCH(orders!$D843,products!$A$1:$A$49,0),MATCH(orders!K$1,products!$A$1:$G$1,0))</f>
        <v>M</v>
      </c>
      <c r="L843" t="str" cm="1">
        <f t="array" ref="L843">_xlfn.IFS(K843="M","Medium",K843="L","Light",K843="D","Dark")</f>
        <v>Medium</v>
      </c>
      <c r="M843" s="4">
        <f>INDEX(products!$A$1:$G$49,MATCH(orders!$D843,products!$A$1:$A$49,0),MATCH(orders!M$1,products!$A$1:$G$1,0))</f>
        <v>0.2</v>
      </c>
      <c r="N843" s="5">
        <f>INDEX(products!$A$1:$G$49,MATCH(orders!$D843,products!$A$1:$A$49,0),MATCH(orders!N$1,products!$A$1:$G$1,0))</f>
        <v>4.3650000000000002</v>
      </c>
      <c r="O843" s="5">
        <f t="shared" si="13"/>
        <v>4.3650000000000002</v>
      </c>
      <c r="P843" t="str">
        <f>_xlfn.XLOOKUP(CoffeeOrders[[#This Row],[Customer ID]],customers!$A$1:$A$1001,customers!$I$1:$I$1001,,0)</f>
        <v>No</v>
      </c>
    </row>
    <row r="844" spans="1:16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_xlfn.XLOOKUP(C844,customers!$A$2:$A$1001,customers!$B$2:$B$1001)</f>
        <v>Odelia Skerme</v>
      </c>
      <c r="G844" s="2" t="str">
        <f>IF(_xlfn.XLOOKUP(C844,customers!$A$1:$A$1001,customers!$C$1:$C$1001)=0, "",_xlfn.XLOOKUP(C844,customers!$A$2:$A$1001,customers!$C$2:$C$1001))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 cm="1">
        <f t="array" ref="J844">_xlfn.IFS(I844="Rob", "Robusta",I844="Ara","Arabica",I844="Exc","Excelsa",I844="Lib", "Liberica")</f>
        <v>Excelsa</v>
      </c>
      <c r="K844" t="str">
        <f>INDEX(products!$A$1:$G$49,MATCH(orders!$D844,products!$A$1:$A$49,0),MATCH(orders!K$1,products!$A$1:$G$1,0))</f>
        <v>M</v>
      </c>
      <c r="L844" t="str" cm="1">
        <f t="array" ref="L844">_xlfn.IFS(K844="M","Medium",K844="L","Light",K844="D","Dark")</f>
        <v>Medium</v>
      </c>
      <c r="M844" s="4">
        <f>INDEX(products!$A$1:$G$49,MATCH(orders!$D844,products!$A$1:$A$49,0),MATCH(orders!M$1,products!$A$1:$G$1,0))</f>
        <v>0.2</v>
      </c>
      <c r="N844" s="5">
        <f>INDEX(products!$A$1:$G$49,MATCH(orders!$D844,products!$A$1:$A$49,0),MATCH(orders!N$1,products!$A$1:$G$1,0))</f>
        <v>4.125</v>
      </c>
      <c r="O844" s="5">
        <f t="shared" si="13"/>
        <v>8.25</v>
      </c>
      <c r="P844" t="str">
        <f>_xlfn.XLOOKUP(CoffeeOrders[[#This Row],[Customer ID]],customers!$A$1:$A$1001,customers!$I$1:$I$1001,,0)</f>
        <v>Yes</v>
      </c>
    </row>
    <row r="845" spans="1:16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_xlfn.XLOOKUP(C845,customers!$A$2:$A$1001,customers!$B$2:$B$1001)</f>
        <v>De Drewitt</v>
      </c>
      <c r="G845" s="2" t="str">
        <f>IF(_xlfn.XLOOKUP(C845,customers!$A$1:$A$1001,customers!$C$1:$C$1001)=0, "",_xlfn.XLOOKUP(C845,customers!$A$2:$A$1001,customers!$C$2:$C$1001))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 cm="1">
        <f t="array" ref="J845">_xlfn.IFS(I845="Rob", "Robusta",I845="Ara","Arabica",I845="Exc","Excelsa",I845="Lib", "Liberica")</f>
        <v>Excelsa</v>
      </c>
      <c r="K845" t="str">
        <f>INDEX(products!$A$1:$G$49,MATCH(orders!$D845,products!$A$1:$A$49,0),MATCH(orders!K$1,products!$A$1:$G$1,0))</f>
        <v>M</v>
      </c>
      <c r="L845" t="str" cm="1">
        <f t="array" ref="L845">_xlfn.IFS(K845="M","Medium",K845="L","Light",K845="D","Dark")</f>
        <v>Medium</v>
      </c>
      <c r="M845" s="4">
        <f>INDEX(products!$A$1:$G$49,MATCH(orders!$D845,products!$A$1:$A$49,0),MATCH(orders!M$1,products!$A$1:$G$1,0))</f>
        <v>0.2</v>
      </c>
      <c r="N845" s="5">
        <f>INDEX(products!$A$1:$G$49,MATCH(orders!$D845,products!$A$1:$A$49,0),MATCH(orders!N$1,products!$A$1:$G$1,0))</f>
        <v>4.125</v>
      </c>
      <c r="O845" s="5">
        <f t="shared" si="13"/>
        <v>8.25</v>
      </c>
      <c r="P845" t="str">
        <f>_xlfn.XLOOKUP(CoffeeOrders[[#This Row],[Customer ID]],customers!$A$1:$A$1001,customers!$I$1:$I$1001,,0)</f>
        <v>Yes</v>
      </c>
    </row>
    <row r="846" spans="1:16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_xlfn.XLOOKUP(C846,customers!$A$2:$A$1001,customers!$B$2:$B$1001)</f>
        <v>Adelheid Gladhill</v>
      </c>
      <c r="G846" s="2" t="str">
        <f>IF(_xlfn.XLOOKUP(C846,customers!$A$1:$A$1001,customers!$C$1:$C$1001)=0, "",_xlfn.XLOOKUP(C846,customers!$A$2:$A$1001,customers!$C$2:$C$1001))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 cm="1">
        <f t="array" ref="J846">_xlfn.IFS(I846="Rob", "Robusta",I846="Ara","Arabica",I846="Exc","Excelsa",I846="Lib", "Liberica")</f>
        <v>Arabica</v>
      </c>
      <c r="K846" t="str">
        <f>INDEX(products!$A$1:$G$49,MATCH(orders!$D846,products!$A$1:$A$49,0),MATCH(orders!K$1,products!$A$1:$G$1,0))</f>
        <v>D</v>
      </c>
      <c r="L846" t="str" cm="1">
        <f t="array" ref="L846">_xlfn.IFS(K846="M","Medium",K846="L","Light",K846="D","Dark")</f>
        <v>Dark</v>
      </c>
      <c r="M846" s="4">
        <f>INDEX(products!$A$1:$G$49,MATCH(orders!$D846,products!$A$1:$A$49,0),MATCH(orders!M$1,products!$A$1:$G$1,0))</f>
        <v>0.5</v>
      </c>
      <c r="N846" s="5">
        <f>INDEX(products!$A$1:$G$49,MATCH(orders!$D846,products!$A$1:$A$49,0),MATCH(orders!N$1,products!$A$1:$G$1,0))</f>
        <v>5.97</v>
      </c>
      <c r="O846" s="5">
        <f t="shared" si="13"/>
        <v>35.82</v>
      </c>
      <c r="P846" t="str">
        <f>_xlfn.XLOOKUP(CoffeeOrders[[#This Row],[Customer ID]],customers!$A$1:$A$1001,customers!$I$1:$I$1001,,0)</f>
        <v>Yes</v>
      </c>
    </row>
    <row r="847" spans="1:16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_xlfn.XLOOKUP(C847,customers!$A$2:$A$1001,customers!$B$2:$B$1001)</f>
        <v>Murielle Lorinez</v>
      </c>
      <c r="G847" s="2" t="str">
        <f>IF(_xlfn.XLOOKUP(C847,customers!$A$1:$A$1001,customers!$C$1:$C$1001)=0, "",_xlfn.XLOOKUP(C847,customers!$A$2:$A$1001,customers!$C$2:$C$1001))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 cm="1">
        <f t="array" ref="J847">_xlfn.IFS(I847="Rob", "Robusta",I847="Ara","Arabica",I847="Exc","Excelsa",I847="Lib", "Liberica")</f>
        <v>Excelsa</v>
      </c>
      <c r="K847" t="str">
        <f>INDEX(products!$A$1:$G$49,MATCH(orders!$D847,products!$A$1:$A$49,0),MATCH(orders!K$1,products!$A$1:$G$1,0))</f>
        <v>D</v>
      </c>
      <c r="L847" t="str" cm="1">
        <f t="array" ref="L847">_xlfn.IFS(K847="M","Medium",K847="L","Light",K847="D","Dark")</f>
        <v>Dark</v>
      </c>
      <c r="M847" s="4">
        <f>INDEX(products!$A$1:$G$49,MATCH(orders!$D847,products!$A$1:$A$49,0),MATCH(orders!M$1,products!$A$1:$G$1,0))</f>
        <v>2.5</v>
      </c>
      <c r="N847" s="5">
        <f>INDEX(products!$A$1:$G$49,MATCH(orders!$D847,products!$A$1:$A$49,0),MATCH(orders!N$1,products!$A$1:$G$1,0))</f>
        <v>27.945</v>
      </c>
      <c r="O847" s="5">
        <f t="shared" si="13"/>
        <v>167.67000000000002</v>
      </c>
      <c r="P847" t="str">
        <f>_xlfn.XLOOKUP(CoffeeOrders[[#This Row],[Customer ID]],customers!$A$1:$A$1001,customers!$I$1:$I$1001,,0)</f>
        <v>No</v>
      </c>
    </row>
    <row r="848" spans="1:16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_xlfn.XLOOKUP(C848,customers!$A$2:$A$1001,customers!$B$2:$B$1001)</f>
        <v>Edin Mathe</v>
      </c>
      <c r="G848" s="2" t="str">
        <f>IF(_xlfn.XLOOKUP(C848,customers!$A$1:$A$1001,customers!$C$1:$C$1001)=0, "",_xlfn.XLOOKUP(C848,customers!$A$2:$A$1001,customers!$C$2:$C$1001))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 cm="1">
        <f t="array" ref="J848">_xlfn.IFS(I848="Rob", "Robusta",I848="Ara","Arabica",I848="Exc","Excelsa",I848="Lib", "Liberica")</f>
        <v>Arabica</v>
      </c>
      <c r="K848" t="str">
        <f>INDEX(products!$A$1:$G$49,MATCH(orders!$D848,products!$A$1:$A$49,0),MATCH(orders!K$1,products!$A$1:$G$1,0))</f>
        <v>M</v>
      </c>
      <c r="L848" t="str" cm="1">
        <f t="array" ref="L848">_xlfn.IFS(K848="M","Medium",K848="L","Light",K848="D","Dark")</f>
        <v>Medium</v>
      </c>
      <c r="M848" s="4">
        <f>INDEX(products!$A$1:$G$49,MATCH(orders!$D848,products!$A$1:$A$49,0),MATCH(orders!M$1,products!$A$1:$G$1,0))</f>
        <v>2.5</v>
      </c>
      <c r="N848" s="5">
        <f>INDEX(products!$A$1:$G$49,MATCH(orders!$D848,products!$A$1:$A$49,0),MATCH(orders!N$1,products!$A$1:$G$1,0))</f>
        <v>25.874999999999996</v>
      </c>
      <c r="O848" s="5">
        <f t="shared" si="13"/>
        <v>51.749999999999993</v>
      </c>
      <c r="P848" t="str">
        <f>_xlfn.XLOOKUP(CoffeeOrders[[#This Row],[Customer ID]],customers!$A$1:$A$1001,customers!$I$1:$I$1001,,0)</f>
        <v>Yes</v>
      </c>
    </row>
    <row r="849" spans="1:16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_xlfn.XLOOKUP(C849,customers!$A$2:$A$1001,customers!$B$2:$B$1001)</f>
        <v>Mordy Van Der Vlies</v>
      </c>
      <c r="G849" s="2" t="str">
        <f>IF(_xlfn.XLOOKUP(C849,customers!$A$1:$A$1001,customers!$C$1:$C$1001)=0, "",_xlfn.XLOOKUP(C849,customers!$A$2:$A$1001,customers!$C$2:$C$1001))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 cm="1">
        <f t="array" ref="J849">_xlfn.IFS(I849="Rob", "Robusta",I849="Ara","Arabica",I849="Exc","Excelsa",I849="Lib", "Liberica")</f>
        <v>Arabica</v>
      </c>
      <c r="K849" t="str">
        <f>INDEX(products!$A$1:$G$49,MATCH(orders!$D849,products!$A$1:$A$49,0),MATCH(orders!K$1,products!$A$1:$G$1,0))</f>
        <v>D</v>
      </c>
      <c r="L849" t="str" cm="1">
        <f t="array" ref="L849">_xlfn.IFS(K849="M","Medium",K849="L","Light",K849="D","Dark")</f>
        <v>Dark</v>
      </c>
      <c r="M849" s="4">
        <f>INDEX(products!$A$1:$G$49,MATCH(orders!$D849,products!$A$1:$A$49,0),MATCH(orders!M$1,products!$A$1:$G$1,0))</f>
        <v>0.2</v>
      </c>
      <c r="N849" s="5">
        <f>INDEX(products!$A$1:$G$49,MATCH(orders!$D849,products!$A$1:$A$49,0),MATCH(orders!N$1,products!$A$1:$G$1,0))</f>
        <v>2.9849999999999999</v>
      </c>
      <c r="O849" s="5">
        <f t="shared" si="13"/>
        <v>8.9550000000000001</v>
      </c>
      <c r="P849" t="str">
        <f>_xlfn.XLOOKUP(CoffeeOrders[[#This Row],[Customer ID]],customers!$A$1:$A$1001,customers!$I$1:$I$1001,,0)</f>
        <v>Yes</v>
      </c>
    </row>
    <row r="850" spans="1:16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_xlfn.XLOOKUP(C850,customers!$A$2:$A$1001,customers!$B$2:$B$1001)</f>
        <v>Spencer Wastell</v>
      </c>
      <c r="G850" s="2" t="str">
        <f>IF(_xlfn.XLOOKUP(C850,customers!$A$1:$A$1001,customers!$C$1:$C$1001)=0, "",_xlfn.XLOOKUP(C850,customers!$A$2:$A$1001,customers!$C$2:$C$1001))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 cm="1">
        <f t="array" ref="J850">_xlfn.IFS(I850="Rob", "Robusta",I850="Ara","Arabica",I850="Exc","Excelsa",I850="Lib", "Liberica")</f>
        <v>Excelsa</v>
      </c>
      <c r="K850" t="str">
        <f>INDEX(products!$A$1:$G$49,MATCH(orders!$D850,products!$A$1:$A$49,0),MATCH(orders!K$1,products!$A$1:$G$1,0))</f>
        <v>L</v>
      </c>
      <c r="L850" t="str" cm="1">
        <f t="array" ref="L850">_xlfn.IFS(K850="M","Medium",K850="L","Light",K850="D","Dark")</f>
        <v>Light</v>
      </c>
      <c r="M850" s="4">
        <f>INDEX(products!$A$1:$G$49,MATCH(orders!$D850,products!$A$1:$A$49,0),MATCH(orders!M$1,products!$A$1:$G$1,0))</f>
        <v>0.5</v>
      </c>
      <c r="N850" s="5">
        <f>INDEX(products!$A$1:$G$49,MATCH(orders!$D850,products!$A$1:$A$49,0),MATCH(orders!N$1,products!$A$1:$G$1,0))</f>
        <v>8.91</v>
      </c>
      <c r="O850" s="5">
        <f t="shared" si="13"/>
        <v>53.46</v>
      </c>
      <c r="P850" t="str">
        <f>_xlfn.XLOOKUP(CoffeeOrders[[#This Row],[Customer ID]],customers!$A$1:$A$1001,customers!$I$1:$I$1001,,0)</f>
        <v>No</v>
      </c>
    </row>
    <row r="851" spans="1:16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_xlfn.XLOOKUP(C851,customers!$A$2:$A$1001,customers!$B$2:$B$1001)</f>
        <v>Jemimah Ethelston</v>
      </c>
      <c r="G851" s="2" t="str">
        <f>IF(_xlfn.XLOOKUP(C851,customers!$A$1:$A$1001,customers!$C$1:$C$1001)=0, "",_xlfn.XLOOKUP(C851,customers!$A$2:$A$1001,customers!$C$2:$C$1001))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 cm="1">
        <f t="array" ref="J851">_xlfn.IFS(I851="Rob", "Robusta",I851="Ara","Arabica",I851="Exc","Excelsa",I851="Lib", "Liberica")</f>
        <v>Arabica</v>
      </c>
      <c r="K851" t="str">
        <f>INDEX(products!$A$1:$G$49,MATCH(orders!$D851,products!$A$1:$A$49,0),MATCH(orders!K$1,products!$A$1:$G$1,0))</f>
        <v>L</v>
      </c>
      <c r="L851" t="str" cm="1">
        <f t="array" ref="L851">_xlfn.IFS(K851="M","Medium",K851="L","Light",K851="D","Dark")</f>
        <v>Light</v>
      </c>
      <c r="M851" s="4">
        <f>INDEX(products!$A$1:$G$49,MATCH(orders!$D851,products!$A$1:$A$49,0),MATCH(orders!M$1,products!$A$1:$G$1,0))</f>
        <v>0.2</v>
      </c>
      <c r="N851" s="5">
        <f>INDEX(products!$A$1:$G$49,MATCH(orders!$D851,products!$A$1:$A$49,0),MATCH(orders!N$1,products!$A$1:$G$1,0))</f>
        <v>3.8849999999999998</v>
      </c>
      <c r="O851" s="5">
        <f t="shared" si="13"/>
        <v>23.31</v>
      </c>
      <c r="P851" t="str">
        <f>_xlfn.XLOOKUP(CoffeeOrders[[#This Row],[Customer ID]],customers!$A$1:$A$1001,customers!$I$1:$I$1001,,0)</f>
        <v>Yes</v>
      </c>
    </row>
    <row r="852" spans="1:16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_xlfn.XLOOKUP(C852,customers!$A$2:$A$1001,customers!$B$2:$B$1001)</f>
        <v>Jemimah Ethelston</v>
      </c>
      <c r="G852" s="2" t="str">
        <f>IF(_xlfn.XLOOKUP(C852,customers!$A$1:$A$1001,customers!$C$1:$C$1001)=0, "",_xlfn.XLOOKUP(C852,customers!$A$2:$A$1001,customers!$C$2:$C$1001))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 cm="1">
        <f t="array" ref="J852">_xlfn.IFS(I852="Rob", "Robusta",I852="Ara","Arabica",I852="Exc","Excelsa",I852="Lib", "Liberica")</f>
        <v>Arabica</v>
      </c>
      <c r="K852" t="str">
        <f>INDEX(products!$A$1:$G$49,MATCH(orders!$D852,products!$A$1:$A$49,0),MATCH(orders!K$1,products!$A$1:$G$1,0))</f>
        <v>M</v>
      </c>
      <c r="L852" t="str" cm="1">
        <f t="array" ref="L852">_xlfn.IFS(K852="M","Medium",K852="L","Light",K852="D","Dark")</f>
        <v>Medium</v>
      </c>
      <c r="M852" s="4">
        <f>INDEX(products!$A$1:$G$49,MATCH(orders!$D852,products!$A$1:$A$49,0),MATCH(orders!M$1,products!$A$1:$G$1,0))</f>
        <v>0.2</v>
      </c>
      <c r="N852" s="5">
        <f>INDEX(products!$A$1:$G$49,MATCH(orders!$D852,products!$A$1:$A$49,0),MATCH(orders!N$1,products!$A$1:$G$1,0))</f>
        <v>3.375</v>
      </c>
      <c r="O852" s="5">
        <f t="shared" si="13"/>
        <v>6.75</v>
      </c>
      <c r="P852" t="str">
        <f>_xlfn.XLOOKUP(CoffeeOrders[[#This Row],[Customer ID]],customers!$A$1:$A$1001,customers!$I$1:$I$1001,,0)</f>
        <v>Yes</v>
      </c>
    </row>
    <row r="853" spans="1:16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_xlfn.XLOOKUP(C853,customers!$A$2:$A$1001,customers!$B$2:$B$1001)</f>
        <v>Perice Eberz</v>
      </c>
      <c r="G853" s="2" t="str">
        <f>IF(_xlfn.XLOOKUP(C853,customers!$A$1:$A$1001,customers!$C$1:$C$1001)=0, "",_xlfn.XLOOKUP(C853,customers!$A$2:$A$1001,customers!$C$2:$C$1001))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 cm="1">
        <f t="array" ref="J853">_xlfn.IFS(I853="Rob", "Robusta",I853="Ara","Arabica",I853="Exc","Excelsa",I853="Lib", "Liberica")</f>
        <v>Liberica</v>
      </c>
      <c r="K853" t="str">
        <f>INDEX(products!$A$1:$G$49,MATCH(orders!$D853,products!$A$1:$A$49,0),MATCH(orders!K$1,products!$A$1:$G$1,0))</f>
        <v>D</v>
      </c>
      <c r="L853" t="str" cm="1">
        <f t="array" ref="L853">_xlfn.IFS(K853="M","Medium",K853="L","Light",K853="D","Dark")</f>
        <v>Dark</v>
      </c>
      <c r="M853" s="4">
        <f>INDEX(products!$A$1:$G$49,MATCH(orders!$D853,products!$A$1:$A$49,0),MATCH(orders!M$1,products!$A$1:$G$1,0))</f>
        <v>0.5</v>
      </c>
      <c r="N853" s="5">
        <f>INDEX(products!$A$1:$G$49,MATCH(orders!$D853,products!$A$1:$A$49,0),MATCH(orders!N$1,products!$A$1:$G$1,0))</f>
        <v>7.77</v>
      </c>
      <c r="O853" s="5">
        <f t="shared" si="13"/>
        <v>7.77</v>
      </c>
      <c r="P853" t="str">
        <f>_xlfn.XLOOKUP(CoffeeOrders[[#This Row],[Customer ID]],customers!$A$1:$A$1001,customers!$I$1:$I$1001,,0)</f>
        <v>Yes</v>
      </c>
    </row>
    <row r="854" spans="1:16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_xlfn.XLOOKUP(C854,customers!$A$2:$A$1001,customers!$B$2:$B$1001)</f>
        <v>Bear Gaish</v>
      </c>
      <c r="G854" s="2" t="str">
        <f>IF(_xlfn.XLOOKUP(C854,customers!$A$1:$A$1001,customers!$C$1:$C$1001)=0, "",_xlfn.XLOOKUP(C854,customers!$A$2:$A$1001,customers!$C$2:$C$1001))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 cm="1">
        <f t="array" ref="J854">_xlfn.IFS(I854="Rob", "Robusta",I854="Ara","Arabica",I854="Exc","Excelsa",I854="Lib", "Liberica")</f>
        <v>Liberica</v>
      </c>
      <c r="K854" t="str">
        <f>INDEX(products!$A$1:$G$49,MATCH(orders!$D854,products!$A$1:$A$49,0),MATCH(orders!K$1,products!$A$1:$G$1,0))</f>
        <v>D</v>
      </c>
      <c r="L854" t="str" cm="1">
        <f t="array" ref="L854">_xlfn.IFS(K854="M","Medium",K854="L","Light",K854="D","Dark")</f>
        <v>Dark</v>
      </c>
      <c r="M854" s="4">
        <f>INDEX(products!$A$1:$G$49,MATCH(orders!$D854,products!$A$1:$A$49,0),MATCH(orders!M$1,products!$A$1:$G$1,0))</f>
        <v>2.5</v>
      </c>
      <c r="N854" s="5">
        <f>INDEX(products!$A$1:$G$49,MATCH(orders!$D854,products!$A$1:$A$49,0),MATCH(orders!N$1,products!$A$1:$G$1,0))</f>
        <v>29.784999999999997</v>
      </c>
      <c r="O854" s="5">
        <f t="shared" si="13"/>
        <v>119.13999999999999</v>
      </c>
      <c r="P854" t="str">
        <f>_xlfn.XLOOKUP(CoffeeOrders[[#This Row],[Customer ID]],customers!$A$1:$A$1001,customers!$I$1:$I$1001,,0)</f>
        <v>Yes</v>
      </c>
    </row>
    <row r="855" spans="1:16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_xlfn.XLOOKUP(C855,customers!$A$2:$A$1001,customers!$B$2:$B$1001)</f>
        <v>Lynnea Danton</v>
      </c>
      <c r="G855" s="2" t="str">
        <f>IF(_xlfn.XLOOKUP(C855,customers!$A$1:$A$1001,customers!$C$1:$C$1001)=0, "",_xlfn.XLOOKUP(C855,customers!$A$2:$A$1001,customers!$C$2:$C$1001))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 cm="1">
        <f t="array" ref="J855">_xlfn.IFS(I855="Rob", "Robusta",I855="Ara","Arabica",I855="Exc","Excelsa",I855="Lib", "Liberica")</f>
        <v>Arabica</v>
      </c>
      <c r="K855" t="str">
        <f>INDEX(products!$A$1:$G$49,MATCH(orders!$D855,products!$A$1:$A$49,0),MATCH(orders!K$1,products!$A$1:$G$1,0))</f>
        <v>D</v>
      </c>
      <c r="L855" t="str" cm="1">
        <f t="array" ref="L855">_xlfn.IFS(K855="M","Medium",K855="L","Light",K855="D","Dark")</f>
        <v>Dark</v>
      </c>
      <c r="M855" s="4">
        <f>INDEX(products!$A$1:$G$49,MATCH(orders!$D855,products!$A$1:$A$49,0),MATCH(orders!M$1,products!$A$1:$G$1,0))</f>
        <v>1</v>
      </c>
      <c r="N855" s="5">
        <f>INDEX(products!$A$1:$G$49,MATCH(orders!$D855,products!$A$1:$A$49,0),MATCH(orders!N$1,products!$A$1:$G$1,0))</f>
        <v>9.9499999999999993</v>
      </c>
      <c r="O855" s="5">
        <f t="shared" si="13"/>
        <v>19.899999999999999</v>
      </c>
      <c r="P855" t="str">
        <f>_xlfn.XLOOKUP(CoffeeOrders[[#This Row],[Customer ID]],customers!$A$1:$A$1001,customers!$I$1:$I$1001,,0)</f>
        <v>No</v>
      </c>
    </row>
    <row r="856" spans="1:16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_xlfn.XLOOKUP(C856,customers!$A$2:$A$1001,customers!$B$2:$B$1001)</f>
        <v>Skipton Morrall</v>
      </c>
      <c r="G856" s="2" t="str">
        <f>IF(_xlfn.XLOOKUP(C856,customers!$A$1:$A$1001,customers!$C$1:$C$1001)=0, "",_xlfn.XLOOKUP(C856,customers!$A$2:$A$1001,customers!$C$2:$C$1001))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 cm="1">
        <f t="array" ref="J856">_xlfn.IFS(I856="Rob", "Robusta",I856="Ara","Arabica",I856="Exc","Excelsa",I856="Lib", "Liberica")</f>
        <v>Robusta</v>
      </c>
      <c r="K856" t="str">
        <f>INDEX(products!$A$1:$G$49,MATCH(orders!$D856,products!$A$1:$A$49,0),MATCH(orders!K$1,products!$A$1:$G$1,0))</f>
        <v>L</v>
      </c>
      <c r="L856" t="str" cm="1">
        <f t="array" ref="L856">_xlfn.IFS(K856="M","Medium",K856="L","Light",K856="D","Dark")</f>
        <v>Light</v>
      </c>
      <c r="M856" s="4">
        <f>INDEX(products!$A$1:$G$49,MATCH(orders!$D856,products!$A$1:$A$49,0),MATCH(orders!M$1,products!$A$1:$G$1,0))</f>
        <v>0.5</v>
      </c>
      <c r="N856" s="5">
        <f>INDEX(products!$A$1:$G$49,MATCH(orders!$D856,products!$A$1:$A$49,0),MATCH(orders!N$1,products!$A$1:$G$1,0))</f>
        <v>7.169999999999999</v>
      </c>
      <c r="O856" s="5">
        <f t="shared" si="13"/>
        <v>35.849999999999994</v>
      </c>
      <c r="P856" t="str">
        <f>_xlfn.XLOOKUP(CoffeeOrders[[#This Row],[Customer ID]],customers!$A$1:$A$1001,customers!$I$1:$I$1001,,0)</f>
        <v>Yes</v>
      </c>
    </row>
    <row r="857" spans="1:16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_xlfn.XLOOKUP(C857,customers!$A$2:$A$1001,customers!$B$2:$B$1001)</f>
        <v>Devan Crownshaw</v>
      </c>
      <c r="G857" s="2" t="str">
        <f>IF(_xlfn.XLOOKUP(C857,customers!$A$1:$A$1001,customers!$C$1:$C$1001)=0, "",_xlfn.XLOOKUP(C857,customers!$A$2:$A$1001,customers!$C$2:$C$1001))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 cm="1">
        <f t="array" ref="J857">_xlfn.IFS(I857="Rob", "Robusta",I857="Ara","Arabica",I857="Exc","Excelsa",I857="Lib", "Liberica")</f>
        <v>Liberica</v>
      </c>
      <c r="K857" t="str">
        <f>INDEX(products!$A$1:$G$49,MATCH(orders!$D857,products!$A$1:$A$49,0),MATCH(orders!K$1,products!$A$1:$G$1,0))</f>
        <v>D</v>
      </c>
      <c r="L857" t="str" cm="1">
        <f t="array" ref="L857">_xlfn.IFS(K857="M","Medium",K857="L","Light",K857="D","Dark")</f>
        <v>Dark</v>
      </c>
      <c r="M857" s="4">
        <f>INDEX(products!$A$1:$G$49,MATCH(orders!$D857,products!$A$1:$A$49,0),MATCH(orders!M$1,products!$A$1:$G$1,0))</f>
        <v>2.5</v>
      </c>
      <c r="N857" s="5">
        <f>INDEX(products!$A$1:$G$49,MATCH(orders!$D857,products!$A$1:$A$49,0),MATCH(orders!N$1,products!$A$1:$G$1,0))</f>
        <v>29.784999999999997</v>
      </c>
      <c r="O857" s="5">
        <f t="shared" si="13"/>
        <v>89.35499999999999</v>
      </c>
      <c r="P857" t="str">
        <f>_xlfn.XLOOKUP(CoffeeOrders[[#This Row],[Customer ID]],customers!$A$1:$A$1001,customers!$I$1:$I$1001,,0)</f>
        <v>No</v>
      </c>
    </row>
    <row r="858" spans="1:16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_xlfn.XLOOKUP(C858,customers!$A$2:$A$1001,customers!$B$2:$B$1001)</f>
        <v>Odelia Skerme</v>
      </c>
      <c r="G858" s="2" t="str">
        <f>IF(_xlfn.XLOOKUP(C858,customers!$A$1:$A$1001,customers!$C$1:$C$1001)=0, "",_xlfn.XLOOKUP(C858,customers!$A$2:$A$1001,customers!$C$2:$C$1001))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 cm="1">
        <f t="array" ref="J858">_xlfn.IFS(I858="Rob", "Robusta",I858="Ara","Arabica",I858="Exc","Excelsa",I858="Lib", "Liberica")</f>
        <v>Liberica</v>
      </c>
      <c r="K858" t="str">
        <f>INDEX(products!$A$1:$G$49,MATCH(orders!$D858,products!$A$1:$A$49,0),MATCH(orders!K$1,products!$A$1:$G$1,0))</f>
        <v>M</v>
      </c>
      <c r="L858" t="str" cm="1">
        <f t="array" ref="L858">_xlfn.IFS(K858="M","Medium",K858="L","Light",K858="D","Dark")</f>
        <v>Medium</v>
      </c>
      <c r="M858" s="4">
        <f>INDEX(products!$A$1:$G$49,MATCH(orders!$D858,products!$A$1:$A$49,0),MATCH(orders!M$1,products!$A$1:$G$1,0))</f>
        <v>0.2</v>
      </c>
      <c r="N858" s="5">
        <f>INDEX(products!$A$1:$G$49,MATCH(orders!$D858,products!$A$1:$A$49,0),MATCH(orders!N$1,products!$A$1:$G$1,0))</f>
        <v>4.3650000000000002</v>
      </c>
      <c r="O858" s="5">
        <f t="shared" si="13"/>
        <v>8.73</v>
      </c>
      <c r="P858" t="str">
        <f>_xlfn.XLOOKUP(CoffeeOrders[[#This Row],[Customer ID]],customers!$A$1:$A$1001,customers!$I$1:$I$1001,,0)</f>
        <v>Yes</v>
      </c>
    </row>
    <row r="859" spans="1:16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_xlfn.XLOOKUP(C859,customers!$A$2:$A$1001,customers!$B$2:$B$1001)</f>
        <v>Joceline Reddoch</v>
      </c>
      <c r="G859" s="2" t="str">
        <f>IF(_xlfn.XLOOKUP(C859,customers!$A$1:$A$1001,customers!$C$1:$C$1001)=0, "",_xlfn.XLOOKUP(C859,customers!$A$2:$A$1001,customers!$C$2:$C$1001))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 cm="1">
        <f t="array" ref="J859">_xlfn.IFS(I859="Rob", "Robusta",I859="Ara","Arabica",I859="Exc","Excelsa",I859="Lib", "Liberica")</f>
        <v>Robusta</v>
      </c>
      <c r="K859" t="str">
        <f>INDEX(products!$A$1:$G$49,MATCH(orders!$D859,products!$A$1:$A$49,0),MATCH(orders!K$1,products!$A$1:$G$1,0))</f>
        <v>L</v>
      </c>
      <c r="L859" t="str" cm="1">
        <f t="array" ref="L859">_xlfn.IFS(K859="M","Medium",K859="L","Light",K859="D","Dark")</f>
        <v>Light</v>
      </c>
      <c r="M859" s="4">
        <f>INDEX(products!$A$1:$G$49,MATCH(orders!$D859,products!$A$1:$A$49,0),MATCH(orders!M$1,products!$A$1:$G$1,0))</f>
        <v>2.5</v>
      </c>
      <c r="N859" s="5">
        <f>INDEX(products!$A$1:$G$49,MATCH(orders!$D859,products!$A$1:$A$49,0),MATCH(orders!N$1,products!$A$1:$G$1,0))</f>
        <v>27.484999999999996</v>
      </c>
      <c r="O859" s="5">
        <f t="shared" si="13"/>
        <v>137.42499999999998</v>
      </c>
      <c r="P859" t="str">
        <f>_xlfn.XLOOKUP(CoffeeOrders[[#This Row],[Customer ID]],customers!$A$1:$A$1001,customers!$I$1:$I$1001,,0)</f>
        <v>No</v>
      </c>
    </row>
    <row r="860" spans="1:16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_xlfn.XLOOKUP(C860,customers!$A$2:$A$1001,customers!$B$2:$B$1001)</f>
        <v>Shelley Titley</v>
      </c>
      <c r="G860" s="2" t="str">
        <f>IF(_xlfn.XLOOKUP(C860,customers!$A$1:$A$1001,customers!$C$1:$C$1001)=0, "",_xlfn.XLOOKUP(C860,customers!$A$2:$A$1001,customers!$C$2:$C$1001))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 cm="1">
        <f t="array" ref="J860">_xlfn.IFS(I860="Rob", "Robusta",I860="Ara","Arabica",I860="Exc","Excelsa",I860="Lib", "Liberica")</f>
        <v>Liberica</v>
      </c>
      <c r="K860" t="str">
        <f>INDEX(products!$A$1:$G$49,MATCH(orders!$D860,products!$A$1:$A$49,0),MATCH(orders!K$1,products!$A$1:$G$1,0))</f>
        <v>M</v>
      </c>
      <c r="L860" t="str" cm="1">
        <f t="array" ref="L860">_xlfn.IFS(K860="M","Medium",K860="L","Light",K860="D","Dark")</f>
        <v>Medium</v>
      </c>
      <c r="M860" s="4">
        <f>INDEX(products!$A$1:$G$49,MATCH(orders!$D860,products!$A$1:$A$49,0),MATCH(orders!M$1,products!$A$1:$G$1,0))</f>
        <v>0.5</v>
      </c>
      <c r="N860" s="5">
        <f>INDEX(products!$A$1:$G$49,MATCH(orders!$D860,products!$A$1:$A$49,0),MATCH(orders!N$1,products!$A$1:$G$1,0))</f>
        <v>8.73</v>
      </c>
      <c r="O860" s="5">
        <f t="shared" si="13"/>
        <v>34.92</v>
      </c>
      <c r="P860" t="str">
        <f>_xlfn.XLOOKUP(CoffeeOrders[[#This Row],[Customer ID]],customers!$A$1:$A$1001,customers!$I$1:$I$1001,,0)</f>
        <v>No</v>
      </c>
    </row>
    <row r="861" spans="1:16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_xlfn.XLOOKUP(C861,customers!$A$2:$A$1001,customers!$B$2:$B$1001)</f>
        <v>Redd Simao</v>
      </c>
      <c r="G861" s="2" t="str">
        <f>IF(_xlfn.XLOOKUP(C861,customers!$A$1:$A$1001,customers!$C$1:$C$1001)=0, "",_xlfn.XLOOKUP(C861,customers!$A$2:$A$1001,customers!$C$2:$C$1001))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 cm="1">
        <f t="array" ref="J861">_xlfn.IFS(I861="Rob", "Robusta",I861="Ara","Arabica",I861="Exc","Excelsa",I861="Lib", "Liberica")</f>
        <v>Arabica</v>
      </c>
      <c r="K861" t="str">
        <f>INDEX(products!$A$1:$G$49,MATCH(orders!$D861,products!$A$1:$A$49,0),MATCH(orders!K$1,products!$A$1:$G$1,0))</f>
        <v>L</v>
      </c>
      <c r="L861" t="str" cm="1">
        <f t="array" ref="L861">_xlfn.IFS(K861="M","Medium",K861="L","Light",K861="D","Dark")</f>
        <v>Light</v>
      </c>
      <c r="M861" s="4">
        <f>INDEX(products!$A$1:$G$49,MATCH(orders!$D861,products!$A$1:$A$49,0),MATCH(orders!M$1,products!$A$1:$G$1,0))</f>
        <v>2.5</v>
      </c>
      <c r="N861" s="5">
        <f>INDEX(products!$A$1:$G$49,MATCH(orders!$D861,products!$A$1:$A$49,0),MATCH(orders!N$1,products!$A$1:$G$1,0))</f>
        <v>29.784999999999997</v>
      </c>
      <c r="O861" s="5">
        <f t="shared" si="13"/>
        <v>178.70999999999998</v>
      </c>
      <c r="P861" t="str">
        <f>_xlfn.XLOOKUP(CoffeeOrders[[#This Row],[Customer ID]],customers!$A$1:$A$1001,customers!$I$1:$I$1001,,0)</f>
        <v>No</v>
      </c>
    </row>
    <row r="862" spans="1:16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_xlfn.XLOOKUP(C862,customers!$A$2:$A$1001,customers!$B$2:$B$1001)</f>
        <v>Cece Inker</v>
      </c>
      <c r="G862" s="2" t="str">
        <f>IF(_xlfn.XLOOKUP(C862,customers!$A$1:$A$1001,customers!$C$1:$C$1001)=0, "",_xlfn.XLOOKUP(C862,customers!$A$2:$A$1001,customers!$C$2:$C$1001))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 cm="1">
        <f t="array" ref="J862">_xlfn.IFS(I862="Rob", "Robusta",I862="Ara","Arabica",I862="Exc","Excelsa",I862="Lib", "Liberica")</f>
        <v>Arabica</v>
      </c>
      <c r="K862" t="str">
        <f>INDEX(products!$A$1:$G$49,MATCH(orders!$D862,products!$A$1:$A$49,0),MATCH(orders!K$1,products!$A$1:$G$1,0))</f>
        <v>M</v>
      </c>
      <c r="L862" t="str" cm="1">
        <f t="array" ref="L862">_xlfn.IFS(K862="M","Medium",K862="L","Light",K862="D","Dark")</f>
        <v>Medium</v>
      </c>
      <c r="M862" s="4">
        <f>INDEX(products!$A$1:$G$49,MATCH(orders!$D862,products!$A$1:$A$49,0),MATCH(orders!M$1,products!$A$1:$G$1,0))</f>
        <v>2.5</v>
      </c>
      <c r="N862" s="5">
        <f>INDEX(products!$A$1:$G$49,MATCH(orders!$D862,products!$A$1:$A$49,0),MATCH(orders!N$1,products!$A$1:$G$1,0))</f>
        <v>25.874999999999996</v>
      </c>
      <c r="O862" s="5">
        <f t="shared" si="13"/>
        <v>25.874999999999996</v>
      </c>
      <c r="P862" t="str">
        <f>_xlfn.XLOOKUP(CoffeeOrders[[#This Row],[Customer ID]],customers!$A$1:$A$1001,customers!$I$1:$I$1001,,0)</f>
        <v>No</v>
      </c>
    </row>
    <row r="863" spans="1:16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_xlfn.XLOOKUP(C863,customers!$A$2:$A$1001,customers!$B$2:$B$1001)</f>
        <v>Noel Chisholm</v>
      </c>
      <c r="G863" s="2" t="str">
        <f>IF(_xlfn.XLOOKUP(C863,customers!$A$1:$A$1001,customers!$C$1:$C$1001)=0, "",_xlfn.XLOOKUP(C863,customers!$A$2:$A$1001,customers!$C$2:$C$1001))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 cm="1">
        <f t="array" ref="J863">_xlfn.IFS(I863="Rob", "Robusta",I863="Ara","Arabica",I863="Exc","Excelsa",I863="Lib", "Liberica")</f>
        <v>Liberica</v>
      </c>
      <c r="K863" t="str">
        <f>INDEX(products!$A$1:$G$49,MATCH(orders!$D863,products!$A$1:$A$49,0),MATCH(orders!K$1,products!$A$1:$G$1,0))</f>
        <v>D</v>
      </c>
      <c r="L863" t="str" cm="1">
        <f t="array" ref="L863">_xlfn.IFS(K863="M","Medium",K863="L","Light",K863="D","Dark")</f>
        <v>Dark</v>
      </c>
      <c r="M863" s="4">
        <f>INDEX(products!$A$1:$G$49,MATCH(orders!$D863,products!$A$1:$A$49,0),MATCH(orders!M$1,products!$A$1:$G$1,0))</f>
        <v>1</v>
      </c>
      <c r="N863" s="5">
        <f>INDEX(products!$A$1:$G$49,MATCH(orders!$D863,products!$A$1:$A$49,0),MATCH(orders!N$1,products!$A$1:$G$1,0))</f>
        <v>12.95</v>
      </c>
      <c r="O863" s="5">
        <f t="shared" si="13"/>
        <v>77.699999999999989</v>
      </c>
      <c r="P863" t="str">
        <f>_xlfn.XLOOKUP(CoffeeOrders[[#This Row],[Customer ID]],customers!$A$1:$A$1001,customers!$I$1:$I$1001,,0)</f>
        <v>Yes</v>
      </c>
    </row>
    <row r="864" spans="1:16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_xlfn.XLOOKUP(C864,customers!$A$2:$A$1001,customers!$B$2:$B$1001)</f>
        <v>Grazia Oats</v>
      </c>
      <c r="G864" s="2" t="str">
        <f>IF(_xlfn.XLOOKUP(C864,customers!$A$1:$A$1001,customers!$C$1:$C$1001)=0, "",_xlfn.XLOOKUP(C864,customers!$A$2:$A$1001,customers!$C$2:$C$1001))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 cm="1">
        <f t="array" ref="J864">_xlfn.IFS(I864="Rob", "Robusta",I864="Ara","Arabica",I864="Exc","Excelsa",I864="Lib", "Liberica")</f>
        <v>Robusta</v>
      </c>
      <c r="K864" t="str">
        <f>INDEX(products!$A$1:$G$49,MATCH(orders!$D864,products!$A$1:$A$49,0),MATCH(orders!K$1,products!$A$1:$G$1,0))</f>
        <v>M</v>
      </c>
      <c r="L864" t="str" cm="1">
        <f t="array" ref="L864">_xlfn.IFS(K864="M","Medium",K864="L","Light",K864="D","Dark")</f>
        <v>Medium</v>
      </c>
      <c r="M864" s="4">
        <f>INDEX(products!$A$1:$G$49,MATCH(orders!$D864,products!$A$1:$A$49,0),MATCH(orders!M$1,products!$A$1:$G$1,0))</f>
        <v>1</v>
      </c>
      <c r="N864" s="5">
        <f>INDEX(products!$A$1:$G$49,MATCH(orders!$D864,products!$A$1:$A$49,0),MATCH(orders!N$1,products!$A$1:$G$1,0))</f>
        <v>9.9499999999999993</v>
      </c>
      <c r="O864" s="5">
        <f t="shared" si="13"/>
        <v>9.9499999999999993</v>
      </c>
      <c r="P864" t="str">
        <f>_xlfn.XLOOKUP(CoffeeOrders[[#This Row],[Customer ID]],customers!$A$1:$A$1001,customers!$I$1:$I$1001,,0)</f>
        <v>Yes</v>
      </c>
    </row>
    <row r="865" spans="1:16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_xlfn.XLOOKUP(C865,customers!$A$2:$A$1001,customers!$B$2:$B$1001)</f>
        <v>Meade Birkin</v>
      </c>
      <c r="G865" s="2" t="str">
        <f>IF(_xlfn.XLOOKUP(C865,customers!$A$1:$A$1001,customers!$C$1:$C$1001)=0, "",_xlfn.XLOOKUP(C865,customers!$A$2:$A$1001,customers!$C$2:$C$1001))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 cm="1">
        <f t="array" ref="J865">_xlfn.IFS(I865="Rob", "Robusta",I865="Ara","Arabica",I865="Exc","Excelsa",I865="Lib", "Liberica")</f>
        <v>Liberica</v>
      </c>
      <c r="K865" t="str">
        <f>INDEX(products!$A$1:$G$49,MATCH(orders!$D865,products!$A$1:$A$49,0),MATCH(orders!K$1,products!$A$1:$G$1,0))</f>
        <v>M</v>
      </c>
      <c r="L865" t="str" cm="1">
        <f t="array" ref="L865">_xlfn.IFS(K865="M","Medium",K865="L","Light",K865="D","Dark")</f>
        <v>Medium</v>
      </c>
      <c r="M865" s="4">
        <f>INDEX(products!$A$1:$G$49,MATCH(orders!$D865,products!$A$1:$A$49,0),MATCH(orders!M$1,products!$A$1:$G$1,0))</f>
        <v>1</v>
      </c>
      <c r="N865" s="5">
        <f>INDEX(products!$A$1:$G$49,MATCH(orders!$D865,products!$A$1:$A$49,0),MATCH(orders!N$1,products!$A$1:$G$1,0))</f>
        <v>14.55</v>
      </c>
      <c r="O865" s="5">
        <f t="shared" si="13"/>
        <v>29.1</v>
      </c>
      <c r="P865" t="str">
        <f>_xlfn.XLOOKUP(CoffeeOrders[[#This Row],[Customer ID]],customers!$A$1:$A$1001,customers!$I$1:$I$1001,,0)</f>
        <v>Yes</v>
      </c>
    </row>
    <row r="866" spans="1:16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_xlfn.XLOOKUP(C866,customers!$A$2:$A$1001,customers!$B$2:$B$1001)</f>
        <v>Ronda Pyson</v>
      </c>
      <c r="G866" s="2" t="str">
        <f>IF(_xlfn.XLOOKUP(C866,customers!$A$1:$A$1001,customers!$C$1:$C$1001)=0, "",_xlfn.XLOOKUP(C866,customers!$A$2:$A$1001,customers!$C$2:$C$1001))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 cm="1">
        <f t="array" ref="J866">_xlfn.IFS(I866="Rob", "Robusta",I866="Ara","Arabica",I866="Exc","Excelsa",I866="Lib", "Liberica")</f>
        <v>Robusta</v>
      </c>
      <c r="K866" t="str">
        <f>INDEX(products!$A$1:$G$49,MATCH(orders!$D866,products!$A$1:$A$49,0),MATCH(orders!K$1,products!$A$1:$G$1,0))</f>
        <v>L</v>
      </c>
      <c r="L866" t="str" cm="1">
        <f t="array" ref="L866">_xlfn.IFS(K866="M","Medium",K866="L","Light",K866="D","Dark")</f>
        <v>Light</v>
      </c>
      <c r="M866" s="4">
        <f>INDEX(products!$A$1:$G$49,MATCH(orders!$D866,products!$A$1:$A$49,0),MATCH(orders!M$1,products!$A$1:$G$1,0))</f>
        <v>0.2</v>
      </c>
      <c r="N866" s="5">
        <f>INDEX(products!$A$1:$G$49,MATCH(orders!$D866,products!$A$1:$A$49,0),MATCH(orders!N$1,products!$A$1:$G$1,0))</f>
        <v>3.5849999999999995</v>
      </c>
      <c r="O866" s="5">
        <f t="shared" si="13"/>
        <v>21.509999999999998</v>
      </c>
      <c r="P866" t="str">
        <f>_xlfn.XLOOKUP(CoffeeOrders[[#This Row],[Customer ID]],customers!$A$1:$A$1001,customers!$I$1:$I$1001,,0)</f>
        <v>No</v>
      </c>
    </row>
    <row r="867" spans="1:16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_xlfn.XLOOKUP(C867,customers!$A$2:$A$1001,customers!$B$2:$B$1001)</f>
        <v>Modesty MacConnechie</v>
      </c>
      <c r="G867" s="2" t="str">
        <f>IF(_xlfn.XLOOKUP(C867,customers!$A$1:$A$1001,customers!$C$1:$C$1001)=0, "",_xlfn.XLOOKUP(C867,customers!$A$2:$A$1001,customers!$C$2:$C$1001))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 cm="1">
        <f t="array" ref="J867">_xlfn.IFS(I867="Rob", "Robusta",I867="Ara","Arabica",I867="Exc","Excelsa",I867="Lib", "Liberica")</f>
        <v>Arabica</v>
      </c>
      <c r="K867" t="str">
        <f>INDEX(products!$A$1:$G$49,MATCH(orders!$D867,products!$A$1:$A$49,0),MATCH(orders!K$1,products!$A$1:$G$1,0))</f>
        <v>M</v>
      </c>
      <c r="L867" t="str" cm="1">
        <f t="array" ref="L867">_xlfn.IFS(K867="M","Medium",K867="L","Light",K867="D","Dark")</f>
        <v>Medium</v>
      </c>
      <c r="M867" s="4">
        <f>INDEX(products!$A$1:$G$49,MATCH(orders!$D867,products!$A$1:$A$49,0),MATCH(orders!M$1,products!$A$1:$G$1,0))</f>
        <v>0.5</v>
      </c>
      <c r="N867" s="5">
        <f>INDEX(products!$A$1:$G$49,MATCH(orders!$D867,products!$A$1:$A$49,0),MATCH(orders!N$1,products!$A$1:$G$1,0))</f>
        <v>6.75</v>
      </c>
      <c r="O867" s="5">
        <f t="shared" si="13"/>
        <v>6.75</v>
      </c>
      <c r="P867" t="str">
        <f>_xlfn.XLOOKUP(CoffeeOrders[[#This Row],[Customer ID]],customers!$A$1:$A$1001,customers!$I$1:$I$1001,,0)</f>
        <v>Yes</v>
      </c>
    </row>
    <row r="868" spans="1:16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_xlfn.XLOOKUP(C868,customers!$A$2:$A$1001,customers!$B$2:$B$1001)</f>
        <v>Rafaela Treacher</v>
      </c>
      <c r="G868" s="2" t="str">
        <f>IF(_xlfn.XLOOKUP(C868,customers!$A$1:$A$1001,customers!$C$1:$C$1001)=0, "",_xlfn.XLOOKUP(C868,customers!$A$2:$A$1001,customers!$C$2:$C$1001))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 cm="1">
        <f t="array" ref="J868">_xlfn.IFS(I868="Rob", "Robusta",I868="Ara","Arabica",I868="Exc","Excelsa",I868="Lib", "Liberica")</f>
        <v>Arabica</v>
      </c>
      <c r="K868" t="str">
        <f>INDEX(products!$A$1:$G$49,MATCH(orders!$D868,products!$A$1:$A$49,0),MATCH(orders!K$1,products!$A$1:$G$1,0))</f>
        <v>D</v>
      </c>
      <c r="L868" t="str" cm="1">
        <f t="array" ref="L868">_xlfn.IFS(K868="M","Medium",K868="L","Light",K868="D","Dark")</f>
        <v>Dark</v>
      </c>
      <c r="M868" s="4">
        <f>INDEX(products!$A$1:$G$49,MATCH(orders!$D868,products!$A$1:$A$49,0),MATCH(orders!M$1,products!$A$1:$G$1,0))</f>
        <v>0.5</v>
      </c>
      <c r="N868" s="5">
        <f>INDEX(products!$A$1:$G$49,MATCH(orders!$D868,products!$A$1:$A$49,0),MATCH(orders!N$1,products!$A$1:$G$1,0))</f>
        <v>5.97</v>
      </c>
      <c r="O868" s="5">
        <f t="shared" si="13"/>
        <v>17.91</v>
      </c>
      <c r="P868" t="str">
        <f>_xlfn.XLOOKUP(CoffeeOrders[[#This Row],[Customer ID]],customers!$A$1:$A$1001,customers!$I$1:$I$1001,,0)</f>
        <v>No</v>
      </c>
    </row>
    <row r="869" spans="1:16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_xlfn.XLOOKUP(C869,customers!$A$2:$A$1001,customers!$B$2:$B$1001)</f>
        <v>Bee Fattorini</v>
      </c>
      <c r="G869" s="2" t="str">
        <f>IF(_xlfn.XLOOKUP(C869,customers!$A$1:$A$1001,customers!$C$1:$C$1001)=0, "",_xlfn.XLOOKUP(C869,customers!$A$2:$A$1001,customers!$C$2:$C$1001))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 cm="1">
        <f t="array" ref="J869">_xlfn.IFS(I869="Rob", "Robusta",I869="Ara","Arabica",I869="Exc","Excelsa",I869="Lib", "Liberica")</f>
        <v>Arabica</v>
      </c>
      <c r="K869" t="str">
        <f>INDEX(products!$A$1:$G$49,MATCH(orders!$D869,products!$A$1:$A$49,0),MATCH(orders!K$1,products!$A$1:$G$1,0))</f>
        <v>L</v>
      </c>
      <c r="L869" t="str" cm="1">
        <f t="array" ref="L869">_xlfn.IFS(K869="M","Medium",K869="L","Light",K869="D","Dark")</f>
        <v>Light</v>
      </c>
      <c r="M869" s="4">
        <f>INDEX(products!$A$1:$G$49,MATCH(orders!$D869,products!$A$1:$A$49,0),MATCH(orders!M$1,products!$A$1:$G$1,0))</f>
        <v>2.5</v>
      </c>
      <c r="N869" s="5">
        <f>INDEX(products!$A$1:$G$49,MATCH(orders!$D869,products!$A$1:$A$49,0),MATCH(orders!N$1,products!$A$1:$G$1,0))</f>
        <v>29.784999999999997</v>
      </c>
      <c r="O869" s="5">
        <f t="shared" si="13"/>
        <v>29.784999999999997</v>
      </c>
      <c r="P869" t="str">
        <f>_xlfn.XLOOKUP(CoffeeOrders[[#This Row],[Customer ID]],customers!$A$1:$A$1001,customers!$I$1:$I$1001,,0)</f>
        <v>Yes</v>
      </c>
    </row>
    <row r="870" spans="1:16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_xlfn.XLOOKUP(C870,customers!$A$2:$A$1001,customers!$B$2:$B$1001)</f>
        <v>Margie Palleske</v>
      </c>
      <c r="G870" s="2" t="str">
        <f>IF(_xlfn.XLOOKUP(C870,customers!$A$1:$A$1001,customers!$C$1:$C$1001)=0, "",_xlfn.XLOOKUP(C870,customers!$A$2:$A$1001,customers!$C$2:$C$1001))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 cm="1">
        <f t="array" ref="J870">_xlfn.IFS(I870="Rob", "Robusta",I870="Ara","Arabica",I870="Exc","Excelsa",I870="Lib", "Liberica")</f>
        <v>Excelsa</v>
      </c>
      <c r="K870" t="str">
        <f>INDEX(products!$A$1:$G$49,MATCH(orders!$D870,products!$A$1:$A$49,0),MATCH(orders!K$1,products!$A$1:$G$1,0))</f>
        <v>M</v>
      </c>
      <c r="L870" t="str" cm="1">
        <f t="array" ref="L870">_xlfn.IFS(K870="M","Medium",K870="L","Light",K870="D","Dark")</f>
        <v>Medium</v>
      </c>
      <c r="M870" s="4">
        <f>INDEX(products!$A$1:$G$49,MATCH(orders!$D870,products!$A$1:$A$49,0),MATCH(orders!M$1,products!$A$1:$G$1,0))</f>
        <v>0.5</v>
      </c>
      <c r="N870" s="5">
        <f>INDEX(products!$A$1:$G$49,MATCH(orders!$D870,products!$A$1:$A$49,0),MATCH(orders!N$1,products!$A$1:$G$1,0))</f>
        <v>8.25</v>
      </c>
      <c r="O870" s="5">
        <f t="shared" si="13"/>
        <v>41.25</v>
      </c>
      <c r="P870" t="str">
        <f>_xlfn.XLOOKUP(CoffeeOrders[[#This Row],[Customer ID]],customers!$A$1:$A$1001,customers!$I$1:$I$1001,,0)</f>
        <v>Yes</v>
      </c>
    </row>
    <row r="871" spans="1:16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_xlfn.XLOOKUP(C871,customers!$A$2:$A$1001,customers!$B$2:$B$1001)</f>
        <v>Alexina Randals</v>
      </c>
      <c r="G871" s="2" t="str">
        <f>IF(_xlfn.XLOOKUP(C871,customers!$A$1:$A$1001,customers!$C$1:$C$1001)=0, "",_xlfn.XLOOKUP(C871,customers!$A$2:$A$1001,customers!$C$2:$C$1001))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 cm="1">
        <f t="array" ref="J871">_xlfn.IFS(I871="Rob", "Robusta",I871="Ara","Arabica",I871="Exc","Excelsa",I871="Lib", "Liberica")</f>
        <v>Robusta</v>
      </c>
      <c r="K871" t="str">
        <f>INDEX(products!$A$1:$G$49,MATCH(orders!$D871,products!$A$1:$A$49,0),MATCH(orders!K$1,products!$A$1:$G$1,0))</f>
        <v>M</v>
      </c>
      <c r="L871" t="str" cm="1">
        <f t="array" ref="L871">_xlfn.IFS(K871="M","Medium",K871="L","Light",K871="D","Dark")</f>
        <v>Medium</v>
      </c>
      <c r="M871" s="4">
        <f>INDEX(products!$A$1:$G$49,MATCH(orders!$D871,products!$A$1:$A$49,0),MATCH(orders!M$1,products!$A$1:$G$1,0))</f>
        <v>0.5</v>
      </c>
      <c r="N871" s="5">
        <f>INDEX(products!$A$1:$G$49,MATCH(orders!$D871,products!$A$1:$A$49,0),MATCH(orders!N$1,products!$A$1:$G$1,0))</f>
        <v>5.97</v>
      </c>
      <c r="O871" s="5">
        <f t="shared" si="13"/>
        <v>17.91</v>
      </c>
      <c r="P871" t="str">
        <f>_xlfn.XLOOKUP(CoffeeOrders[[#This Row],[Customer ID]],customers!$A$1:$A$1001,customers!$I$1:$I$1001,,0)</f>
        <v>Yes</v>
      </c>
    </row>
    <row r="872" spans="1:16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_xlfn.XLOOKUP(C872,customers!$A$2:$A$1001,customers!$B$2:$B$1001)</f>
        <v>Filip Antcliffe</v>
      </c>
      <c r="G872" s="2" t="str">
        <f>IF(_xlfn.XLOOKUP(C872,customers!$A$1:$A$1001,customers!$C$1:$C$1001)=0, "",_xlfn.XLOOKUP(C872,customers!$A$2:$A$1001,customers!$C$2:$C$1001))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 cm="1">
        <f t="array" ref="J872">_xlfn.IFS(I872="Rob", "Robusta",I872="Ara","Arabica",I872="Exc","Excelsa",I872="Lib", "Liberica")</f>
        <v>Excelsa</v>
      </c>
      <c r="K872" t="str">
        <f>INDEX(products!$A$1:$G$49,MATCH(orders!$D872,products!$A$1:$A$49,0),MATCH(orders!K$1,products!$A$1:$G$1,0))</f>
        <v>D</v>
      </c>
      <c r="L872" t="str" cm="1">
        <f t="array" ref="L872">_xlfn.IFS(K872="M","Medium",K872="L","Light",K872="D","Dark")</f>
        <v>Dark</v>
      </c>
      <c r="M872" s="4">
        <f>INDEX(products!$A$1:$G$49,MATCH(orders!$D872,products!$A$1:$A$49,0),MATCH(orders!M$1,products!$A$1:$G$1,0))</f>
        <v>0.5</v>
      </c>
      <c r="N872" s="5">
        <f>INDEX(products!$A$1:$G$49,MATCH(orders!$D872,products!$A$1:$A$49,0),MATCH(orders!N$1,products!$A$1:$G$1,0))</f>
        <v>7.29</v>
      </c>
      <c r="O872" s="5">
        <f t="shared" si="13"/>
        <v>7.29</v>
      </c>
      <c r="P872" t="str">
        <f>_xlfn.XLOOKUP(CoffeeOrders[[#This Row],[Customer ID]],customers!$A$1:$A$1001,customers!$I$1:$I$1001,,0)</f>
        <v>Yes</v>
      </c>
    </row>
    <row r="873" spans="1:16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_xlfn.XLOOKUP(C873,customers!$A$2:$A$1001,customers!$B$2:$B$1001)</f>
        <v>Peyter Matignon</v>
      </c>
      <c r="G873" s="2" t="str">
        <f>IF(_xlfn.XLOOKUP(C873,customers!$A$1:$A$1001,customers!$C$1:$C$1001)=0, "",_xlfn.XLOOKUP(C873,customers!$A$2:$A$1001,customers!$C$2:$C$1001))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 cm="1">
        <f t="array" ref="J873">_xlfn.IFS(I873="Rob", "Robusta",I873="Ara","Arabica",I873="Exc","Excelsa",I873="Lib", "Liberica")</f>
        <v>Excelsa</v>
      </c>
      <c r="K873" t="str">
        <f>INDEX(products!$A$1:$G$49,MATCH(orders!$D873,products!$A$1:$A$49,0),MATCH(orders!K$1,products!$A$1:$G$1,0))</f>
        <v>L</v>
      </c>
      <c r="L873" t="str" cm="1">
        <f t="array" ref="L873">_xlfn.IFS(K873="M","Medium",K873="L","Light",K873="D","Dark")</f>
        <v>Light</v>
      </c>
      <c r="M873" s="4">
        <f>INDEX(products!$A$1:$G$49,MATCH(orders!$D873,products!$A$1:$A$49,0),MATCH(orders!M$1,products!$A$1:$G$1,0))</f>
        <v>1</v>
      </c>
      <c r="N873" s="5">
        <f>INDEX(products!$A$1:$G$49,MATCH(orders!$D873,products!$A$1:$A$49,0),MATCH(orders!N$1,products!$A$1:$G$1,0))</f>
        <v>14.85</v>
      </c>
      <c r="O873" s="5">
        <f t="shared" si="13"/>
        <v>29.7</v>
      </c>
      <c r="P873" t="str">
        <f>_xlfn.XLOOKUP(CoffeeOrders[[#This Row],[Customer ID]],customers!$A$1:$A$1001,customers!$I$1:$I$1001,,0)</f>
        <v>Yes</v>
      </c>
    </row>
    <row r="874" spans="1:16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_xlfn.XLOOKUP(C874,customers!$A$2:$A$1001,customers!$B$2:$B$1001)</f>
        <v>Claudie Weond</v>
      </c>
      <c r="G874" s="2" t="str">
        <f>IF(_xlfn.XLOOKUP(C874,customers!$A$1:$A$1001,customers!$C$1:$C$1001)=0, "",_xlfn.XLOOKUP(C874,customers!$A$2:$A$1001,customers!$C$2:$C$1001))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 cm="1">
        <f t="array" ref="J874">_xlfn.IFS(I874="Rob", "Robusta",I874="Ara","Arabica",I874="Exc","Excelsa",I874="Lib", "Liberica")</f>
        <v>Arabica</v>
      </c>
      <c r="K874" t="str">
        <f>INDEX(products!$A$1:$G$49,MATCH(orders!$D874,products!$A$1:$A$49,0),MATCH(orders!K$1,products!$A$1:$G$1,0))</f>
        <v>M</v>
      </c>
      <c r="L874" t="str" cm="1">
        <f t="array" ref="L874">_xlfn.IFS(K874="M","Medium",K874="L","Light",K874="D","Dark")</f>
        <v>Medium</v>
      </c>
      <c r="M874" s="4">
        <f>INDEX(products!$A$1:$G$49,MATCH(orders!$D874,products!$A$1:$A$49,0),MATCH(orders!M$1,products!$A$1:$G$1,0))</f>
        <v>1</v>
      </c>
      <c r="N874" s="5">
        <f>INDEX(products!$A$1:$G$49,MATCH(orders!$D874,products!$A$1:$A$49,0),MATCH(orders!N$1,products!$A$1:$G$1,0))</f>
        <v>11.25</v>
      </c>
      <c r="O874" s="5">
        <f t="shared" si="13"/>
        <v>22.5</v>
      </c>
      <c r="P874" t="str">
        <f>_xlfn.XLOOKUP(CoffeeOrders[[#This Row],[Customer ID]],customers!$A$1:$A$1001,customers!$I$1:$I$1001,,0)</f>
        <v>No</v>
      </c>
    </row>
    <row r="875" spans="1:16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_xlfn.XLOOKUP(C875,customers!$A$2:$A$1001,customers!$B$2:$B$1001)</f>
        <v>Modesty MacConnechie</v>
      </c>
      <c r="G875" s="2" t="str">
        <f>IF(_xlfn.XLOOKUP(C875,customers!$A$1:$A$1001,customers!$C$1:$C$1001)=0, "",_xlfn.XLOOKUP(C875,customers!$A$2:$A$1001,customers!$C$2:$C$1001))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 cm="1">
        <f t="array" ref="J875">_xlfn.IFS(I875="Rob", "Robusta",I875="Ara","Arabica",I875="Exc","Excelsa",I875="Lib", "Liberica")</f>
        <v>Robusta</v>
      </c>
      <c r="K875" t="str">
        <f>INDEX(products!$A$1:$G$49,MATCH(orders!$D875,products!$A$1:$A$49,0),MATCH(orders!K$1,products!$A$1:$G$1,0))</f>
        <v>M</v>
      </c>
      <c r="L875" t="str" cm="1">
        <f t="array" ref="L875">_xlfn.IFS(K875="M","Medium",K875="L","Light",K875="D","Dark")</f>
        <v>Medium</v>
      </c>
      <c r="M875" s="4">
        <f>INDEX(products!$A$1:$G$49,MATCH(orders!$D875,products!$A$1:$A$49,0),MATCH(orders!M$1,products!$A$1:$G$1,0))</f>
        <v>0.2</v>
      </c>
      <c r="N875" s="5">
        <f>INDEX(products!$A$1:$G$49,MATCH(orders!$D875,products!$A$1:$A$49,0),MATCH(orders!N$1,products!$A$1:$G$1,0))</f>
        <v>2.9849999999999999</v>
      </c>
      <c r="O875" s="5">
        <f t="shared" si="13"/>
        <v>11.94</v>
      </c>
      <c r="P875" t="str">
        <f>_xlfn.XLOOKUP(CoffeeOrders[[#This Row],[Customer ID]],customers!$A$1:$A$1001,customers!$I$1:$I$1001,,0)</f>
        <v>Yes</v>
      </c>
    </row>
    <row r="876" spans="1:16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_xlfn.XLOOKUP(C876,customers!$A$2:$A$1001,customers!$B$2:$B$1001)</f>
        <v>Jaquenette Skentelbery</v>
      </c>
      <c r="G876" s="2" t="str">
        <f>IF(_xlfn.XLOOKUP(C876,customers!$A$1:$A$1001,customers!$C$1:$C$1001)=0, "",_xlfn.XLOOKUP(C876,customers!$A$2:$A$1001,customers!$C$2:$C$1001))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 cm="1">
        <f t="array" ref="J876">_xlfn.IFS(I876="Rob", "Robusta",I876="Ara","Arabica",I876="Exc","Excelsa",I876="Lib", "Liberica")</f>
        <v>Arabica</v>
      </c>
      <c r="K876" t="str">
        <f>INDEX(products!$A$1:$G$49,MATCH(orders!$D876,products!$A$1:$A$49,0),MATCH(orders!K$1,products!$A$1:$G$1,0))</f>
        <v>L</v>
      </c>
      <c r="L876" t="str" cm="1">
        <f t="array" ref="L876">_xlfn.IFS(K876="M","Medium",K876="L","Light",K876="D","Dark")</f>
        <v>Light</v>
      </c>
      <c r="M876" s="4">
        <f>INDEX(products!$A$1:$G$49,MATCH(orders!$D876,products!$A$1:$A$49,0),MATCH(orders!M$1,products!$A$1:$G$1,0))</f>
        <v>1</v>
      </c>
      <c r="N876" s="5">
        <f>INDEX(products!$A$1:$G$49,MATCH(orders!$D876,products!$A$1:$A$49,0),MATCH(orders!N$1,products!$A$1:$G$1,0))</f>
        <v>12.95</v>
      </c>
      <c r="O876" s="5">
        <f t="shared" si="13"/>
        <v>25.9</v>
      </c>
      <c r="P876" t="str">
        <f>_xlfn.XLOOKUP(CoffeeOrders[[#This Row],[Customer ID]],customers!$A$1:$A$1001,customers!$I$1:$I$1001,,0)</f>
        <v>No</v>
      </c>
    </row>
    <row r="877" spans="1:16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_xlfn.XLOOKUP(C877,customers!$A$2:$A$1001,customers!$B$2:$B$1001)</f>
        <v>Orazio Comber</v>
      </c>
      <c r="G877" s="2" t="str">
        <f>IF(_xlfn.XLOOKUP(C877,customers!$A$1:$A$1001,customers!$C$1:$C$1001)=0, "",_xlfn.XLOOKUP(C877,customers!$A$2:$A$1001,customers!$C$2:$C$1001))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 cm="1">
        <f t="array" ref="J877">_xlfn.IFS(I877="Rob", "Robusta",I877="Ara","Arabica",I877="Exc","Excelsa",I877="Lib", "Liberica")</f>
        <v>Liberica</v>
      </c>
      <c r="K877" t="str">
        <f>INDEX(products!$A$1:$G$49,MATCH(orders!$D877,products!$A$1:$A$49,0),MATCH(orders!K$1,products!$A$1:$G$1,0))</f>
        <v>M</v>
      </c>
      <c r="L877" t="str" cm="1">
        <f t="array" ref="L877">_xlfn.IFS(K877="M","Medium",K877="L","Light",K877="D","Dark")</f>
        <v>Medium</v>
      </c>
      <c r="M877" s="4">
        <f>INDEX(products!$A$1:$G$49,MATCH(orders!$D877,products!$A$1:$A$49,0),MATCH(orders!M$1,products!$A$1:$G$1,0))</f>
        <v>0.5</v>
      </c>
      <c r="N877" s="5">
        <f>INDEX(products!$A$1:$G$49,MATCH(orders!$D877,products!$A$1:$A$49,0),MATCH(orders!N$1,products!$A$1:$G$1,0))</f>
        <v>8.73</v>
      </c>
      <c r="O877" s="5">
        <f t="shared" si="13"/>
        <v>43.650000000000006</v>
      </c>
      <c r="P877" t="str">
        <f>_xlfn.XLOOKUP(CoffeeOrders[[#This Row],[Customer ID]],customers!$A$1:$A$1001,customers!$I$1:$I$1001,,0)</f>
        <v>No</v>
      </c>
    </row>
    <row r="878" spans="1:16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_xlfn.XLOOKUP(C878,customers!$A$2:$A$1001,customers!$B$2:$B$1001)</f>
        <v>Orazio Comber</v>
      </c>
      <c r="G878" s="2" t="str">
        <f>IF(_xlfn.XLOOKUP(C878,customers!$A$1:$A$1001,customers!$C$1:$C$1001)=0, "",_xlfn.XLOOKUP(C878,customers!$A$2:$A$1001,customers!$C$2:$C$1001))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 cm="1">
        <f t="array" ref="J878">_xlfn.IFS(I878="Rob", "Robusta",I878="Ara","Arabica",I878="Exc","Excelsa",I878="Lib", "Liberica")</f>
        <v>Arabica</v>
      </c>
      <c r="K878" t="str">
        <f>INDEX(products!$A$1:$G$49,MATCH(orders!$D878,products!$A$1:$A$49,0),MATCH(orders!K$1,products!$A$1:$G$1,0))</f>
        <v>L</v>
      </c>
      <c r="L878" t="str" cm="1">
        <f t="array" ref="L878">_xlfn.IFS(K878="M","Medium",K878="L","Light",K878="D","Dark")</f>
        <v>Light</v>
      </c>
      <c r="M878" s="4">
        <f>INDEX(products!$A$1:$G$49,MATCH(orders!$D878,products!$A$1:$A$49,0),MATCH(orders!M$1,products!$A$1:$G$1,0))</f>
        <v>0.5</v>
      </c>
      <c r="N878" s="5">
        <f>INDEX(products!$A$1:$G$49,MATCH(orders!$D878,products!$A$1:$A$49,0),MATCH(orders!N$1,products!$A$1:$G$1,0))</f>
        <v>7.77</v>
      </c>
      <c r="O878" s="5">
        <f t="shared" si="13"/>
        <v>46.62</v>
      </c>
      <c r="P878" t="str">
        <f>_xlfn.XLOOKUP(CoffeeOrders[[#This Row],[Customer ID]],customers!$A$1:$A$1001,customers!$I$1:$I$1001,,0)</f>
        <v>No</v>
      </c>
    </row>
    <row r="879" spans="1:16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_xlfn.XLOOKUP(C879,customers!$A$2:$A$1001,customers!$B$2:$B$1001)</f>
        <v>Zachary Tramel</v>
      </c>
      <c r="G879" s="2" t="str">
        <f>IF(_xlfn.XLOOKUP(C879,customers!$A$1:$A$1001,customers!$C$1:$C$1001)=0, "",_xlfn.XLOOKUP(C879,customers!$A$2:$A$1001,customers!$C$2:$C$1001))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 cm="1">
        <f t="array" ref="J879">_xlfn.IFS(I879="Rob", "Robusta",I879="Ara","Arabica",I879="Exc","Excelsa",I879="Lib", "Liberica")</f>
        <v>Liberica</v>
      </c>
      <c r="K879" t="str">
        <f>INDEX(products!$A$1:$G$49,MATCH(orders!$D879,products!$A$1:$A$49,0),MATCH(orders!K$1,products!$A$1:$G$1,0))</f>
        <v>L</v>
      </c>
      <c r="L879" t="str" cm="1">
        <f t="array" ref="L879">_xlfn.IFS(K879="M","Medium",K879="L","Light",K879="D","Dark")</f>
        <v>Light</v>
      </c>
      <c r="M879" s="4">
        <f>INDEX(products!$A$1:$G$49,MATCH(orders!$D879,products!$A$1:$A$49,0),MATCH(orders!M$1,products!$A$1:$G$1,0))</f>
        <v>0.5</v>
      </c>
      <c r="N879" s="5">
        <f>INDEX(products!$A$1:$G$49,MATCH(orders!$D879,products!$A$1:$A$49,0),MATCH(orders!N$1,products!$A$1:$G$1,0))</f>
        <v>9.51</v>
      </c>
      <c r="O879" s="5">
        <f t="shared" si="13"/>
        <v>28.53</v>
      </c>
      <c r="P879" t="str">
        <f>_xlfn.XLOOKUP(CoffeeOrders[[#This Row],[Customer ID]],customers!$A$1:$A$1001,customers!$I$1:$I$1001,,0)</f>
        <v>No</v>
      </c>
    </row>
    <row r="880" spans="1:16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_xlfn.XLOOKUP(C880,customers!$A$2:$A$1001,customers!$B$2:$B$1001)</f>
        <v>Izaak Primak</v>
      </c>
      <c r="G880" s="2" t="str">
        <f>IF(_xlfn.XLOOKUP(C880,customers!$A$1:$A$1001,customers!$C$1:$C$1001)=0, "",_xlfn.XLOOKUP(C880,customers!$A$2:$A$1001,customers!$C$2:$C$1001))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 cm="1">
        <f t="array" ref="J880">_xlfn.IFS(I880="Rob", "Robusta",I880="Ara","Arabica",I880="Exc","Excelsa",I880="Lib", "Liberica")</f>
        <v>Robusta</v>
      </c>
      <c r="K880" t="str">
        <f>INDEX(products!$A$1:$G$49,MATCH(orders!$D880,products!$A$1:$A$49,0),MATCH(orders!K$1,products!$A$1:$G$1,0))</f>
        <v>L</v>
      </c>
      <c r="L880" t="str" cm="1">
        <f t="array" ref="L880">_xlfn.IFS(K880="M","Medium",K880="L","Light",K880="D","Dark")</f>
        <v>Light</v>
      </c>
      <c r="M880" s="4">
        <f>INDEX(products!$A$1:$G$49,MATCH(orders!$D880,products!$A$1:$A$49,0),MATCH(orders!M$1,products!$A$1:$G$1,0))</f>
        <v>2.5</v>
      </c>
      <c r="N880" s="5">
        <f>INDEX(products!$A$1:$G$49,MATCH(orders!$D880,products!$A$1:$A$49,0),MATCH(orders!N$1,products!$A$1:$G$1,0))</f>
        <v>27.484999999999996</v>
      </c>
      <c r="O880" s="5">
        <f t="shared" si="13"/>
        <v>27.484999999999996</v>
      </c>
      <c r="P880" t="str">
        <f>_xlfn.XLOOKUP(CoffeeOrders[[#This Row],[Customer ID]],customers!$A$1:$A$1001,customers!$I$1:$I$1001,,0)</f>
        <v>Yes</v>
      </c>
    </row>
    <row r="881" spans="1:16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_xlfn.XLOOKUP(C881,customers!$A$2:$A$1001,customers!$B$2:$B$1001)</f>
        <v>Brittani Thoresbie</v>
      </c>
      <c r="G881" s="2" t="str">
        <f>IF(_xlfn.XLOOKUP(C881,customers!$A$1:$A$1001,customers!$C$1:$C$1001)=0, "",_xlfn.XLOOKUP(C881,customers!$A$2:$A$1001,customers!$C$2:$C$1001))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 cm="1">
        <f t="array" ref="J881">_xlfn.IFS(I881="Rob", "Robusta",I881="Ara","Arabica",I881="Exc","Excelsa",I881="Lib", "Liberica")</f>
        <v>Excelsa</v>
      </c>
      <c r="K881" t="str">
        <f>INDEX(products!$A$1:$G$49,MATCH(orders!$D881,products!$A$1:$A$49,0),MATCH(orders!K$1,products!$A$1:$G$1,0))</f>
        <v>D</v>
      </c>
      <c r="L881" t="str" cm="1">
        <f t="array" ref="L881">_xlfn.IFS(K881="M","Medium",K881="L","Light",K881="D","Dark")</f>
        <v>Dark</v>
      </c>
      <c r="M881" s="4">
        <f>INDEX(products!$A$1:$G$49,MATCH(orders!$D881,products!$A$1:$A$49,0),MATCH(orders!M$1,products!$A$1:$G$1,0))</f>
        <v>0.2</v>
      </c>
      <c r="N881" s="5">
        <f>INDEX(products!$A$1:$G$49,MATCH(orders!$D881,products!$A$1:$A$49,0),MATCH(orders!N$1,products!$A$1:$G$1,0))</f>
        <v>3.645</v>
      </c>
      <c r="O881" s="5">
        <f t="shared" si="13"/>
        <v>10.935</v>
      </c>
      <c r="P881" t="str">
        <f>_xlfn.XLOOKUP(CoffeeOrders[[#This Row],[Customer ID]],customers!$A$1:$A$1001,customers!$I$1:$I$1001,,0)</f>
        <v>No</v>
      </c>
    </row>
    <row r="882" spans="1:16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_xlfn.XLOOKUP(C882,customers!$A$2:$A$1001,customers!$B$2:$B$1001)</f>
        <v>Constanta Hatfull</v>
      </c>
      <c r="G882" s="2" t="str">
        <f>IF(_xlfn.XLOOKUP(C882,customers!$A$1:$A$1001,customers!$C$1:$C$1001)=0, "",_xlfn.XLOOKUP(C882,customers!$A$2:$A$1001,customers!$C$2:$C$1001))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 cm="1">
        <f t="array" ref="J882">_xlfn.IFS(I882="Rob", "Robusta",I882="Ara","Arabica",I882="Exc","Excelsa",I882="Lib", "Liberica")</f>
        <v>Robusta</v>
      </c>
      <c r="K882" t="str">
        <f>INDEX(products!$A$1:$G$49,MATCH(orders!$D882,products!$A$1:$A$49,0),MATCH(orders!K$1,products!$A$1:$G$1,0))</f>
        <v>L</v>
      </c>
      <c r="L882" t="str" cm="1">
        <f t="array" ref="L882">_xlfn.IFS(K882="M","Medium",K882="L","Light",K882="D","Dark")</f>
        <v>Light</v>
      </c>
      <c r="M882" s="4">
        <f>INDEX(products!$A$1:$G$49,MATCH(orders!$D882,products!$A$1:$A$49,0),MATCH(orders!M$1,products!$A$1:$G$1,0))</f>
        <v>0.2</v>
      </c>
      <c r="N882" s="5">
        <f>INDEX(products!$A$1:$G$49,MATCH(orders!$D882,products!$A$1:$A$49,0),MATCH(orders!N$1,products!$A$1:$G$1,0))</f>
        <v>3.5849999999999995</v>
      </c>
      <c r="O882" s="5">
        <f t="shared" si="13"/>
        <v>7.169999999999999</v>
      </c>
      <c r="P882" t="str">
        <f>_xlfn.XLOOKUP(CoffeeOrders[[#This Row],[Customer ID]],customers!$A$1:$A$1001,customers!$I$1:$I$1001,,0)</f>
        <v>No</v>
      </c>
    </row>
    <row r="883" spans="1:16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_xlfn.XLOOKUP(C883,customers!$A$2:$A$1001,customers!$B$2:$B$1001)</f>
        <v>Bobbe Castagneto</v>
      </c>
      <c r="G883" s="2" t="str">
        <f>IF(_xlfn.XLOOKUP(C883,customers!$A$1:$A$1001,customers!$C$1:$C$1001)=0, "",_xlfn.XLOOKUP(C883,customers!$A$2:$A$1001,customers!$C$2:$C$1001))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 cm="1">
        <f t="array" ref="J883">_xlfn.IFS(I883="Rob", "Robusta",I883="Ara","Arabica",I883="Exc","Excelsa",I883="Lib", "Liberica")</f>
        <v>Arabica</v>
      </c>
      <c r="K883" t="str">
        <f>INDEX(products!$A$1:$G$49,MATCH(orders!$D883,products!$A$1:$A$49,0),MATCH(orders!K$1,products!$A$1:$G$1,0))</f>
        <v>L</v>
      </c>
      <c r="L883" t="str" cm="1">
        <f t="array" ref="L883">_xlfn.IFS(K883="M","Medium",K883="L","Light",K883="D","Dark")</f>
        <v>Light</v>
      </c>
      <c r="M883" s="4">
        <f>INDEX(products!$A$1:$G$49,MATCH(orders!$D883,products!$A$1:$A$49,0),MATCH(orders!M$1,products!$A$1:$G$1,0))</f>
        <v>0.2</v>
      </c>
      <c r="N883" s="5">
        <f>INDEX(products!$A$1:$G$49,MATCH(orders!$D883,products!$A$1:$A$49,0),MATCH(orders!N$1,products!$A$1:$G$1,0))</f>
        <v>3.8849999999999998</v>
      </c>
      <c r="O883" s="5">
        <f t="shared" si="13"/>
        <v>23.31</v>
      </c>
      <c r="P883" t="str">
        <f>_xlfn.XLOOKUP(CoffeeOrders[[#This Row],[Customer ID]],customers!$A$1:$A$1001,customers!$I$1:$I$1001,,0)</f>
        <v>Yes</v>
      </c>
    </row>
    <row r="884" spans="1:16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_xlfn.XLOOKUP(C884,customers!$A$2:$A$1001,customers!$B$2:$B$1001)</f>
        <v>Kippie Marrison</v>
      </c>
      <c r="G884" s="2" t="str">
        <f>IF(_xlfn.XLOOKUP(C884,customers!$A$1:$A$1001,customers!$C$1:$C$1001)=0, "",_xlfn.XLOOKUP(C884,customers!$A$2:$A$1001,customers!$C$2:$C$1001))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 cm="1">
        <f t="array" ref="J884">_xlfn.IFS(I884="Rob", "Robusta",I884="Ara","Arabica",I884="Exc","Excelsa",I884="Lib", "Liberica")</f>
        <v>Arabica</v>
      </c>
      <c r="K884" t="str">
        <f>INDEX(products!$A$1:$G$49,MATCH(orders!$D884,products!$A$1:$A$49,0),MATCH(orders!K$1,products!$A$1:$G$1,0))</f>
        <v>D</v>
      </c>
      <c r="L884" t="str" cm="1">
        <f t="array" ref="L884">_xlfn.IFS(K884="M","Medium",K884="L","Light",K884="D","Dark")</f>
        <v>Dark</v>
      </c>
      <c r="M884" s="4">
        <f>INDEX(products!$A$1:$G$49,MATCH(orders!$D884,products!$A$1:$A$49,0),MATCH(orders!M$1,products!$A$1:$G$1,0))</f>
        <v>2.5</v>
      </c>
      <c r="N884" s="5">
        <f>INDEX(products!$A$1:$G$49,MATCH(orders!$D884,products!$A$1:$A$49,0),MATCH(orders!N$1,products!$A$1:$G$1,0))</f>
        <v>22.884999999999998</v>
      </c>
      <c r="O884" s="5">
        <f t="shared" si="13"/>
        <v>114.42499999999998</v>
      </c>
      <c r="P884" t="str">
        <f>_xlfn.XLOOKUP(CoffeeOrders[[#This Row],[Customer ID]],customers!$A$1:$A$1001,customers!$I$1:$I$1001,,0)</f>
        <v>Yes</v>
      </c>
    </row>
    <row r="885" spans="1:16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_xlfn.XLOOKUP(C885,customers!$A$2:$A$1001,customers!$B$2:$B$1001)</f>
        <v>Lindon Agnolo</v>
      </c>
      <c r="G885" s="2" t="str">
        <f>IF(_xlfn.XLOOKUP(C885,customers!$A$1:$A$1001,customers!$C$1:$C$1001)=0, "",_xlfn.XLOOKUP(C885,customers!$A$2:$A$1001,customers!$C$2:$C$1001))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 cm="1">
        <f t="array" ref="J885">_xlfn.IFS(I885="Rob", "Robusta",I885="Ara","Arabica",I885="Exc","Excelsa",I885="Lib", "Liberica")</f>
        <v>Arabica</v>
      </c>
      <c r="K885" t="str">
        <f>INDEX(products!$A$1:$G$49,MATCH(orders!$D885,products!$A$1:$A$49,0),MATCH(orders!K$1,products!$A$1:$G$1,0))</f>
        <v>M</v>
      </c>
      <c r="L885" t="str" cm="1">
        <f t="array" ref="L885">_xlfn.IFS(K885="M","Medium",K885="L","Light",K885="D","Dark")</f>
        <v>Medium</v>
      </c>
      <c r="M885" s="4">
        <f>INDEX(products!$A$1:$G$49,MATCH(orders!$D885,products!$A$1:$A$49,0),MATCH(orders!M$1,products!$A$1:$G$1,0))</f>
        <v>2.5</v>
      </c>
      <c r="N885" s="5">
        <f>INDEX(products!$A$1:$G$49,MATCH(orders!$D885,products!$A$1:$A$49,0),MATCH(orders!N$1,products!$A$1:$G$1,0))</f>
        <v>25.874999999999996</v>
      </c>
      <c r="O885" s="5">
        <f t="shared" si="13"/>
        <v>77.624999999999986</v>
      </c>
      <c r="P885" t="str">
        <f>_xlfn.XLOOKUP(CoffeeOrders[[#This Row],[Customer ID]],customers!$A$1:$A$1001,customers!$I$1:$I$1001,,0)</f>
        <v>Yes</v>
      </c>
    </row>
    <row r="886" spans="1:16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_xlfn.XLOOKUP(C886,customers!$A$2:$A$1001,customers!$B$2:$B$1001)</f>
        <v>Delainey Kiddy</v>
      </c>
      <c r="G886" s="2" t="str">
        <f>IF(_xlfn.XLOOKUP(C886,customers!$A$1:$A$1001,customers!$C$1:$C$1001)=0, "",_xlfn.XLOOKUP(C886,customers!$A$2:$A$1001,customers!$C$2:$C$1001))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 cm="1">
        <f t="array" ref="J886">_xlfn.IFS(I886="Rob", "Robusta",I886="Ara","Arabica",I886="Exc","Excelsa",I886="Lib", "Liberica")</f>
        <v>Robusta</v>
      </c>
      <c r="K886" t="str">
        <f>INDEX(products!$A$1:$G$49,MATCH(orders!$D886,products!$A$1:$A$49,0),MATCH(orders!K$1,products!$A$1:$G$1,0))</f>
        <v>D</v>
      </c>
      <c r="L886" t="str" cm="1">
        <f t="array" ref="L886">_xlfn.IFS(K886="M","Medium",K886="L","Light",K886="D","Dark")</f>
        <v>Dark</v>
      </c>
      <c r="M886" s="4">
        <f>INDEX(products!$A$1:$G$49,MATCH(orders!$D886,products!$A$1:$A$49,0),MATCH(orders!M$1,products!$A$1:$G$1,0))</f>
        <v>0.5</v>
      </c>
      <c r="N886" s="5">
        <f>INDEX(products!$A$1:$G$49,MATCH(orders!$D886,products!$A$1:$A$49,0),MATCH(orders!N$1,products!$A$1:$G$1,0))</f>
        <v>5.3699999999999992</v>
      </c>
      <c r="O886" s="5">
        <f t="shared" si="13"/>
        <v>5.3699999999999992</v>
      </c>
      <c r="P886" t="str">
        <f>_xlfn.XLOOKUP(CoffeeOrders[[#This Row],[Customer ID]],customers!$A$1:$A$1001,customers!$I$1:$I$1001,,0)</f>
        <v>Yes</v>
      </c>
    </row>
    <row r="887" spans="1:16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_xlfn.XLOOKUP(C887,customers!$A$2:$A$1001,customers!$B$2:$B$1001)</f>
        <v>Helli Petroulis</v>
      </c>
      <c r="G887" s="2" t="str">
        <f>IF(_xlfn.XLOOKUP(C887,customers!$A$1:$A$1001,customers!$C$1:$C$1001)=0, "",_xlfn.XLOOKUP(C887,customers!$A$2:$A$1001,customers!$C$2:$C$1001))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 cm="1">
        <f t="array" ref="J887">_xlfn.IFS(I887="Rob", "Robusta",I887="Ara","Arabica",I887="Exc","Excelsa",I887="Lib", "Liberica")</f>
        <v>Robusta</v>
      </c>
      <c r="K887" t="str">
        <f>INDEX(products!$A$1:$G$49,MATCH(orders!$D887,products!$A$1:$A$49,0),MATCH(orders!K$1,products!$A$1:$G$1,0))</f>
        <v>D</v>
      </c>
      <c r="L887" t="str" cm="1">
        <f t="array" ref="L887">_xlfn.IFS(K887="M","Medium",K887="L","Light",K887="D","Dark")</f>
        <v>Dark</v>
      </c>
      <c r="M887" s="4">
        <f>INDEX(products!$A$1:$G$49,MATCH(orders!$D887,products!$A$1:$A$49,0),MATCH(orders!M$1,products!$A$1:$G$1,0))</f>
        <v>2.5</v>
      </c>
      <c r="N887" s="5">
        <f>INDEX(products!$A$1:$G$49,MATCH(orders!$D887,products!$A$1:$A$49,0),MATCH(orders!N$1,products!$A$1:$G$1,0))</f>
        <v>20.584999999999997</v>
      </c>
      <c r="O887" s="5">
        <f t="shared" si="13"/>
        <v>123.50999999999999</v>
      </c>
      <c r="P887" t="str">
        <f>_xlfn.XLOOKUP(CoffeeOrders[[#This Row],[Customer ID]],customers!$A$1:$A$1001,customers!$I$1:$I$1001,,0)</f>
        <v>No</v>
      </c>
    </row>
    <row r="888" spans="1:16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_xlfn.XLOOKUP(C888,customers!$A$2:$A$1001,customers!$B$2:$B$1001)</f>
        <v>Marty Scholl</v>
      </c>
      <c r="G888" s="2" t="str">
        <f>IF(_xlfn.XLOOKUP(C888,customers!$A$1:$A$1001,customers!$C$1:$C$1001)=0, "",_xlfn.XLOOKUP(C888,customers!$A$2:$A$1001,customers!$C$2:$C$1001))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 cm="1">
        <f t="array" ref="J888">_xlfn.IFS(I888="Rob", "Robusta",I888="Ara","Arabica",I888="Exc","Excelsa",I888="Lib", "Liberica")</f>
        <v>Liberica</v>
      </c>
      <c r="K888" t="str">
        <f>INDEX(products!$A$1:$G$49,MATCH(orders!$D888,products!$A$1:$A$49,0),MATCH(orders!K$1,products!$A$1:$G$1,0))</f>
        <v>M</v>
      </c>
      <c r="L888" t="str" cm="1">
        <f t="array" ref="L888">_xlfn.IFS(K888="M","Medium",K888="L","Light",K888="D","Dark")</f>
        <v>Medium</v>
      </c>
      <c r="M888" s="4">
        <f>INDEX(products!$A$1:$G$49,MATCH(orders!$D888,products!$A$1:$A$49,0),MATCH(orders!M$1,products!$A$1:$G$1,0))</f>
        <v>0.5</v>
      </c>
      <c r="N888" s="5">
        <f>INDEX(products!$A$1:$G$49,MATCH(orders!$D888,products!$A$1:$A$49,0),MATCH(orders!N$1,products!$A$1:$G$1,0))</f>
        <v>8.73</v>
      </c>
      <c r="O888" s="5">
        <f t="shared" si="13"/>
        <v>17.46</v>
      </c>
      <c r="P888" t="str">
        <f>_xlfn.XLOOKUP(CoffeeOrders[[#This Row],[Customer ID]],customers!$A$1:$A$1001,customers!$I$1:$I$1001,,0)</f>
        <v>No</v>
      </c>
    </row>
    <row r="889" spans="1:16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_xlfn.XLOOKUP(C889,customers!$A$2:$A$1001,customers!$B$2:$B$1001)</f>
        <v>Kienan Ferson</v>
      </c>
      <c r="G889" s="2" t="str">
        <f>IF(_xlfn.XLOOKUP(C889,customers!$A$1:$A$1001,customers!$C$1:$C$1001)=0, "",_xlfn.XLOOKUP(C889,customers!$A$2:$A$1001,customers!$C$2:$C$1001))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 cm="1">
        <f t="array" ref="J889">_xlfn.IFS(I889="Rob", "Robusta",I889="Ara","Arabica",I889="Exc","Excelsa",I889="Lib", "Liberica")</f>
        <v>Excelsa</v>
      </c>
      <c r="K889" t="str">
        <f>INDEX(products!$A$1:$G$49,MATCH(orders!$D889,products!$A$1:$A$49,0),MATCH(orders!K$1,products!$A$1:$G$1,0))</f>
        <v>L</v>
      </c>
      <c r="L889" t="str" cm="1">
        <f t="array" ref="L889">_xlfn.IFS(K889="M","Medium",K889="L","Light",K889="D","Dark")</f>
        <v>Light</v>
      </c>
      <c r="M889" s="4">
        <f>INDEX(products!$A$1:$G$49,MATCH(orders!$D889,products!$A$1:$A$49,0),MATCH(orders!M$1,products!$A$1:$G$1,0))</f>
        <v>0.2</v>
      </c>
      <c r="N889" s="5">
        <f>INDEX(products!$A$1:$G$49,MATCH(orders!$D889,products!$A$1:$A$49,0),MATCH(orders!N$1,products!$A$1:$G$1,0))</f>
        <v>4.4550000000000001</v>
      </c>
      <c r="O889" s="5">
        <f t="shared" si="13"/>
        <v>13.365</v>
      </c>
      <c r="P889" t="str">
        <f>_xlfn.XLOOKUP(CoffeeOrders[[#This Row],[Customer ID]],customers!$A$1:$A$1001,customers!$I$1:$I$1001,,0)</f>
        <v>No</v>
      </c>
    </row>
    <row r="890" spans="1:16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_xlfn.XLOOKUP(C890,customers!$A$2:$A$1001,customers!$B$2:$B$1001)</f>
        <v>Blake Kelloway</v>
      </c>
      <c r="G890" s="2" t="str">
        <f>IF(_xlfn.XLOOKUP(C890,customers!$A$1:$A$1001,customers!$C$1:$C$1001)=0, "",_xlfn.XLOOKUP(C890,customers!$A$2:$A$1001,customers!$C$2:$C$1001))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 cm="1">
        <f t="array" ref="J890">_xlfn.IFS(I890="Rob", "Robusta",I890="Ara","Arabica",I890="Exc","Excelsa",I890="Lib", "Liberica")</f>
        <v>Arabica</v>
      </c>
      <c r="K890" t="str">
        <f>INDEX(products!$A$1:$G$49,MATCH(orders!$D890,products!$A$1:$A$49,0),MATCH(orders!K$1,products!$A$1:$G$1,0))</f>
        <v>L</v>
      </c>
      <c r="L890" t="str" cm="1">
        <f t="array" ref="L890">_xlfn.IFS(K890="M","Medium",K890="L","Light",K890="D","Dark")</f>
        <v>Light</v>
      </c>
      <c r="M890" s="4">
        <f>INDEX(products!$A$1:$G$49,MATCH(orders!$D890,products!$A$1:$A$49,0),MATCH(orders!M$1,products!$A$1:$G$1,0))</f>
        <v>0.2</v>
      </c>
      <c r="N890" s="5">
        <f>INDEX(products!$A$1:$G$49,MATCH(orders!$D890,products!$A$1:$A$49,0),MATCH(orders!N$1,products!$A$1:$G$1,0))</f>
        <v>3.8849999999999998</v>
      </c>
      <c r="O890" s="5">
        <f t="shared" si="13"/>
        <v>7.77</v>
      </c>
      <c r="P890" t="str">
        <f>_xlfn.XLOOKUP(CoffeeOrders[[#This Row],[Customer ID]],customers!$A$1:$A$1001,customers!$I$1:$I$1001,,0)</f>
        <v>Yes</v>
      </c>
    </row>
    <row r="891" spans="1:16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_xlfn.XLOOKUP(C891,customers!$A$2:$A$1001,customers!$B$2:$B$1001)</f>
        <v>Scarlett Oliffe</v>
      </c>
      <c r="G891" s="2" t="str">
        <f>IF(_xlfn.XLOOKUP(C891,customers!$A$1:$A$1001,customers!$C$1:$C$1001)=0, "",_xlfn.XLOOKUP(C891,customers!$A$2:$A$1001,customers!$C$2:$C$1001))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 cm="1">
        <f t="array" ref="J891">_xlfn.IFS(I891="Rob", "Robusta",I891="Ara","Arabica",I891="Exc","Excelsa",I891="Lib", "Liberica")</f>
        <v>Robusta</v>
      </c>
      <c r="K891" t="str">
        <f>INDEX(products!$A$1:$G$49,MATCH(orders!$D891,products!$A$1:$A$49,0),MATCH(orders!K$1,products!$A$1:$G$1,0))</f>
        <v>D</v>
      </c>
      <c r="L891" t="str" cm="1">
        <f t="array" ref="L891">_xlfn.IFS(K891="M","Medium",K891="L","Light",K891="D","Dark")</f>
        <v>Dark</v>
      </c>
      <c r="M891" s="4">
        <f>INDEX(products!$A$1:$G$49,MATCH(orders!$D891,products!$A$1:$A$49,0),MATCH(orders!M$1,products!$A$1:$G$1,0))</f>
        <v>0.2</v>
      </c>
      <c r="N891" s="5">
        <f>INDEX(products!$A$1:$G$49,MATCH(orders!$D891,products!$A$1:$A$49,0),MATCH(orders!N$1,products!$A$1:$G$1,0))</f>
        <v>2.6849999999999996</v>
      </c>
      <c r="O891" s="5">
        <f t="shared" si="13"/>
        <v>2.6849999999999996</v>
      </c>
      <c r="P891" t="str">
        <f>_xlfn.XLOOKUP(CoffeeOrders[[#This Row],[Customer ID]],customers!$A$1:$A$1001,customers!$I$1:$I$1001,,0)</f>
        <v>Yes</v>
      </c>
    </row>
    <row r="892" spans="1:16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_xlfn.XLOOKUP(C892,customers!$A$2:$A$1001,customers!$B$2:$B$1001)</f>
        <v>Kippie Marrison</v>
      </c>
      <c r="G892" s="2" t="str">
        <f>IF(_xlfn.XLOOKUP(C892,customers!$A$1:$A$1001,customers!$C$1:$C$1001)=0, "",_xlfn.XLOOKUP(C892,customers!$A$2:$A$1001,customers!$C$2:$C$1001))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 cm="1">
        <f t="array" ref="J892">_xlfn.IFS(I892="Rob", "Robusta",I892="Ara","Arabica",I892="Exc","Excelsa",I892="Lib", "Liberica")</f>
        <v>Robusta</v>
      </c>
      <c r="K892" t="str">
        <f>INDEX(products!$A$1:$G$49,MATCH(orders!$D892,products!$A$1:$A$49,0),MATCH(orders!K$1,products!$A$1:$G$1,0))</f>
        <v>D</v>
      </c>
      <c r="L892" t="str" cm="1">
        <f t="array" ref="L892">_xlfn.IFS(K892="M","Medium",K892="L","Light",K892="D","Dark")</f>
        <v>Dark</v>
      </c>
      <c r="M892" s="4">
        <f>INDEX(products!$A$1:$G$49,MATCH(orders!$D892,products!$A$1:$A$49,0),MATCH(orders!M$1,products!$A$1:$G$1,0))</f>
        <v>2.5</v>
      </c>
      <c r="N892" s="5">
        <f>INDEX(products!$A$1:$G$49,MATCH(orders!$D892,products!$A$1:$A$49,0),MATCH(orders!N$1,products!$A$1:$G$1,0))</f>
        <v>20.584999999999997</v>
      </c>
      <c r="O892" s="5">
        <f t="shared" si="13"/>
        <v>20.584999999999997</v>
      </c>
      <c r="P892" t="str">
        <f>_xlfn.XLOOKUP(CoffeeOrders[[#This Row],[Customer ID]],customers!$A$1:$A$1001,customers!$I$1:$I$1001,,0)</f>
        <v>Yes</v>
      </c>
    </row>
    <row r="893" spans="1:16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_xlfn.XLOOKUP(C893,customers!$A$2:$A$1001,customers!$B$2:$B$1001)</f>
        <v>Celestia Dolohunty</v>
      </c>
      <c r="G893" s="2" t="str">
        <f>IF(_xlfn.XLOOKUP(C893,customers!$A$1:$A$1001,customers!$C$1:$C$1001)=0, "",_xlfn.XLOOKUP(C893,customers!$A$2:$A$1001,customers!$C$2:$C$1001))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 cm="1">
        <f t="array" ref="J893">_xlfn.IFS(I893="Rob", "Robusta",I893="Ara","Arabica",I893="Exc","Excelsa",I893="Lib", "Liberica")</f>
        <v>Arabica</v>
      </c>
      <c r="K893" t="str">
        <f>INDEX(products!$A$1:$G$49,MATCH(orders!$D893,products!$A$1:$A$49,0),MATCH(orders!K$1,products!$A$1:$G$1,0))</f>
        <v>D</v>
      </c>
      <c r="L893" t="str" cm="1">
        <f t="array" ref="L893">_xlfn.IFS(K893="M","Medium",K893="L","Light",K893="D","Dark")</f>
        <v>Dark</v>
      </c>
      <c r="M893" s="4">
        <f>INDEX(products!$A$1:$G$49,MATCH(orders!$D893,products!$A$1:$A$49,0),MATCH(orders!M$1,products!$A$1:$G$1,0))</f>
        <v>2.5</v>
      </c>
      <c r="N893" s="5">
        <f>INDEX(products!$A$1:$G$49,MATCH(orders!$D893,products!$A$1:$A$49,0),MATCH(orders!N$1,products!$A$1:$G$1,0))</f>
        <v>22.884999999999998</v>
      </c>
      <c r="O893" s="5">
        <f t="shared" si="13"/>
        <v>114.42499999999998</v>
      </c>
      <c r="P893" t="str">
        <f>_xlfn.XLOOKUP(CoffeeOrders[[#This Row],[Customer ID]],customers!$A$1:$A$1001,customers!$I$1:$I$1001,,0)</f>
        <v>Yes</v>
      </c>
    </row>
    <row r="894" spans="1:16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_xlfn.XLOOKUP(C894,customers!$A$2:$A$1001,customers!$B$2:$B$1001)</f>
        <v>Patsy Vasilenko</v>
      </c>
      <c r="G894" s="2" t="str">
        <f>IF(_xlfn.XLOOKUP(C894,customers!$A$1:$A$1001,customers!$C$1:$C$1001)=0, "",_xlfn.XLOOKUP(C894,customers!$A$2:$A$1001,customers!$C$2:$C$1001))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 cm="1">
        <f t="array" ref="J894">_xlfn.IFS(I894="Rob", "Robusta",I894="Ara","Arabica",I894="Exc","Excelsa",I894="Lib", "Liberica")</f>
        <v>Excelsa</v>
      </c>
      <c r="K894" t="str">
        <f>INDEX(products!$A$1:$G$49,MATCH(orders!$D894,products!$A$1:$A$49,0),MATCH(orders!K$1,products!$A$1:$G$1,0))</f>
        <v>M</v>
      </c>
      <c r="L894" t="str" cm="1">
        <f t="array" ref="L894">_xlfn.IFS(K894="M","Medium",K894="L","Light",K894="D","Dark")</f>
        <v>Medium</v>
      </c>
      <c r="M894" s="4">
        <f>INDEX(products!$A$1:$G$49,MATCH(orders!$D894,products!$A$1:$A$49,0),MATCH(orders!M$1,products!$A$1:$G$1,0))</f>
        <v>0.2</v>
      </c>
      <c r="N894" s="5">
        <f>INDEX(products!$A$1:$G$49,MATCH(orders!$D894,products!$A$1:$A$49,0),MATCH(orders!N$1,products!$A$1:$G$1,0))</f>
        <v>4.125</v>
      </c>
      <c r="O894" s="5">
        <f t="shared" si="13"/>
        <v>20.625</v>
      </c>
      <c r="P894" t="str">
        <f>_xlfn.XLOOKUP(CoffeeOrders[[#This Row],[Customer ID]],customers!$A$1:$A$1001,customers!$I$1:$I$1001,,0)</f>
        <v>No</v>
      </c>
    </row>
    <row r="895" spans="1:16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_xlfn.XLOOKUP(C895,customers!$A$2:$A$1001,customers!$B$2:$B$1001)</f>
        <v>Raphaela Schankelborg</v>
      </c>
      <c r="G895" s="2" t="str">
        <f>IF(_xlfn.XLOOKUP(C895,customers!$A$1:$A$1001,customers!$C$1:$C$1001)=0, "",_xlfn.XLOOKUP(C895,customers!$A$2:$A$1001,customers!$C$2:$C$1001))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 cm="1">
        <f t="array" ref="J895">_xlfn.IFS(I895="Rob", "Robusta",I895="Ara","Arabica",I895="Exc","Excelsa",I895="Lib", "Liberica")</f>
        <v>Liberica</v>
      </c>
      <c r="K895" t="str">
        <f>INDEX(products!$A$1:$G$49,MATCH(orders!$D895,products!$A$1:$A$49,0),MATCH(orders!K$1,products!$A$1:$G$1,0))</f>
        <v>L</v>
      </c>
      <c r="L895" t="str" cm="1">
        <f t="array" ref="L895">_xlfn.IFS(K895="M","Medium",K895="L","Light",K895="D","Dark")</f>
        <v>Light</v>
      </c>
      <c r="M895" s="4">
        <f>INDEX(products!$A$1:$G$49,MATCH(orders!$D895,products!$A$1:$A$49,0),MATCH(orders!M$1,products!$A$1:$G$1,0))</f>
        <v>0.5</v>
      </c>
      <c r="N895" s="5">
        <f>INDEX(products!$A$1:$G$49,MATCH(orders!$D895,products!$A$1:$A$49,0),MATCH(orders!N$1,products!$A$1:$G$1,0))</f>
        <v>9.51</v>
      </c>
      <c r="O895" s="5">
        <f t="shared" si="13"/>
        <v>57.06</v>
      </c>
      <c r="P895" t="str">
        <f>_xlfn.XLOOKUP(CoffeeOrders[[#This Row],[Customer ID]],customers!$A$1:$A$1001,customers!$I$1:$I$1001,,0)</f>
        <v>Yes</v>
      </c>
    </row>
    <row r="896" spans="1:16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_xlfn.XLOOKUP(C896,customers!$A$2:$A$1001,customers!$B$2:$B$1001)</f>
        <v>Sharity Wickens</v>
      </c>
      <c r="G896" s="2" t="str">
        <f>IF(_xlfn.XLOOKUP(C896,customers!$A$1:$A$1001,customers!$C$1:$C$1001)=0, "",_xlfn.XLOOKUP(C896,customers!$A$2:$A$1001,customers!$C$2:$C$1001))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 cm="1">
        <f t="array" ref="J896">_xlfn.IFS(I896="Rob", "Robusta",I896="Ara","Arabica",I896="Exc","Excelsa",I896="Lib", "Liberica")</f>
        <v>Robusta</v>
      </c>
      <c r="K896" t="str">
        <f>INDEX(products!$A$1:$G$49,MATCH(orders!$D896,products!$A$1:$A$49,0),MATCH(orders!K$1,products!$A$1:$G$1,0))</f>
        <v>D</v>
      </c>
      <c r="L896" t="str" cm="1">
        <f t="array" ref="L896">_xlfn.IFS(K896="M","Medium",K896="L","Light",K896="D","Dark")</f>
        <v>Dark</v>
      </c>
      <c r="M896" s="4">
        <f>INDEX(products!$A$1:$G$49,MATCH(orders!$D896,products!$A$1:$A$49,0),MATCH(orders!M$1,products!$A$1:$G$1,0))</f>
        <v>2.5</v>
      </c>
      <c r="N896" s="5">
        <f>INDEX(products!$A$1:$G$49,MATCH(orders!$D896,products!$A$1:$A$49,0),MATCH(orders!N$1,products!$A$1:$G$1,0))</f>
        <v>20.584999999999997</v>
      </c>
      <c r="O896" s="5">
        <f t="shared" si="13"/>
        <v>82.339999999999989</v>
      </c>
      <c r="P896" t="str">
        <f>_xlfn.XLOOKUP(CoffeeOrders[[#This Row],[Customer ID]],customers!$A$1:$A$1001,customers!$I$1:$I$1001,,0)</f>
        <v>Yes</v>
      </c>
    </row>
    <row r="897" spans="1:16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_xlfn.XLOOKUP(C897,customers!$A$2:$A$1001,customers!$B$2:$B$1001)</f>
        <v>Derick Snow</v>
      </c>
      <c r="G897" s="2" t="str">
        <f>IF(_xlfn.XLOOKUP(C897,customers!$A$1:$A$1001,customers!$C$1:$C$1001)=0, "",_xlfn.XLOOKUP(C897,customers!$A$2:$A$1001,customers!$C$2:$C$1001))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 cm="1">
        <f t="array" ref="J897">_xlfn.IFS(I897="Rob", "Robusta",I897="Ara","Arabica",I897="Exc","Excelsa",I897="Lib", "Liberica")</f>
        <v>Excelsa</v>
      </c>
      <c r="K897" t="str">
        <f>INDEX(products!$A$1:$G$49,MATCH(orders!$D897,products!$A$1:$A$49,0),MATCH(orders!K$1,products!$A$1:$G$1,0))</f>
        <v>M</v>
      </c>
      <c r="L897" t="str" cm="1">
        <f t="array" ref="L897">_xlfn.IFS(K897="M","Medium",K897="L","Light",K897="D","Dark")</f>
        <v>Medium</v>
      </c>
      <c r="M897" s="4">
        <f>INDEX(products!$A$1:$G$49,MATCH(orders!$D897,products!$A$1:$A$49,0),MATCH(orders!M$1,products!$A$1:$G$1,0))</f>
        <v>2.5</v>
      </c>
      <c r="N897" s="5">
        <f>INDEX(products!$A$1:$G$49,MATCH(orders!$D897,products!$A$1:$A$49,0),MATCH(orders!N$1,products!$A$1:$G$1,0))</f>
        <v>31.624999999999996</v>
      </c>
      <c r="O897" s="5">
        <f t="shared" si="13"/>
        <v>158.12499999999997</v>
      </c>
      <c r="P897" t="str">
        <f>_xlfn.XLOOKUP(CoffeeOrders[[#This Row],[Customer ID]],customers!$A$1:$A$1001,customers!$I$1:$I$1001,,0)</f>
        <v>No</v>
      </c>
    </row>
    <row r="898" spans="1:16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_xlfn.XLOOKUP(C898,customers!$A$2:$A$1001,customers!$B$2:$B$1001)</f>
        <v>Baxy Cargen</v>
      </c>
      <c r="G898" s="2" t="str">
        <f>IF(_xlfn.XLOOKUP(C898,customers!$A$1:$A$1001,customers!$C$1:$C$1001)=0, "",_xlfn.XLOOKUP(C898,customers!$A$2:$A$1001,customers!$C$2:$C$1001))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 cm="1">
        <f t="array" ref="J898">_xlfn.IFS(I898="Rob", "Robusta",I898="Ara","Arabica",I898="Exc","Excelsa",I898="Lib", "Liberica")</f>
        <v>Robusta</v>
      </c>
      <c r="K898" t="str">
        <f>INDEX(products!$A$1:$G$49,MATCH(orders!$D898,products!$A$1:$A$49,0),MATCH(orders!K$1,products!$A$1:$G$1,0))</f>
        <v>D</v>
      </c>
      <c r="L898" t="str" cm="1">
        <f t="array" ref="L898">_xlfn.IFS(K898="M","Medium",K898="L","Light",K898="D","Dark")</f>
        <v>Dark</v>
      </c>
      <c r="M898" s="4">
        <f>INDEX(products!$A$1:$G$49,MATCH(orders!$D898,products!$A$1:$A$49,0),MATCH(orders!M$1,products!$A$1:$G$1,0))</f>
        <v>0.5</v>
      </c>
      <c r="N898" s="5">
        <f>INDEX(products!$A$1:$G$49,MATCH(orders!$D898,products!$A$1:$A$49,0),MATCH(orders!N$1,products!$A$1:$G$1,0))</f>
        <v>5.3699999999999992</v>
      </c>
      <c r="O898" s="5">
        <f t="shared" si="13"/>
        <v>32.22</v>
      </c>
      <c r="P898" t="str">
        <f>_xlfn.XLOOKUP(CoffeeOrders[[#This Row],[Customer ID]],customers!$A$1:$A$1001,customers!$I$1:$I$1001,,0)</f>
        <v>Yes</v>
      </c>
    </row>
    <row r="899" spans="1:16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_xlfn.XLOOKUP(C899,customers!$A$2:$A$1001,customers!$B$2:$B$1001)</f>
        <v>Ryann Stickler</v>
      </c>
      <c r="G899" s="2" t="str">
        <f>IF(_xlfn.XLOOKUP(C899,customers!$A$1:$A$1001,customers!$C$1:$C$1001)=0, "",_xlfn.XLOOKUP(C899,customers!$A$2:$A$1001,customers!$C$2:$C$1001))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 cm="1">
        <f t="array" ref="J899">_xlfn.IFS(I899="Rob", "Robusta",I899="Ara","Arabica",I899="Exc","Excelsa",I899="Lib", "Liberica")</f>
        <v>Excelsa</v>
      </c>
      <c r="K899" t="str">
        <f>INDEX(products!$A$1:$G$49,MATCH(orders!$D899,products!$A$1:$A$49,0),MATCH(orders!K$1,products!$A$1:$G$1,0))</f>
        <v>D</v>
      </c>
      <c r="L899" t="str" cm="1">
        <f t="array" ref="L899">_xlfn.IFS(K899="M","Medium",K899="L","Light",K899="D","Dark")</f>
        <v>Dark</v>
      </c>
      <c r="M899" s="4">
        <f>INDEX(products!$A$1:$G$49,MATCH(orders!$D899,products!$A$1:$A$49,0),MATCH(orders!M$1,products!$A$1:$G$1,0))</f>
        <v>1</v>
      </c>
      <c r="N899" s="5">
        <f>INDEX(products!$A$1:$G$49,MATCH(orders!$D899,products!$A$1:$A$49,0),MATCH(orders!N$1,products!$A$1:$G$1,0))</f>
        <v>12.15</v>
      </c>
      <c r="O899" s="5">
        <f t="shared" ref="O899:O962" si="14">E899*N899</f>
        <v>24.3</v>
      </c>
      <c r="P899" t="str">
        <f>_xlfn.XLOOKUP(CoffeeOrders[[#This Row],[Customer ID]],customers!$A$1:$A$1001,customers!$I$1:$I$1001,,0)</f>
        <v>No</v>
      </c>
    </row>
    <row r="900" spans="1:16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_xlfn.XLOOKUP(C900,customers!$A$2:$A$1001,customers!$B$2:$B$1001)</f>
        <v>Daryn Cassius</v>
      </c>
      <c r="G900" s="2" t="str">
        <f>IF(_xlfn.XLOOKUP(C900,customers!$A$1:$A$1001,customers!$C$1:$C$1001)=0, "",_xlfn.XLOOKUP(C900,customers!$A$2:$A$1001,customers!$C$2:$C$1001))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 cm="1">
        <f t="array" ref="J900">_xlfn.IFS(I900="Rob", "Robusta",I900="Ara","Arabica",I900="Exc","Excelsa",I900="Lib", "Liberica")</f>
        <v>Robusta</v>
      </c>
      <c r="K900" t="str">
        <f>INDEX(products!$A$1:$G$49,MATCH(orders!$D900,products!$A$1:$A$49,0),MATCH(orders!K$1,products!$A$1:$G$1,0))</f>
        <v>L</v>
      </c>
      <c r="L900" t="str" cm="1">
        <f t="array" ref="L900">_xlfn.IFS(K900="M","Medium",K900="L","Light",K900="D","Dark")</f>
        <v>Light</v>
      </c>
      <c r="M900" s="4">
        <f>INDEX(products!$A$1:$G$49,MATCH(orders!$D900,products!$A$1:$A$49,0),MATCH(orders!M$1,products!$A$1:$G$1,0))</f>
        <v>0.5</v>
      </c>
      <c r="N900" s="5">
        <f>INDEX(products!$A$1:$G$49,MATCH(orders!$D900,products!$A$1:$A$49,0),MATCH(orders!N$1,products!$A$1:$G$1,0))</f>
        <v>7.169999999999999</v>
      </c>
      <c r="O900" s="5">
        <f t="shared" si="14"/>
        <v>35.849999999999994</v>
      </c>
      <c r="P900" t="str">
        <f>_xlfn.XLOOKUP(CoffeeOrders[[#This Row],[Customer ID]],customers!$A$1:$A$1001,customers!$I$1:$I$1001,,0)</f>
        <v>No</v>
      </c>
    </row>
    <row r="901" spans="1:16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_xlfn.XLOOKUP(C901,customers!$A$2:$A$1001,customers!$B$2:$B$1001)</f>
        <v>Derick Snow</v>
      </c>
      <c r="G901" s="2" t="str">
        <f>IF(_xlfn.XLOOKUP(C901,customers!$A$1:$A$1001,customers!$C$1:$C$1001)=0, "",_xlfn.XLOOKUP(C901,customers!$A$2:$A$1001,customers!$C$2:$C$1001))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 cm="1">
        <f t="array" ref="J901">_xlfn.IFS(I901="Rob", "Robusta",I901="Ara","Arabica",I901="Exc","Excelsa",I901="Lib", "Liberica")</f>
        <v>Liberica</v>
      </c>
      <c r="K901" t="str">
        <f>INDEX(products!$A$1:$G$49,MATCH(orders!$D901,products!$A$1:$A$49,0),MATCH(orders!K$1,products!$A$1:$G$1,0))</f>
        <v>M</v>
      </c>
      <c r="L901" t="str" cm="1">
        <f t="array" ref="L901">_xlfn.IFS(K901="M","Medium",K901="L","Light",K901="D","Dark")</f>
        <v>Medium</v>
      </c>
      <c r="M901" s="4">
        <f>INDEX(products!$A$1:$G$49,MATCH(orders!$D901,products!$A$1:$A$49,0),MATCH(orders!M$1,products!$A$1:$G$1,0))</f>
        <v>1</v>
      </c>
      <c r="N901" s="5">
        <f>INDEX(products!$A$1:$G$49,MATCH(orders!$D901,products!$A$1:$A$49,0),MATCH(orders!N$1,products!$A$1:$G$1,0))</f>
        <v>14.55</v>
      </c>
      <c r="O901" s="5">
        <f t="shared" si="14"/>
        <v>72.75</v>
      </c>
      <c r="P901" t="str">
        <f>_xlfn.XLOOKUP(CoffeeOrders[[#This Row],[Customer ID]],customers!$A$1:$A$1001,customers!$I$1:$I$1001,,0)</f>
        <v>No</v>
      </c>
    </row>
    <row r="902" spans="1:16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_xlfn.XLOOKUP(C902,customers!$A$2:$A$1001,customers!$B$2:$B$1001)</f>
        <v>Skelly Dolohunty</v>
      </c>
      <c r="G902" s="2" t="str">
        <f>IF(_xlfn.XLOOKUP(C902,customers!$A$1:$A$1001,customers!$C$1:$C$1001)=0, "",_xlfn.XLOOKUP(C902,customers!$A$2:$A$1001,customers!$C$2:$C$1001))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 cm="1">
        <f t="array" ref="J902">_xlfn.IFS(I902="Rob", "Robusta",I902="Ara","Arabica",I902="Exc","Excelsa",I902="Lib", "Liberica")</f>
        <v>Liberica</v>
      </c>
      <c r="K902" t="str">
        <f>INDEX(products!$A$1:$G$49,MATCH(orders!$D902,products!$A$1:$A$49,0),MATCH(orders!K$1,products!$A$1:$G$1,0))</f>
        <v>L</v>
      </c>
      <c r="L902" t="str" cm="1">
        <f t="array" ref="L902">_xlfn.IFS(K902="M","Medium",K902="L","Light",K902="D","Dark")</f>
        <v>Light</v>
      </c>
      <c r="M902" s="4">
        <f>INDEX(products!$A$1:$G$49,MATCH(orders!$D902,products!$A$1:$A$49,0),MATCH(orders!M$1,products!$A$1:$G$1,0))</f>
        <v>1</v>
      </c>
      <c r="N902" s="5">
        <f>INDEX(products!$A$1:$G$49,MATCH(orders!$D902,products!$A$1:$A$49,0),MATCH(orders!N$1,products!$A$1:$G$1,0))</f>
        <v>15.85</v>
      </c>
      <c r="O902" s="5">
        <f t="shared" si="14"/>
        <v>47.55</v>
      </c>
      <c r="P902" t="str">
        <f>_xlfn.XLOOKUP(CoffeeOrders[[#This Row],[Customer ID]],customers!$A$1:$A$1001,customers!$I$1:$I$1001,,0)</f>
        <v>No</v>
      </c>
    </row>
    <row r="903" spans="1:16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_xlfn.XLOOKUP(C903,customers!$A$2:$A$1001,customers!$B$2:$B$1001)</f>
        <v>Drake Jevon</v>
      </c>
      <c r="G903" s="2" t="str">
        <f>IF(_xlfn.XLOOKUP(C903,customers!$A$1:$A$1001,customers!$C$1:$C$1001)=0, "",_xlfn.XLOOKUP(C903,customers!$A$2:$A$1001,customers!$C$2:$C$1001))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 cm="1">
        <f t="array" ref="J903">_xlfn.IFS(I903="Rob", "Robusta",I903="Ara","Arabica",I903="Exc","Excelsa",I903="Lib", "Liberica")</f>
        <v>Robusta</v>
      </c>
      <c r="K903" t="str">
        <f>INDEX(products!$A$1:$G$49,MATCH(orders!$D903,products!$A$1:$A$49,0),MATCH(orders!K$1,products!$A$1:$G$1,0))</f>
        <v>L</v>
      </c>
      <c r="L903" t="str" cm="1">
        <f t="array" ref="L903">_xlfn.IFS(K903="M","Medium",K903="L","Light",K903="D","Dark")</f>
        <v>Light</v>
      </c>
      <c r="M903" s="4">
        <f>INDEX(products!$A$1:$G$49,MATCH(orders!$D903,products!$A$1:$A$49,0),MATCH(orders!M$1,products!$A$1:$G$1,0))</f>
        <v>0.2</v>
      </c>
      <c r="N903" s="5">
        <f>INDEX(products!$A$1:$G$49,MATCH(orders!$D903,products!$A$1:$A$49,0),MATCH(orders!N$1,products!$A$1:$G$1,0))</f>
        <v>3.5849999999999995</v>
      </c>
      <c r="O903" s="5">
        <f t="shared" si="14"/>
        <v>3.5849999999999995</v>
      </c>
      <c r="P903" t="str">
        <f>_xlfn.XLOOKUP(CoffeeOrders[[#This Row],[Customer ID]],customers!$A$1:$A$1001,customers!$I$1:$I$1001,,0)</f>
        <v>Yes</v>
      </c>
    </row>
    <row r="904" spans="1:16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_xlfn.XLOOKUP(C904,customers!$A$2:$A$1001,customers!$B$2:$B$1001)</f>
        <v>Hall Ranner</v>
      </c>
      <c r="G904" s="2" t="str">
        <f>IF(_xlfn.XLOOKUP(C904,customers!$A$1:$A$1001,customers!$C$1:$C$1001)=0, "",_xlfn.XLOOKUP(C904,customers!$A$2:$A$1001,customers!$C$2:$C$1001))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 cm="1">
        <f t="array" ref="J904">_xlfn.IFS(I904="Rob", "Robusta",I904="Ara","Arabica",I904="Exc","Excelsa",I904="Lib", "Liberica")</f>
        <v>Excelsa</v>
      </c>
      <c r="K904" t="str">
        <f>INDEX(products!$A$1:$G$49,MATCH(orders!$D904,products!$A$1:$A$49,0),MATCH(orders!K$1,products!$A$1:$G$1,0))</f>
        <v>M</v>
      </c>
      <c r="L904" t="str" cm="1">
        <f t="array" ref="L904">_xlfn.IFS(K904="M","Medium",K904="L","Light",K904="D","Dark")</f>
        <v>Medium</v>
      </c>
      <c r="M904" s="4">
        <f>INDEX(products!$A$1:$G$49,MATCH(orders!$D904,products!$A$1:$A$49,0),MATCH(orders!M$1,products!$A$1:$G$1,0))</f>
        <v>2.5</v>
      </c>
      <c r="N904" s="5">
        <f>INDEX(products!$A$1:$G$49,MATCH(orders!$D904,products!$A$1:$A$49,0),MATCH(orders!N$1,products!$A$1:$G$1,0))</f>
        <v>31.624999999999996</v>
      </c>
      <c r="O904" s="5">
        <f t="shared" si="14"/>
        <v>158.12499999999997</v>
      </c>
      <c r="P904" t="str">
        <f>_xlfn.XLOOKUP(CoffeeOrders[[#This Row],[Customer ID]],customers!$A$1:$A$1001,customers!$I$1:$I$1001,,0)</f>
        <v>No</v>
      </c>
    </row>
    <row r="905" spans="1:16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_xlfn.XLOOKUP(C905,customers!$A$2:$A$1001,customers!$B$2:$B$1001)</f>
        <v>Berkly Imrie</v>
      </c>
      <c r="G905" s="2" t="str">
        <f>IF(_xlfn.XLOOKUP(C905,customers!$A$1:$A$1001,customers!$C$1:$C$1001)=0, "",_xlfn.XLOOKUP(C905,customers!$A$2:$A$1001,customers!$C$2:$C$1001))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 cm="1">
        <f t="array" ref="J905">_xlfn.IFS(I905="Rob", "Robusta",I905="Ara","Arabica",I905="Exc","Excelsa",I905="Lib", "Liberica")</f>
        <v>Liberica</v>
      </c>
      <c r="K905" t="str">
        <f>INDEX(products!$A$1:$G$49,MATCH(orders!$D905,products!$A$1:$A$49,0),MATCH(orders!K$1,products!$A$1:$G$1,0))</f>
        <v>M</v>
      </c>
      <c r="L905" t="str" cm="1">
        <f t="array" ref="L905">_xlfn.IFS(K905="M","Medium",K905="L","Light",K905="D","Dark")</f>
        <v>Medium</v>
      </c>
      <c r="M905" s="4">
        <f>INDEX(products!$A$1:$G$49,MATCH(orders!$D905,products!$A$1:$A$49,0),MATCH(orders!M$1,products!$A$1:$G$1,0))</f>
        <v>0.5</v>
      </c>
      <c r="N905" s="5">
        <f>INDEX(products!$A$1:$G$49,MATCH(orders!$D905,products!$A$1:$A$49,0),MATCH(orders!N$1,products!$A$1:$G$1,0))</f>
        <v>8.73</v>
      </c>
      <c r="O905" s="5">
        <f t="shared" si="14"/>
        <v>17.46</v>
      </c>
      <c r="P905" t="str">
        <f>_xlfn.XLOOKUP(CoffeeOrders[[#This Row],[Customer ID]],customers!$A$1:$A$1001,customers!$I$1:$I$1001,,0)</f>
        <v>No</v>
      </c>
    </row>
    <row r="906" spans="1:16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_xlfn.XLOOKUP(C906,customers!$A$2:$A$1001,customers!$B$2:$B$1001)</f>
        <v>Dorey Sopper</v>
      </c>
      <c r="G906" s="2" t="str">
        <f>IF(_xlfn.XLOOKUP(C906,customers!$A$1:$A$1001,customers!$C$1:$C$1001)=0, "",_xlfn.XLOOKUP(C906,customers!$A$2:$A$1001,customers!$C$2:$C$1001))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 cm="1">
        <f t="array" ref="J906">_xlfn.IFS(I906="Rob", "Robusta",I906="Ara","Arabica",I906="Exc","Excelsa",I906="Lib", "Liberica")</f>
        <v>Arabica</v>
      </c>
      <c r="K906" t="str">
        <f>INDEX(products!$A$1:$G$49,MATCH(orders!$D906,products!$A$1:$A$49,0),MATCH(orders!K$1,products!$A$1:$G$1,0))</f>
        <v>L</v>
      </c>
      <c r="L906" t="str" cm="1">
        <f t="array" ref="L906">_xlfn.IFS(K906="M","Medium",K906="L","Light",K906="D","Dark")</f>
        <v>Light</v>
      </c>
      <c r="M906" s="4">
        <f>INDEX(products!$A$1:$G$49,MATCH(orders!$D906,products!$A$1:$A$49,0),MATCH(orders!M$1,products!$A$1:$G$1,0))</f>
        <v>2.5</v>
      </c>
      <c r="N906" s="5">
        <f>INDEX(products!$A$1:$G$49,MATCH(orders!$D906,products!$A$1:$A$49,0),MATCH(orders!N$1,products!$A$1:$G$1,0))</f>
        <v>29.784999999999997</v>
      </c>
      <c r="O906" s="5">
        <f t="shared" si="14"/>
        <v>148.92499999999998</v>
      </c>
      <c r="P906" t="str">
        <f>_xlfn.XLOOKUP(CoffeeOrders[[#This Row],[Customer ID]],customers!$A$1:$A$1001,customers!$I$1:$I$1001,,0)</f>
        <v>No</v>
      </c>
    </row>
    <row r="907" spans="1:16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_xlfn.XLOOKUP(C907,customers!$A$2:$A$1001,customers!$B$2:$B$1001)</f>
        <v>Darcy Lochran</v>
      </c>
      <c r="G907" s="2" t="str">
        <f>IF(_xlfn.XLOOKUP(C907,customers!$A$1:$A$1001,customers!$C$1:$C$1001)=0, "",_xlfn.XLOOKUP(C907,customers!$A$2:$A$1001,customers!$C$2:$C$1001))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 cm="1">
        <f t="array" ref="J907">_xlfn.IFS(I907="Rob", "Robusta",I907="Ara","Arabica",I907="Exc","Excelsa",I907="Lib", "Liberica")</f>
        <v>Arabica</v>
      </c>
      <c r="K907" t="str">
        <f>INDEX(products!$A$1:$G$49,MATCH(orders!$D907,products!$A$1:$A$49,0),MATCH(orders!K$1,products!$A$1:$G$1,0))</f>
        <v>M</v>
      </c>
      <c r="L907" t="str" cm="1">
        <f t="array" ref="L907">_xlfn.IFS(K907="M","Medium",K907="L","Light",K907="D","Dark")</f>
        <v>Medium</v>
      </c>
      <c r="M907" s="4">
        <f>INDEX(products!$A$1:$G$49,MATCH(orders!$D907,products!$A$1:$A$49,0),MATCH(orders!M$1,products!$A$1:$G$1,0))</f>
        <v>0.5</v>
      </c>
      <c r="N907" s="5">
        <f>INDEX(products!$A$1:$G$49,MATCH(orders!$D907,products!$A$1:$A$49,0),MATCH(orders!N$1,products!$A$1:$G$1,0))</f>
        <v>6.75</v>
      </c>
      <c r="O907" s="5">
        <f t="shared" si="14"/>
        <v>40.5</v>
      </c>
      <c r="P907" t="str">
        <f>_xlfn.XLOOKUP(CoffeeOrders[[#This Row],[Customer ID]],customers!$A$1:$A$1001,customers!$I$1:$I$1001,,0)</f>
        <v>Yes</v>
      </c>
    </row>
    <row r="908" spans="1:16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_xlfn.XLOOKUP(C908,customers!$A$2:$A$1001,customers!$B$2:$B$1001)</f>
        <v>Lauritz Ledgley</v>
      </c>
      <c r="G908" s="2" t="str">
        <f>IF(_xlfn.XLOOKUP(C908,customers!$A$1:$A$1001,customers!$C$1:$C$1001)=0, "",_xlfn.XLOOKUP(C908,customers!$A$2:$A$1001,customers!$C$2:$C$1001))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 cm="1">
        <f t="array" ref="J908">_xlfn.IFS(I908="Rob", "Robusta",I908="Ara","Arabica",I908="Exc","Excelsa",I908="Lib", "Liberica")</f>
        <v>Arabica</v>
      </c>
      <c r="K908" t="str">
        <f>INDEX(products!$A$1:$G$49,MATCH(orders!$D908,products!$A$1:$A$49,0),MATCH(orders!K$1,products!$A$1:$G$1,0))</f>
        <v>M</v>
      </c>
      <c r="L908" t="str" cm="1">
        <f t="array" ref="L908">_xlfn.IFS(K908="M","Medium",K908="L","Light",K908="D","Dark")</f>
        <v>Medium</v>
      </c>
      <c r="M908" s="4">
        <f>INDEX(products!$A$1:$G$49,MATCH(orders!$D908,products!$A$1:$A$49,0),MATCH(orders!M$1,products!$A$1:$G$1,0))</f>
        <v>0.5</v>
      </c>
      <c r="N908" s="5">
        <f>INDEX(products!$A$1:$G$49,MATCH(orders!$D908,products!$A$1:$A$49,0),MATCH(orders!N$1,products!$A$1:$G$1,0))</f>
        <v>6.75</v>
      </c>
      <c r="O908" s="5">
        <f t="shared" si="14"/>
        <v>27</v>
      </c>
      <c r="P908" t="str">
        <f>_xlfn.XLOOKUP(CoffeeOrders[[#This Row],[Customer ID]],customers!$A$1:$A$1001,customers!$I$1:$I$1001,,0)</f>
        <v>Yes</v>
      </c>
    </row>
    <row r="909" spans="1:16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_xlfn.XLOOKUP(C909,customers!$A$2:$A$1001,customers!$B$2:$B$1001)</f>
        <v>Tawnya Menary</v>
      </c>
      <c r="G909" s="2" t="str">
        <f>IF(_xlfn.XLOOKUP(C909,customers!$A$1:$A$1001,customers!$C$1:$C$1001)=0, "",_xlfn.XLOOKUP(C909,customers!$A$2:$A$1001,customers!$C$2:$C$1001))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 cm="1">
        <f t="array" ref="J909">_xlfn.IFS(I909="Rob", "Robusta",I909="Ara","Arabica",I909="Exc","Excelsa",I909="Lib", "Liberica")</f>
        <v>Liberica</v>
      </c>
      <c r="K909" t="str">
        <f>INDEX(products!$A$1:$G$49,MATCH(orders!$D909,products!$A$1:$A$49,0),MATCH(orders!K$1,products!$A$1:$G$1,0))</f>
        <v>D</v>
      </c>
      <c r="L909" t="str" cm="1">
        <f t="array" ref="L909">_xlfn.IFS(K909="M","Medium",K909="L","Light",K909="D","Dark")</f>
        <v>Dark</v>
      </c>
      <c r="M909" s="4">
        <f>INDEX(products!$A$1:$G$49,MATCH(orders!$D909,products!$A$1:$A$49,0),MATCH(orders!M$1,products!$A$1:$G$1,0))</f>
        <v>1</v>
      </c>
      <c r="N909" s="5">
        <f>INDEX(products!$A$1:$G$49,MATCH(orders!$D909,products!$A$1:$A$49,0),MATCH(orders!N$1,products!$A$1:$G$1,0))</f>
        <v>12.95</v>
      </c>
      <c r="O909" s="5">
        <f t="shared" si="14"/>
        <v>38.849999999999994</v>
      </c>
      <c r="P909" t="str">
        <f>_xlfn.XLOOKUP(CoffeeOrders[[#This Row],[Customer ID]],customers!$A$1:$A$1001,customers!$I$1:$I$1001,,0)</f>
        <v>No</v>
      </c>
    </row>
    <row r="910" spans="1:16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_xlfn.XLOOKUP(C910,customers!$A$2:$A$1001,customers!$B$2:$B$1001)</f>
        <v>Gustaf Ciccotti</v>
      </c>
      <c r="G910" s="2" t="str">
        <f>IF(_xlfn.XLOOKUP(C910,customers!$A$1:$A$1001,customers!$C$1:$C$1001)=0, "",_xlfn.XLOOKUP(C910,customers!$A$2:$A$1001,customers!$C$2:$C$1001))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 cm="1">
        <f t="array" ref="J910">_xlfn.IFS(I910="Rob", "Robusta",I910="Ara","Arabica",I910="Exc","Excelsa",I910="Lib", "Liberica")</f>
        <v>Robusta</v>
      </c>
      <c r="K910" t="str">
        <f>INDEX(products!$A$1:$G$49,MATCH(orders!$D910,products!$A$1:$A$49,0),MATCH(orders!K$1,products!$A$1:$G$1,0))</f>
        <v>L</v>
      </c>
      <c r="L910" t="str" cm="1">
        <f t="array" ref="L910">_xlfn.IFS(K910="M","Medium",K910="L","Light",K910="D","Dark")</f>
        <v>Light</v>
      </c>
      <c r="M910" s="4">
        <f>INDEX(products!$A$1:$G$49,MATCH(orders!$D910,products!$A$1:$A$49,0),MATCH(orders!M$1,products!$A$1:$G$1,0))</f>
        <v>1</v>
      </c>
      <c r="N910" s="5">
        <f>INDEX(products!$A$1:$G$49,MATCH(orders!$D910,products!$A$1:$A$49,0),MATCH(orders!N$1,products!$A$1:$G$1,0))</f>
        <v>11.95</v>
      </c>
      <c r="O910" s="5">
        <f t="shared" si="14"/>
        <v>59.75</v>
      </c>
      <c r="P910" t="str">
        <f>_xlfn.XLOOKUP(CoffeeOrders[[#This Row],[Customer ID]],customers!$A$1:$A$1001,customers!$I$1:$I$1001,,0)</f>
        <v>No</v>
      </c>
    </row>
    <row r="911" spans="1:16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_xlfn.XLOOKUP(C911,customers!$A$2:$A$1001,customers!$B$2:$B$1001)</f>
        <v>Bobbe Renner</v>
      </c>
      <c r="G911" s="2" t="str">
        <f>IF(_xlfn.XLOOKUP(C911,customers!$A$1:$A$1001,customers!$C$1:$C$1001)=0, "",_xlfn.XLOOKUP(C911,customers!$A$2:$A$1001,customers!$C$2:$C$1001))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 cm="1">
        <f t="array" ref="J911">_xlfn.IFS(I911="Rob", "Robusta",I911="Ara","Arabica",I911="Exc","Excelsa",I911="Lib", "Liberica")</f>
        <v>Robusta</v>
      </c>
      <c r="K911" t="str">
        <f>INDEX(products!$A$1:$G$49,MATCH(orders!$D911,products!$A$1:$A$49,0),MATCH(orders!K$1,products!$A$1:$G$1,0))</f>
        <v>L</v>
      </c>
      <c r="L911" t="str" cm="1">
        <f t="array" ref="L911">_xlfn.IFS(K911="M","Medium",K911="L","Light",K911="D","Dark")</f>
        <v>Light</v>
      </c>
      <c r="M911" s="4">
        <f>INDEX(products!$A$1:$G$49,MATCH(orders!$D911,products!$A$1:$A$49,0),MATCH(orders!M$1,products!$A$1:$G$1,0))</f>
        <v>0.2</v>
      </c>
      <c r="N911" s="5">
        <f>INDEX(products!$A$1:$G$49,MATCH(orders!$D911,products!$A$1:$A$49,0),MATCH(orders!N$1,products!$A$1:$G$1,0))</f>
        <v>3.5849999999999995</v>
      </c>
      <c r="O911" s="5">
        <f t="shared" si="14"/>
        <v>10.754999999999999</v>
      </c>
      <c r="P911" t="str">
        <f>_xlfn.XLOOKUP(CoffeeOrders[[#This Row],[Customer ID]],customers!$A$1:$A$1001,customers!$I$1:$I$1001,,0)</f>
        <v>No</v>
      </c>
    </row>
    <row r="912" spans="1:16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_xlfn.XLOOKUP(C912,customers!$A$2:$A$1001,customers!$B$2:$B$1001)</f>
        <v>Wilton Jallin</v>
      </c>
      <c r="G912" s="2" t="str">
        <f>IF(_xlfn.XLOOKUP(C912,customers!$A$1:$A$1001,customers!$C$1:$C$1001)=0, "",_xlfn.XLOOKUP(C912,customers!$A$2:$A$1001,customers!$C$2:$C$1001))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 cm="1">
        <f t="array" ref="J912">_xlfn.IFS(I912="Rob", "Robusta",I912="Ara","Arabica",I912="Exc","Excelsa",I912="Lib", "Liberica")</f>
        <v>Arabica</v>
      </c>
      <c r="K912" t="str">
        <f>INDEX(products!$A$1:$G$49,MATCH(orders!$D912,products!$A$1:$A$49,0),MATCH(orders!K$1,products!$A$1:$G$1,0))</f>
        <v>D</v>
      </c>
      <c r="L912" t="str" cm="1">
        <f t="array" ref="L912">_xlfn.IFS(K912="M","Medium",K912="L","Light",K912="D","Dark")</f>
        <v>Dark</v>
      </c>
      <c r="M912" s="4">
        <f>INDEX(products!$A$1:$G$49,MATCH(orders!$D912,products!$A$1:$A$49,0),MATCH(orders!M$1,products!$A$1:$G$1,0))</f>
        <v>2.5</v>
      </c>
      <c r="N912" s="5">
        <f>INDEX(products!$A$1:$G$49,MATCH(orders!$D912,products!$A$1:$A$49,0),MATCH(orders!N$1,products!$A$1:$G$1,0))</f>
        <v>22.884999999999998</v>
      </c>
      <c r="O912" s="5">
        <f t="shared" si="14"/>
        <v>91.539999999999992</v>
      </c>
      <c r="P912" t="str">
        <f>_xlfn.XLOOKUP(CoffeeOrders[[#This Row],[Customer ID]],customers!$A$1:$A$1001,customers!$I$1:$I$1001,,0)</f>
        <v>No</v>
      </c>
    </row>
    <row r="913" spans="1:16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_xlfn.XLOOKUP(C913,customers!$A$2:$A$1001,customers!$B$2:$B$1001)</f>
        <v>Mindy Bogey</v>
      </c>
      <c r="G913" s="2" t="str">
        <f>IF(_xlfn.XLOOKUP(C913,customers!$A$1:$A$1001,customers!$C$1:$C$1001)=0, "",_xlfn.XLOOKUP(C913,customers!$A$2:$A$1001,customers!$C$2:$C$1001))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 cm="1">
        <f t="array" ref="J913">_xlfn.IFS(I913="Rob", "Robusta",I913="Ara","Arabica",I913="Exc","Excelsa",I913="Lib", "Liberica")</f>
        <v>Arabica</v>
      </c>
      <c r="K913" t="str">
        <f>INDEX(products!$A$1:$G$49,MATCH(orders!$D913,products!$A$1:$A$49,0),MATCH(orders!K$1,products!$A$1:$G$1,0))</f>
        <v>M</v>
      </c>
      <c r="L913" t="str" cm="1">
        <f t="array" ref="L913">_xlfn.IFS(K913="M","Medium",K913="L","Light",K913="D","Dark")</f>
        <v>Medium</v>
      </c>
      <c r="M913" s="4">
        <f>INDEX(products!$A$1:$G$49,MATCH(orders!$D913,products!$A$1:$A$49,0),MATCH(orders!M$1,products!$A$1:$G$1,0))</f>
        <v>1</v>
      </c>
      <c r="N913" s="5">
        <f>INDEX(products!$A$1:$G$49,MATCH(orders!$D913,products!$A$1:$A$49,0),MATCH(orders!N$1,products!$A$1:$G$1,0))</f>
        <v>11.25</v>
      </c>
      <c r="O913" s="5">
        <f t="shared" si="14"/>
        <v>45</v>
      </c>
      <c r="P913" t="str">
        <f>_xlfn.XLOOKUP(CoffeeOrders[[#This Row],[Customer ID]],customers!$A$1:$A$1001,customers!$I$1:$I$1001,,0)</f>
        <v>Yes</v>
      </c>
    </row>
    <row r="914" spans="1:16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_xlfn.XLOOKUP(C914,customers!$A$2:$A$1001,customers!$B$2:$B$1001)</f>
        <v>Paulie Fonzone</v>
      </c>
      <c r="G914" s="2" t="str">
        <f>IF(_xlfn.XLOOKUP(C914,customers!$A$1:$A$1001,customers!$C$1:$C$1001)=0, "",_xlfn.XLOOKUP(C914,customers!$A$2:$A$1001,customers!$C$2:$C$1001))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 cm="1">
        <f t="array" ref="J914">_xlfn.IFS(I914="Rob", "Robusta",I914="Ara","Arabica",I914="Exc","Excelsa",I914="Lib", "Liberica")</f>
        <v>Robusta</v>
      </c>
      <c r="K914" t="str">
        <f>INDEX(products!$A$1:$G$49,MATCH(orders!$D914,products!$A$1:$A$49,0),MATCH(orders!K$1,products!$A$1:$G$1,0))</f>
        <v>M</v>
      </c>
      <c r="L914" t="str" cm="1">
        <f t="array" ref="L914">_xlfn.IFS(K914="M","Medium",K914="L","Light",K914="D","Dark")</f>
        <v>Medium</v>
      </c>
      <c r="M914" s="4">
        <f>INDEX(products!$A$1:$G$49,MATCH(orders!$D914,products!$A$1:$A$49,0),MATCH(orders!M$1,products!$A$1:$G$1,0))</f>
        <v>2.5</v>
      </c>
      <c r="N914" s="5">
        <f>INDEX(products!$A$1:$G$49,MATCH(orders!$D914,products!$A$1:$A$49,0),MATCH(orders!N$1,products!$A$1:$G$1,0))</f>
        <v>22.884999999999998</v>
      </c>
      <c r="O914" s="5">
        <f t="shared" si="14"/>
        <v>137.31</v>
      </c>
      <c r="P914" t="str">
        <f>_xlfn.XLOOKUP(CoffeeOrders[[#This Row],[Customer ID]],customers!$A$1:$A$1001,customers!$I$1:$I$1001,,0)</f>
        <v>Yes</v>
      </c>
    </row>
    <row r="915" spans="1:16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_xlfn.XLOOKUP(C915,customers!$A$2:$A$1001,customers!$B$2:$B$1001)</f>
        <v>Merrile Cobbledick</v>
      </c>
      <c r="G915" s="2" t="str">
        <f>IF(_xlfn.XLOOKUP(C915,customers!$A$1:$A$1001,customers!$C$1:$C$1001)=0, "",_xlfn.XLOOKUP(C915,customers!$A$2:$A$1001,customers!$C$2:$C$1001))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 cm="1">
        <f t="array" ref="J915">_xlfn.IFS(I915="Rob", "Robusta",I915="Ara","Arabica",I915="Exc","Excelsa",I915="Lib", "Liberica")</f>
        <v>Arabica</v>
      </c>
      <c r="K915" t="str">
        <f>INDEX(products!$A$1:$G$49,MATCH(orders!$D915,products!$A$1:$A$49,0),MATCH(orders!K$1,products!$A$1:$G$1,0))</f>
        <v>M</v>
      </c>
      <c r="L915" t="str" cm="1">
        <f t="array" ref="L915">_xlfn.IFS(K915="M","Medium",K915="L","Light",K915="D","Dark")</f>
        <v>Medium</v>
      </c>
      <c r="M915" s="4">
        <f>INDEX(products!$A$1:$G$49,MATCH(orders!$D915,products!$A$1:$A$49,0),MATCH(orders!M$1,products!$A$1:$G$1,0))</f>
        <v>0.5</v>
      </c>
      <c r="N915" s="5">
        <f>INDEX(products!$A$1:$G$49,MATCH(orders!$D915,products!$A$1:$A$49,0),MATCH(orders!N$1,products!$A$1:$G$1,0))</f>
        <v>6.75</v>
      </c>
      <c r="O915" s="5">
        <f t="shared" si="14"/>
        <v>6.75</v>
      </c>
      <c r="P915" t="str">
        <f>_xlfn.XLOOKUP(CoffeeOrders[[#This Row],[Customer ID]],customers!$A$1:$A$1001,customers!$I$1:$I$1001,,0)</f>
        <v>No</v>
      </c>
    </row>
    <row r="916" spans="1:16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_xlfn.XLOOKUP(C916,customers!$A$2:$A$1001,customers!$B$2:$B$1001)</f>
        <v>Antonius Lewry</v>
      </c>
      <c r="G916" s="2" t="str">
        <f>IF(_xlfn.XLOOKUP(C916,customers!$A$1:$A$1001,customers!$C$1:$C$1001)=0, "",_xlfn.XLOOKUP(C916,customers!$A$2:$A$1001,customers!$C$2:$C$1001))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 cm="1">
        <f t="array" ref="J916">_xlfn.IFS(I916="Rob", "Robusta",I916="Ara","Arabica",I916="Exc","Excelsa",I916="Lib", "Liberica")</f>
        <v>Arabica</v>
      </c>
      <c r="K916" t="str">
        <f>INDEX(products!$A$1:$G$49,MATCH(orders!$D916,products!$A$1:$A$49,0),MATCH(orders!K$1,products!$A$1:$G$1,0))</f>
        <v>M</v>
      </c>
      <c r="L916" t="str" cm="1">
        <f t="array" ref="L916">_xlfn.IFS(K916="M","Medium",K916="L","Light",K916="D","Dark")</f>
        <v>Medium</v>
      </c>
      <c r="M916" s="4">
        <f>INDEX(products!$A$1:$G$49,MATCH(orders!$D916,products!$A$1:$A$49,0),MATCH(orders!M$1,products!$A$1:$G$1,0))</f>
        <v>1</v>
      </c>
      <c r="N916" s="5">
        <f>INDEX(products!$A$1:$G$49,MATCH(orders!$D916,products!$A$1:$A$49,0),MATCH(orders!N$1,products!$A$1:$G$1,0))</f>
        <v>11.25</v>
      </c>
      <c r="O916" s="5">
        <f t="shared" si="14"/>
        <v>45</v>
      </c>
      <c r="P916" t="str">
        <f>_xlfn.XLOOKUP(CoffeeOrders[[#This Row],[Customer ID]],customers!$A$1:$A$1001,customers!$I$1:$I$1001,,0)</f>
        <v>No</v>
      </c>
    </row>
    <row r="917" spans="1:16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_xlfn.XLOOKUP(C917,customers!$A$2:$A$1001,customers!$B$2:$B$1001)</f>
        <v>Isis Hessel</v>
      </c>
      <c r="G917" s="2" t="str">
        <f>IF(_xlfn.XLOOKUP(C917,customers!$A$1:$A$1001,customers!$C$1:$C$1001)=0, "",_xlfn.XLOOKUP(C917,customers!$A$2:$A$1001,customers!$C$2:$C$1001))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 cm="1">
        <f t="array" ref="J917">_xlfn.IFS(I917="Rob", "Robusta",I917="Ara","Arabica",I917="Exc","Excelsa",I917="Lib", "Liberica")</f>
        <v>Excelsa</v>
      </c>
      <c r="K917" t="str">
        <f>INDEX(products!$A$1:$G$49,MATCH(orders!$D917,products!$A$1:$A$49,0),MATCH(orders!K$1,products!$A$1:$G$1,0))</f>
        <v>D</v>
      </c>
      <c r="L917" t="str" cm="1">
        <f t="array" ref="L917">_xlfn.IFS(K917="M","Medium",K917="L","Light",K917="D","Dark")</f>
        <v>Dark</v>
      </c>
      <c r="M917" s="4">
        <f>INDEX(products!$A$1:$G$49,MATCH(orders!$D917,products!$A$1:$A$49,0),MATCH(orders!M$1,products!$A$1:$G$1,0))</f>
        <v>2.5</v>
      </c>
      <c r="N917" s="5">
        <f>INDEX(products!$A$1:$G$49,MATCH(orders!$D917,products!$A$1:$A$49,0),MATCH(orders!N$1,products!$A$1:$G$1,0))</f>
        <v>27.945</v>
      </c>
      <c r="O917" s="5">
        <f t="shared" si="14"/>
        <v>83.835000000000008</v>
      </c>
      <c r="P917" t="str">
        <f>_xlfn.XLOOKUP(CoffeeOrders[[#This Row],[Customer ID]],customers!$A$1:$A$1001,customers!$I$1:$I$1001,,0)</f>
        <v>Yes</v>
      </c>
    </row>
    <row r="918" spans="1:16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_xlfn.XLOOKUP(C918,customers!$A$2:$A$1001,customers!$B$2:$B$1001)</f>
        <v>Harland Trematick</v>
      </c>
      <c r="G918" s="2" t="str">
        <f>IF(_xlfn.XLOOKUP(C918,customers!$A$1:$A$1001,customers!$C$1:$C$1001)=0, "",_xlfn.XLOOKUP(C918,customers!$A$2:$A$1001,customers!$C$2:$C$1001))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 cm="1">
        <f t="array" ref="J918">_xlfn.IFS(I918="Rob", "Robusta",I918="Ara","Arabica",I918="Exc","Excelsa",I918="Lib", "Liberica")</f>
        <v>Excelsa</v>
      </c>
      <c r="K918" t="str">
        <f>INDEX(products!$A$1:$G$49,MATCH(orders!$D918,products!$A$1:$A$49,0),MATCH(orders!K$1,products!$A$1:$G$1,0))</f>
        <v>D</v>
      </c>
      <c r="L918" t="str" cm="1">
        <f t="array" ref="L918">_xlfn.IFS(K918="M","Medium",K918="L","Light",K918="D","Dark")</f>
        <v>Dark</v>
      </c>
      <c r="M918" s="4">
        <f>INDEX(products!$A$1:$G$49,MATCH(orders!$D918,products!$A$1:$A$49,0),MATCH(orders!M$1,products!$A$1:$G$1,0))</f>
        <v>0.2</v>
      </c>
      <c r="N918" s="5">
        <f>INDEX(products!$A$1:$G$49,MATCH(orders!$D918,products!$A$1:$A$49,0),MATCH(orders!N$1,products!$A$1:$G$1,0))</f>
        <v>3.645</v>
      </c>
      <c r="O918" s="5">
        <f t="shared" si="14"/>
        <v>3.645</v>
      </c>
      <c r="P918" t="str">
        <f>_xlfn.XLOOKUP(CoffeeOrders[[#This Row],[Customer ID]],customers!$A$1:$A$1001,customers!$I$1:$I$1001,,0)</f>
        <v>Yes</v>
      </c>
    </row>
    <row r="919" spans="1:16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_xlfn.XLOOKUP(C919,customers!$A$2:$A$1001,customers!$B$2:$B$1001)</f>
        <v>Chloris Sorrell</v>
      </c>
      <c r="G919" s="2" t="str">
        <f>IF(_xlfn.XLOOKUP(C919,customers!$A$1:$A$1001,customers!$C$1:$C$1001)=0, "",_xlfn.XLOOKUP(C919,customers!$A$2:$A$1001,customers!$C$2:$C$1001))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 cm="1">
        <f t="array" ref="J919">_xlfn.IFS(I919="Rob", "Robusta",I919="Ara","Arabica",I919="Exc","Excelsa",I919="Lib", "Liberica")</f>
        <v>Arabica</v>
      </c>
      <c r="K919" t="str">
        <f>INDEX(products!$A$1:$G$49,MATCH(orders!$D919,products!$A$1:$A$49,0),MATCH(orders!K$1,products!$A$1:$G$1,0))</f>
        <v>M</v>
      </c>
      <c r="L919" t="str" cm="1">
        <f t="array" ref="L919">_xlfn.IFS(K919="M","Medium",K919="L","Light",K919="D","Dark")</f>
        <v>Medium</v>
      </c>
      <c r="M919" s="4">
        <f>INDEX(products!$A$1:$G$49,MATCH(orders!$D919,products!$A$1:$A$49,0),MATCH(orders!M$1,products!$A$1:$G$1,0))</f>
        <v>0.5</v>
      </c>
      <c r="N919" s="5">
        <f>INDEX(products!$A$1:$G$49,MATCH(orders!$D919,products!$A$1:$A$49,0),MATCH(orders!N$1,products!$A$1:$G$1,0))</f>
        <v>6.75</v>
      </c>
      <c r="O919" s="5">
        <f t="shared" si="14"/>
        <v>6.75</v>
      </c>
      <c r="P919" t="str">
        <f>_xlfn.XLOOKUP(CoffeeOrders[[#This Row],[Customer ID]],customers!$A$1:$A$1001,customers!$I$1:$I$1001,,0)</f>
        <v>No</v>
      </c>
    </row>
    <row r="920" spans="1:16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_xlfn.XLOOKUP(C920,customers!$A$2:$A$1001,customers!$B$2:$B$1001)</f>
        <v>Chloris Sorrell</v>
      </c>
      <c r="G920" s="2" t="str">
        <f>IF(_xlfn.XLOOKUP(C920,customers!$A$1:$A$1001,customers!$C$1:$C$1001)=0, "",_xlfn.XLOOKUP(C920,customers!$A$2:$A$1001,customers!$C$2:$C$1001))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 cm="1">
        <f t="array" ref="J920">_xlfn.IFS(I920="Rob", "Robusta",I920="Ara","Arabica",I920="Exc","Excelsa",I920="Lib", "Liberica")</f>
        <v>Excelsa</v>
      </c>
      <c r="K920" t="str">
        <f>INDEX(products!$A$1:$G$49,MATCH(orders!$D920,products!$A$1:$A$49,0),MATCH(orders!K$1,products!$A$1:$G$1,0))</f>
        <v>D</v>
      </c>
      <c r="L920" t="str" cm="1">
        <f t="array" ref="L920">_xlfn.IFS(K920="M","Medium",K920="L","Light",K920="D","Dark")</f>
        <v>Dark</v>
      </c>
      <c r="M920" s="4">
        <f>INDEX(products!$A$1:$G$49,MATCH(orders!$D920,products!$A$1:$A$49,0),MATCH(orders!M$1,products!$A$1:$G$1,0))</f>
        <v>0.5</v>
      </c>
      <c r="N920" s="5">
        <f>INDEX(products!$A$1:$G$49,MATCH(orders!$D920,products!$A$1:$A$49,0),MATCH(orders!N$1,products!$A$1:$G$1,0))</f>
        <v>7.29</v>
      </c>
      <c r="O920" s="5">
        <f t="shared" si="14"/>
        <v>21.87</v>
      </c>
      <c r="P920" t="str">
        <f>_xlfn.XLOOKUP(CoffeeOrders[[#This Row],[Customer ID]],customers!$A$1:$A$1001,customers!$I$1:$I$1001,,0)</f>
        <v>No</v>
      </c>
    </row>
    <row r="921" spans="1:16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_xlfn.XLOOKUP(C921,customers!$A$2:$A$1001,customers!$B$2:$B$1001)</f>
        <v>Quintina Heavyside</v>
      </c>
      <c r="G921" s="2" t="str">
        <f>IF(_xlfn.XLOOKUP(C921,customers!$A$1:$A$1001,customers!$C$1:$C$1001)=0, "",_xlfn.XLOOKUP(C921,customers!$A$2:$A$1001,customers!$C$2:$C$1001))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 cm="1">
        <f t="array" ref="J921">_xlfn.IFS(I921="Rob", "Robusta",I921="Ara","Arabica",I921="Exc","Excelsa",I921="Lib", "Liberica")</f>
        <v>Robusta</v>
      </c>
      <c r="K921" t="str">
        <f>INDEX(products!$A$1:$G$49,MATCH(orders!$D921,products!$A$1:$A$49,0),MATCH(orders!K$1,products!$A$1:$G$1,0))</f>
        <v>D</v>
      </c>
      <c r="L921" t="str" cm="1">
        <f t="array" ref="L921">_xlfn.IFS(K921="M","Medium",K921="L","Light",K921="D","Dark")</f>
        <v>Dark</v>
      </c>
      <c r="M921" s="4">
        <f>INDEX(products!$A$1:$G$49,MATCH(orders!$D921,products!$A$1:$A$49,0),MATCH(orders!M$1,products!$A$1:$G$1,0))</f>
        <v>0.2</v>
      </c>
      <c r="N921" s="5">
        <f>INDEX(products!$A$1:$G$49,MATCH(orders!$D921,products!$A$1:$A$49,0),MATCH(orders!N$1,products!$A$1:$G$1,0))</f>
        <v>2.6849999999999996</v>
      </c>
      <c r="O921" s="5">
        <f t="shared" si="14"/>
        <v>13.424999999999997</v>
      </c>
      <c r="P921" t="str">
        <f>_xlfn.XLOOKUP(CoffeeOrders[[#This Row],[Customer ID]],customers!$A$1:$A$1001,customers!$I$1:$I$1001,,0)</f>
        <v>Yes</v>
      </c>
    </row>
    <row r="922" spans="1:16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_xlfn.XLOOKUP(C922,customers!$A$2:$A$1001,customers!$B$2:$B$1001)</f>
        <v>Hadley Reuven</v>
      </c>
      <c r="G922" s="2" t="str">
        <f>IF(_xlfn.XLOOKUP(C922,customers!$A$1:$A$1001,customers!$C$1:$C$1001)=0, "",_xlfn.XLOOKUP(C922,customers!$A$2:$A$1001,customers!$C$2:$C$1001))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 cm="1">
        <f t="array" ref="J922">_xlfn.IFS(I922="Rob", "Robusta",I922="Ara","Arabica",I922="Exc","Excelsa",I922="Lib", "Liberica")</f>
        <v>Robusta</v>
      </c>
      <c r="K922" t="str">
        <f>INDEX(products!$A$1:$G$49,MATCH(orders!$D922,products!$A$1:$A$49,0),MATCH(orders!K$1,products!$A$1:$G$1,0))</f>
        <v>D</v>
      </c>
      <c r="L922" t="str" cm="1">
        <f t="array" ref="L922">_xlfn.IFS(K922="M","Medium",K922="L","Light",K922="D","Dark")</f>
        <v>Dark</v>
      </c>
      <c r="M922" s="4">
        <f>INDEX(products!$A$1:$G$49,MATCH(orders!$D922,products!$A$1:$A$49,0),MATCH(orders!M$1,products!$A$1:$G$1,0))</f>
        <v>2.5</v>
      </c>
      <c r="N922" s="5">
        <f>INDEX(products!$A$1:$G$49,MATCH(orders!$D922,products!$A$1:$A$49,0),MATCH(orders!N$1,products!$A$1:$G$1,0))</f>
        <v>20.584999999999997</v>
      </c>
      <c r="O922" s="5">
        <f t="shared" si="14"/>
        <v>123.50999999999999</v>
      </c>
      <c r="P922" t="str">
        <f>_xlfn.XLOOKUP(CoffeeOrders[[#This Row],[Customer ID]],customers!$A$1:$A$1001,customers!$I$1:$I$1001,,0)</f>
        <v>No</v>
      </c>
    </row>
    <row r="923" spans="1:16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_xlfn.XLOOKUP(C923,customers!$A$2:$A$1001,customers!$B$2:$B$1001)</f>
        <v>Mitch Attwool</v>
      </c>
      <c r="G923" s="2" t="str">
        <f>IF(_xlfn.XLOOKUP(C923,customers!$A$1:$A$1001,customers!$C$1:$C$1001)=0, "",_xlfn.XLOOKUP(C923,customers!$A$2:$A$1001,customers!$C$2:$C$1001))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 cm="1">
        <f t="array" ref="J923">_xlfn.IFS(I923="Rob", "Robusta",I923="Ara","Arabica",I923="Exc","Excelsa",I923="Lib", "Liberica")</f>
        <v>Liberica</v>
      </c>
      <c r="K923" t="str">
        <f>INDEX(products!$A$1:$G$49,MATCH(orders!$D923,products!$A$1:$A$49,0),MATCH(orders!K$1,products!$A$1:$G$1,0))</f>
        <v>D</v>
      </c>
      <c r="L923" t="str" cm="1">
        <f t="array" ref="L923">_xlfn.IFS(K923="M","Medium",K923="L","Light",K923="D","Dark")</f>
        <v>Dark</v>
      </c>
      <c r="M923" s="4">
        <f>INDEX(products!$A$1:$G$49,MATCH(orders!$D923,products!$A$1:$A$49,0),MATCH(orders!M$1,products!$A$1:$G$1,0))</f>
        <v>0.2</v>
      </c>
      <c r="N923" s="5">
        <f>INDEX(products!$A$1:$G$49,MATCH(orders!$D923,products!$A$1:$A$49,0),MATCH(orders!N$1,products!$A$1:$G$1,0))</f>
        <v>3.8849999999999998</v>
      </c>
      <c r="O923" s="5">
        <f t="shared" si="14"/>
        <v>7.77</v>
      </c>
      <c r="P923" t="str">
        <f>_xlfn.XLOOKUP(CoffeeOrders[[#This Row],[Customer ID]],customers!$A$1:$A$1001,customers!$I$1:$I$1001,,0)</f>
        <v>No</v>
      </c>
    </row>
    <row r="924" spans="1:16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_xlfn.XLOOKUP(C924,customers!$A$2:$A$1001,customers!$B$2:$B$1001)</f>
        <v>Charin Maplethorp</v>
      </c>
      <c r="G924" s="2" t="str">
        <f>IF(_xlfn.XLOOKUP(C924,customers!$A$1:$A$1001,customers!$C$1:$C$1001)=0, "",_xlfn.XLOOKUP(C924,customers!$A$2:$A$1001,customers!$C$2:$C$1001))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 cm="1">
        <f t="array" ref="J924">_xlfn.IFS(I924="Rob", "Robusta",I924="Ara","Arabica",I924="Exc","Excelsa",I924="Lib", "Liberica")</f>
        <v>Arabica</v>
      </c>
      <c r="K924" t="str">
        <f>INDEX(products!$A$1:$G$49,MATCH(orders!$D924,products!$A$1:$A$49,0),MATCH(orders!K$1,products!$A$1:$G$1,0))</f>
        <v>M</v>
      </c>
      <c r="L924" t="str" cm="1">
        <f t="array" ref="L924">_xlfn.IFS(K924="M","Medium",K924="L","Light",K924="D","Dark")</f>
        <v>Medium</v>
      </c>
      <c r="M924" s="4">
        <f>INDEX(products!$A$1:$G$49,MATCH(orders!$D924,products!$A$1:$A$49,0),MATCH(orders!M$1,products!$A$1:$G$1,0))</f>
        <v>1</v>
      </c>
      <c r="N924" s="5">
        <f>INDEX(products!$A$1:$G$49,MATCH(orders!$D924,products!$A$1:$A$49,0),MATCH(orders!N$1,products!$A$1:$G$1,0))</f>
        <v>11.25</v>
      </c>
      <c r="O924" s="5">
        <f t="shared" si="14"/>
        <v>67.5</v>
      </c>
      <c r="P924" t="str">
        <f>_xlfn.XLOOKUP(CoffeeOrders[[#This Row],[Customer ID]],customers!$A$1:$A$1001,customers!$I$1:$I$1001,,0)</f>
        <v>Yes</v>
      </c>
    </row>
    <row r="925" spans="1:16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_xlfn.XLOOKUP(C925,customers!$A$2:$A$1001,customers!$B$2:$B$1001)</f>
        <v>Goldie Wynes</v>
      </c>
      <c r="G925" s="2" t="str">
        <f>IF(_xlfn.XLOOKUP(C925,customers!$A$1:$A$1001,customers!$C$1:$C$1001)=0, "",_xlfn.XLOOKUP(C925,customers!$A$2:$A$1001,customers!$C$2:$C$1001))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 cm="1">
        <f t="array" ref="J925">_xlfn.IFS(I925="Rob", "Robusta",I925="Ara","Arabica",I925="Exc","Excelsa",I925="Lib", "Liberica")</f>
        <v>Excelsa</v>
      </c>
      <c r="K925" t="str">
        <f>INDEX(products!$A$1:$G$49,MATCH(orders!$D925,products!$A$1:$A$49,0),MATCH(orders!K$1,products!$A$1:$G$1,0))</f>
        <v>D</v>
      </c>
      <c r="L925" t="str" cm="1">
        <f t="array" ref="L925">_xlfn.IFS(K925="M","Medium",K925="L","Light",K925="D","Dark")</f>
        <v>Dark</v>
      </c>
      <c r="M925" s="4">
        <f>INDEX(products!$A$1:$G$49,MATCH(orders!$D925,products!$A$1:$A$49,0),MATCH(orders!M$1,products!$A$1:$G$1,0))</f>
        <v>2.5</v>
      </c>
      <c r="N925" s="5">
        <f>INDEX(products!$A$1:$G$49,MATCH(orders!$D925,products!$A$1:$A$49,0),MATCH(orders!N$1,products!$A$1:$G$1,0))</f>
        <v>27.945</v>
      </c>
      <c r="O925" s="5">
        <f t="shared" si="14"/>
        <v>27.945</v>
      </c>
      <c r="P925" t="str">
        <f>_xlfn.XLOOKUP(CoffeeOrders[[#This Row],[Customer ID]],customers!$A$1:$A$1001,customers!$I$1:$I$1001,,0)</f>
        <v>No</v>
      </c>
    </row>
    <row r="926" spans="1:16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_xlfn.XLOOKUP(C926,customers!$A$2:$A$1001,customers!$B$2:$B$1001)</f>
        <v>Celie MacCourt</v>
      </c>
      <c r="G926" s="2" t="str">
        <f>IF(_xlfn.XLOOKUP(C926,customers!$A$1:$A$1001,customers!$C$1:$C$1001)=0, "",_xlfn.XLOOKUP(C926,customers!$A$2:$A$1001,customers!$C$2:$C$1001))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 cm="1">
        <f t="array" ref="J926">_xlfn.IFS(I926="Rob", "Robusta",I926="Ara","Arabica",I926="Exc","Excelsa",I926="Lib", "Liberica")</f>
        <v>Arabica</v>
      </c>
      <c r="K926" t="str">
        <f>INDEX(products!$A$1:$G$49,MATCH(orders!$D926,products!$A$1:$A$49,0),MATCH(orders!K$1,products!$A$1:$G$1,0))</f>
        <v>L</v>
      </c>
      <c r="L926" t="str" cm="1">
        <f t="array" ref="L926">_xlfn.IFS(K926="M","Medium",K926="L","Light",K926="D","Dark")</f>
        <v>Light</v>
      </c>
      <c r="M926" s="4">
        <f>INDEX(products!$A$1:$G$49,MATCH(orders!$D926,products!$A$1:$A$49,0),MATCH(orders!M$1,products!$A$1:$G$1,0))</f>
        <v>2.5</v>
      </c>
      <c r="N926" s="5">
        <f>INDEX(products!$A$1:$G$49,MATCH(orders!$D926,products!$A$1:$A$49,0),MATCH(orders!N$1,products!$A$1:$G$1,0))</f>
        <v>29.784999999999997</v>
      </c>
      <c r="O926" s="5">
        <f t="shared" si="14"/>
        <v>89.35499999999999</v>
      </c>
      <c r="P926" t="str">
        <f>_xlfn.XLOOKUP(CoffeeOrders[[#This Row],[Customer ID]],customers!$A$1:$A$1001,customers!$I$1:$I$1001,,0)</f>
        <v>No</v>
      </c>
    </row>
    <row r="927" spans="1:16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_xlfn.XLOOKUP(C927,customers!$A$2:$A$1001,customers!$B$2:$B$1001)</f>
        <v>Derick Snow</v>
      </c>
      <c r="G927" s="2" t="str">
        <f>IF(_xlfn.XLOOKUP(C927,customers!$A$1:$A$1001,customers!$C$1:$C$1001)=0, "",_xlfn.XLOOKUP(C927,customers!$A$2:$A$1001,customers!$C$2:$C$1001))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 cm="1">
        <f t="array" ref="J927">_xlfn.IFS(I927="Rob", "Robusta",I927="Ara","Arabica",I927="Exc","Excelsa",I927="Lib", "Liberica")</f>
        <v>Arabica</v>
      </c>
      <c r="K927" t="str">
        <f>INDEX(products!$A$1:$G$49,MATCH(orders!$D927,products!$A$1:$A$49,0),MATCH(orders!K$1,products!$A$1:$G$1,0))</f>
        <v>M</v>
      </c>
      <c r="L927" t="str" cm="1">
        <f t="array" ref="L927">_xlfn.IFS(K927="M","Medium",K927="L","Light",K927="D","Dark")</f>
        <v>Medium</v>
      </c>
      <c r="M927" s="4">
        <f>INDEX(products!$A$1:$G$49,MATCH(orders!$D927,products!$A$1:$A$49,0),MATCH(orders!M$1,products!$A$1:$G$1,0))</f>
        <v>0.5</v>
      </c>
      <c r="N927" s="5">
        <f>INDEX(products!$A$1:$G$49,MATCH(orders!$D927,products!$A$1:$A$49,0),MATCH(orders!N$1,products!$A$1:$G$1,0))</f>
        <v>6.75</v>
      </c>
      <c r="O927" s="5">
        <f t="shared" si="14"/>
        <v>20.25</v>
      </c>
      <c r="P927" t="str">
        <f>_xlfn.XLOOKUP(CoffeeOrders[[#This Row],[Customer ID]],customers!$A$1:$A$1001,customers!$I$1:$I$1001,,0)</f>
        <v>No</v>
      </c>
    </row>
    <row r="928" spans="1:16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_xlfn.XLOOKUP(C928,customers!$A$2:$A$1001,customers!$B$2:$B$1001)</f>
        <v>Evy Wilsone</v>
      </c>
      <c r="G928" s="2" t="str">
        <f>IF(_xlfn.XLOOKUP(C928,customers!$A$1:$A$1001,customers!$C$1:$C$1001)=0, "",_xlfn.XLOOKUP(C928,customers!$A$2:$A$1001,customers!$C$2:$C$1001))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 cm="1">
        <f t="array" ref="J928">_xlfn.IFS(I928="Rob", "Robusta",I928="Ara","Arabica",I928="Exc","Excelsa",I928="Lib", "Liberica")</f>
        <v>Arabica</v>
      </c>
      <c r="K928" t="str">
        <f>INDEX(products!$A$1:$G$49,MATCH(orders!$D928,products!$A$1:$A$49,0),MATCH(orders!K$1,products!$A$1:$G$1,0))</f>
        <v>M</v>
      </c>
      <c r="L928" t="str" cm="1">
        <f t="array" ref="L928">_xlfn.IFS(K928="M","Medium",K928="L","Light",K928="D","Dark")</f>
        <v>Medium</v>
      </c>
      <c r="M928" s="4">
        <f>INDEX(products!$A$1:$G$49,MATCH(orders!$D928,products!$A$1:$A$49,0),MATCH(orders!M$1,products!$A$1:$G$1,0))</f>
        <v>0.5</v>
      </c>
      <c r="N928" s="5">
        <f>INDEX(products!$A$1:$G$49,MATCH(orders!$D928,products!$A$1:$A$49,0),MATCH(orders!N$1,products!$A$1:$G$1,0))</f>
        <v>6.75</v>
      </c>
      <c r="O928" s="5">
        <f t="shared" si="14"/>
        <v>33.75</v>
      </c>
      <c r="P928" t="str">
        <f>_xlfn.XLOOKUP(CoffeeOrders[[#This Row],[Customer ID]],customers!$A$1:$A$1001,customers!$I$1:$I$1001,,0)</f>
        <v>Yes</v>
      </c>
    </row>
    <row r="929" spans="1:16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_xlfn.XLOOKUP(C929,customers!$A$2:$A$1001,customers!$B$2:$B$1001)</f>
        <v>Dolores Duffie</v>
      </c>
      <c r="G929" s="2" t="str">
        <f>IF(_xlfn.XLOOKUP(C929,customers!$A$1:$A$1001,customers!$C$1:$C$1001)=0, "",_xlfn.XLOOKUP(C929,customers!$A$2:$A$1001,customers!$C$2:$C$1001))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 cm="1">
        <f t="array" ref="J929">_xlfn.IFS(I929="Rob", "Robusta",I929="Ara","Arabica",I929="Exc","Excelsa",I929="Lib", "Liberica")</f>
        <v>Excelsa</v>
      </c>
      <c r="K929" t="str">
        <f>INDEX(products!$A$1:$G$49,MATCH(orders!$D929,products!$A$1:$A$49,0),MATCH(orders!K$1,products!$A$1:$G$1,0))</f>
        <v>D</v>
      </c>
      <c r="L929" t="str" cm="1">
        <f t="array" ref="L929">_xlfn.IFS(K929="M","Medium",K929="L","Light",K929="D","Dark")</f>
        <v>Dark</v>
      </c>
      <c r="M929" s="4">
        <f>INDEX(products!$A$1:$G$49,MATCH(orders!$D929,products!$A$1:$A$49,0),MATCH(orders!M$1,products!$A$1:$G$1,0))</f>
        <v>2.5</v>
      </c>
      <c r="N929" s="5">
        <f>INDEX(products!$A$1:$G$49,MATCH(orders!$D929,products!$A$1:$A$49,0),MATCH(orders!N$1,products!$A$1:$G$1,0))</f>
        <v>27.945</v>
      </c>
      <c r="O929" s="5">
        <f t="shared" si="14"/>
        <v>111.78</v>
      </c>
      <c r="P929" t="str">
        <f>_xlfn.XLOOKUP(CoffeeOrders[[#This Row],[Customer ID]],customers!$A$1:$A$1001,customers!$I$1:$I$1001,,0)</f>
        <v>No</v>
      </c>
    </row>
    <row r="930" spans="1:16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_xlfn.XLOOKUP(C930,customers!$A$2:$A$1001,customers!$B$2:$B$1001)</f>
        <v>Mathilda Matiasek</v>
      </c>
      <c r="G930" s="2" t="str">
        <f>IF(_xlfn.XLOOKUP(C930,customers!$A$1:$A$1001,customers!$C$1:$C$1001)=0, "",_xlfn.XLOOKUP(C930,customers!$A$2:$A$1001,customers!$C$2:$C$1001))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 cm="1">
        <f t="array" ref="J930">_xlfn.IFS(I930="Rob", "Robusta",I930="Ara","Arabica",I930="Exc","Excelsa",I930="Lib", "Liberica")</f>
        <v>Excelsa</v>
      </c>
      <c r="K930" t="str">
        <f>INDEX(products!$A$1:$G$49,MATCH(orders!$D930,products!$A$1:$A$49,0),MATCH(orders!K$1,products!$A$1:$G$1,0))</f>
        <v>M</v>
      </c>
      <c r="L930" t="str" cm="1">
        <f t="array" ref="L930">_xlfn.IFS(K930="M","Medium",K930="L","Light",K930="D","Dark")</f>
        <v>Medium</v>
      </c>
      <c r="M930" s="4">
        <f>INDEX(products!$A$1:$G$49,MATCH(orders!$D930,products!$A$1:$A$49,0),MATCH(orders!M$1,products!$A$1:$G$1,0))</f>
        <v>2.5</v>
      </c>
      <c r="N930" s="5">
        <f>INDEX(products!$A$1:$G$49,MATCH(orders!$D930,products!$A$1:$A$49,0),MATCH(orders!N$1,products!$A$1:$G$1,0))</f>
        <v>31.624999999999996</v>
      </c>
      <c r="O930" s="5">
        <f t="shared" si="14"/>
        <v>63.249999999999993</v>
      </c>
      <c r="P930" t="str">
        <f>_xlfn.XLOOKUP(CoffeeOrders[[#This Row],[Customer ID]],customers!$A$1:$A$1001,customers!$I$1:$I$1001,,0)</f>
        <v>Yes</v>
      </c>
    </row>
    <row r="931" spans="1:16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_xlfn.XLOOKUP(C931,customers!$A$2:$A$1001,customers!$B$2:$B$1001)</f>
        <v>Jarred Camillo</v>
      </c>
      <c r="G931" s="2" t="str">
        <f>IF(_xlfn.XLOOKUP(C931,customers!$A$1:$A$1001,customers!$C$1:$C$1001)=0, "",_xlfn.XLOOKUP(C931,customers!$A$2:$A$1001,customers!$C$2:$C$1001))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 cm="1">
        <f t="array" ref="J931">_xlfn.IFS(I931="Rob", "Robusta",I931="Ara","Arabica",I931="Exc","Excelsa",I931="Lib", "Liberica")</f>
        <v>Excelsa</v>
      </c>
      <c r="K931" t="str">
        <f>INDEX(products!$A$1:$G$49,MATCH(orders!$D931,products!$A$1:$A$49,0),MATCH(orders!K$1,products!$A$1:$G$1,0))</f>
        <v>L</v>
      </c>
      <c r="L931" t="str" cm="1">
        <f t="array" ref="L931">_xlfn.IFS(K931="M","Medium",K931="L","Light",K931="D","Dark")</f>
        <v>Light</v>
      </c>
      <c r="M931" s="4">
        <f>INDEX(products!$A$1:$G$49,MATCH(orders!$D931,products!$A$1:$A$49,0),MATCH(orders!M$1,products!$A$1:$G$1,0))</f>
        <v>0.2</v>
      </c>
      <c r="N931" s="5">
        <f>INDEX(products!$A$1:$G$49,MATCH(orders!$D931,products!$A$1:$A$49,0),MATCH(orders!N$1,products!$A$1:$G$1,0))</f>
        <v>4.4550000000000001</v>
      </c>
      <c r="O931" s="5">
        <f t="shared" si="14"/>
        <v>8.91</v>
      </c>
      <c r="P931" t="str">
        <f>_xlfn.XLOOKUP(CoffeeOrders[[#This Row],[Customer ID]],customers!$A$1:$A$1001,customers!$I$1:$I$1001,,0)</f>
        <v>Yes</v>
      </c>
    </row>
    <row r="932" spans="1:16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_xlfn.XLOOKUP(C932,customers!$A$2:$A$1001,customers!$B$2:$B$1001)</f>
        <v>Kameko Philbrick</v>
      </c>
      <c r="G932" s="2" t="str">
        <f>IF(_xlfn.XLOOKUP(C932,customers!$A$1:$A$1001,customers!$C$1:$C$1001)=0, "",_xlfn.XLOOKUP(C932,customers!$A$2:$A$1001,customers!$C$2:$C$1001))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 cm="1">
        <f t="array" ref="J932">_xlfn.IFS(I932="Rob", "Robusta",I932="Ara","Arabica",I932="Exc","Excelsa",I932="Lib", "Liberica")</f>
        <v>Excelsa</v>
      </c>
      <c r="K932" t="str">
        <f>INDEX(products!$A$1:$G$49,MATCH(orders!$D932,products!$A$1:$A$49,0),MATCH(orders!K$1,products!$A$1:$G$1,0))</f>
        <v>D</v>
      </c>
      <c r="L932" t="str" cm="1">
        <f t="array" ref="L932">_xlfn.IFS(K932="M","Medium",K932="L","Light",K932="D","Dark")</f>
        <v>Dark</v>
      </c>
      <c r="M932" s="4">
        <f>INDEX(products!$A$1:$G$49,MATCH(orders!$D932,products!$A$1:$A$49,0),MATCH(orders!M$1,products!$A$1:$G$1,0))</f>
        <v>1</v>
      </c>
      <c r="N932" s="5">
        <f>INDEX(products!$A$1:$G$49,MATCH(orders!$D932,products!$A$1:$A$49,0),MATCH(orders!N$1,products!$A$1:$G$1,0))</f>
        <v>12.15</v>
      </c>
      <c r="O932" s="5">
        <f t="shared" si="14"/>
        <v>12.15</v>
      </c>
      <c r="P932" t="str">
        <f>_xlfn.XLOOKUP(CoffeeOrders[[#This Row],[Customer ID]],customers!$A$1:$A$1001,customers!$I$1:$I$1001,,0)</f>
        <v>Yes</v>
      </c>
    </row>
    <row r="933" spans="1:16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_xlfn.XLOOKUP(C933,customers!$A$2:$A$1001,customers!$B$2:$B$1001)</f>
        <v>Mallory Shrimpling</v>
      </c>
      <c r="G933" s="2" t="str">
        <f>IF(_xlfn.XLOOKUP(C933,customers!$A$1:$A$1001,customers!$C$1:$C$1001)=0, "",_xlfn.XLOOKUP(C933,customers!$A$2:$A$1001,customers!$C$2:$C$1001))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 cm="1">
        <f t="array" ref="J933">_xlfn.IFS(I933="Rob", "Robusta",I933="Ara","Arabica",I933="Exc","Excelsa",I933="Lib", "Liberica")</f>
        <v>Arabica</v>
      </c>
      <c r="K933" t="str">
        <f>INDEX(products!$A$1:$G$49,MATCH(orders!$D933,products!$A$1:$A$49,0),MATCH(orders!K$1,products!$A$1:$G$1,0))</f>
        <v>D</v>
      </c>
      <c r="L933" t="str" cm="1">
        <f t="array" ref="L933">_xlfn.IFS(K933="M","Medium",K933="L","Light",K933="D","Dark")</f>
        <v>Dark</v>
      </c>
      <c r="M933" s="4">
        <f>INDEX(products!$A$1:$G$49,MATCH(orders!$D933,products!$A$1:$A$49,0),MATCH(orders!M$1,products!$A$1:$G$1,0))</f>
        <v>0.5</v>
      </c>
      <c r="N933" s="5">
        <f>INDEX(products!$A$1:$G$49,MATCH(orders!$D933,products!$A$1:$A$49,0),MATCH(orders!N$1,products!$A$1:$G$1,0))</f>
        <v>5.97</v>
      </c>
      <c r="O933" s="5">
        <f t="shared" si="14"/>
        <v>23.88</v>
      </c>
      <c r="P933" t="str">
        <f>_xlfn.XLOOKUP(CoffeeOrders[[#This Row],[Customer ID]],customers!$A$1:$A$1001,customers!$I$1:$I$1001,,0)</f>
        <v>Yes</v>
      </c>
    </row>
    <row r="934" spans="1:16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_xlfn.XLOOKUP(C934,customers!$A$2:$A$1001,customers!$B$2:$B$1001)</f>
        <v>Barnett Sillis</v>
      </c>
      <c r="G934" s="2" t="str">
        <f>IF(_xlfn.XLOOKUP(C934,customers!$A$1:$A$1001,customers!$C$1:$C$1001)=0, "",_xlfn.XLOOKUP(C934,customers!$A$2:$A$1001,customers!$C$2:$C$1001))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 cm="1">
        <f t="array" ref="J934">_xlfn.IFS(I934="Rob", "Robusta",I934="Ara","Arabica",I934="Exc","Excelsa",I934="Lib", "Liberica")</f>
        <v>Excelsa</v>
      </c>
      <c r="K934" t="str">
        <f>INDEX(products!$A$1:$G$49,MATCH(orders!$D934,products!$A$1:$A$49,0),MATCH(orders!K$1,products!$A$1:$G$1,0))</f>
        <v>M</v>
      </c>
      <c r="L934" t="str" cm="1">
        <f t="array" ref="L934">_xlfn.IFS(K934="M","Medium",K934="L","Light",K934="D","Dark")</f>
        <v>Medium</v>
      </c>
      <c r="M934" s="4">
        <f>INDEX(products!$A$1:$G$49,MATCH(orders!$D934,products!$A$1:$A$49,0),MATCH(orders!M$1,products!$A$1:$G$1,0))</f>
        <v>1</v>
      </c>
      <c r="N934" s="5">
        <f>INDEX(products!$A$1:$G$49,MATCH(orders!$D934,products!$A$1:$A$49,0),MATCH(orders!N$1,products!$A$1:$G$1,0))</f>
        <v>13.75</v>
      </c>
      <c r="O934" s="5">
        <f t="shared" si="14"/>
        <v>55</v>
      </c>
      <c r="P934" t="str">
        <f>_xlfn.XLOOKUP(CoffeeOrders[[#This Row],[Customer ID]],customers!$A$1:$A$1001,customers!$I$1:$I$1001,,0)</f>
        <v>No</v>
      </c>
    </row>
    <row r="935" spans="1:16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_xlfn.XLOOKUP(C935,customers!$A$2:$A$1001,customers!$B$2:$B$1001)</f>
        <v>Brenn Dundredge</v>
      </c>
      <c r="G935" s="2" t="str">
        <f>IF(_xlfn.XLOOKUP(C935,customers!$A$1:$A$1001,customers!$C$1:$C$1001)=0, "",_xlfn.XLOOKUP(C935,customers!$A$2:$A$1001,customers!$C$2:$C$1001))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 cm="1">
        <f t="array" ref="J935">_xlfn.IFS(I935="Rob", "Robusta",I935="Ara","Arabica",I935="Exc","Excelsa",I935="Lib", "Liberica")</f>
        <v>Robusta</v>
      </c>
      <c r="K935" t="str">
        <f>INDEX(products!$A$1:$G$49,MATCH(orders!$D935,products!$A$1:$A$49,0),MATCH(orders!K$1,products!$A$1:$G$1,0))</f>
        <v>D</v>
      </c>
      <c r="L935" t="str" cm="1">
        <f t="array" ref="L935">_xlfn.IFS(K935="M","Medium",K935="L","Light",K935="D","Dark")</f>
        <v>Dark</v>
      </c>
      <c r="M935" s="4">
        <f>INDEX(products!$A$1:$G$49,MATCH(orders!$D935,products!$A$1:$A$49,0),MATCH(orders!M$1,products!$A$1:$G$1,0))</f>
        <v>1</v>
      </c>
      <c r="N935" s="5">
        <f>INDEX(products!$A$1:$G$49,MATCH(orders!$D935,products!$A$1:$A$49,0),MATCH(orders!N$1,products!$A$1:$G$1,0))</f>
        <v>8.9499999999999993</v>
      </c>
      <c r="O935" s="5">
        <f t="shared" si="14"/>
        <v>26.849999999999998</v>
      </c>
      <c r="P935" t="str">
        <f>_xlfn.XLOOKUP(CoffeeOrders[[#This Row],[Customer ID]],customers!$A$1:$A$1001,customers!$I$1:$I$1001,,0)</f>
        <v>Yes</v>
      </c>
    </row>
    <row r="936" spans="1:16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_xlfn.XLOOKUP(C936,customers!$A$2:$A$1001,customers!$B$2:$B$1001)</f>
        <v>Read Cutts</v>
      </c>
      <c r="G936" s="2" t="str">
        <f>IF(_xlfn.XLOOKUP(C936,customers!$A$1:$A$1001,customers!$C$1:$C$1001)=0, "",_xlfn.XLOOKUP(C936,customers!$A$2:$A$1001,customers!$C$2:$C$1001))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 cm="1">
        <f t="array" ref="J936">_xlfn.IFS(I936="Rob", "Robusta",I936="Ara","Arabica",I936="Exc","Excelsa",I936="Lib", "Liberica")</f>
        <v>Robusta</v>
      </c>
      <c r="K936" t="str">
        <f>INDEX(products!$A$1:$G$49,MATCH(orders!$D936,products!$A$1:$A$49,0),MATCH(orders!K$1,products!$A$1:$G$1,0))</f>
        <v>M</v>
      </c>
      <c r="L936" t="str" cm="1">
        <f t="array" ref="L936">_xlfn.IFS(K936="M","Medium",K936="L","Light",K936="D","Dark")</f>
        <v>Medium</v>
      </c>
      <c r="M936" s="4">
        <f>INDEX(products!$A$1:$G$49,MATCH(orders!$D936,products!$A$1:$A$49,0),MATCH(orders!M$1,products!$A$1:$G$1,0))</f>
        <v>2.5</v>
      </c>
      <c r="N936" s="5">
        <f>INDEX(products!$A$1:$G$49,MATCH(orders!$D936,products!$A$1:$A$49,0),MATCH(orders!N$1,products!$A$1:$G$1,0))</f>
        <v>22.884999999999998</v>
      </c>
      <c r="O936" s="5">
        <f t="shared" si="14"/>
        <v>114.42499999999998</v>
      </c>
      <c r="P936" t="str">
        <f>_xlfn.XLOOKUP(CoffeeOrders[[#This Row],[Customer ID]],customers!$A$1:$A$1001,customers!$I$1:$I$1001,,0)</f>
        <v>No</v>
      </c>
    </row>
    <row r="937" spans="1:16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_xlfn.XLOOKUP(C937,customers!$A$2:$A$1001,customers!$B$2:$B$1001)</f>
        <v>Michale Delves</v>
      </c>
      <c r="G937" s="2" t="str">
        <f>IF(_xlfn.XLOOKUP(C937,customers!$A$1:$A$1001,customers!$C$1:$C$1001)=0, "",_xlfn.XLOOKUP(C937,customers!$A$2:$A$1001,customers!$C$2:$C$1001))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 cm="1">
        <f t="array" ref="J937">_xlfn.IFS(I937="Rob", "Robusta",I937="Ara","Arabica",I937="Exc","Excelsa",I937="Lib", "Liberica")</f>
        <v>Arabica</v>
      </c>
      <c r="K937" t="str">
        <f>INDEX(products!$A$1:$G$49,MATCH(orders!$D937,products!$A$1:$A$49,0),MATCH(orders!K$1,products!$A$1:$G$1,0))</f>
        <v>M</v>
      </c>
      <c r="L937" t="str" cm="1">
        <f t="array" ref="L937">_xlfn.IFS(K937="M","Medium",K937="L","Light",K937="D","Dark")</f>
        <v>Medium</v>
      </c>
      <c r="M937" s="4">
        <f>INDEX(products!$A$1:$G$49,MATCH(orders!$D937,products!$A$1:$A$49,0),MATCH(orders!M$1,products!$A$1:$G$1,0))</f>
        <v>2.5</v>
      </c>
      <c r="N937" s="5">
        <f>INDEX(products!$A$1:$G$49,MATCH(orders!$D937,products!$A$1:$A$49,0),MATCH(orders!N$1,products!$A$1:$G$1,0))</f>
        <v>25.874999999999996</v>
      </c>
      <c r="O937" s="5">
        <f t="shared" si="14"/>
        <v>155.24999999999997</v>
      </c>
      <c r="P937" t="str">
        <f>_xlfn.XLOOKUP(CoffeeOrders[[#This Row],[Customer ID]],customers!$A$1:$A$1001,customers!$I$1:$I$1001,,0)</f>
        <v>Yes</v>
      </c>
    </row>
    <row r="938" spans="1:16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_xlfn.XLOOKUP(C938,customers!$A$2:$A$1001,customers!$B$2:$B$1001)</f>
        <v>Devland Gritton</v>
      </c>
      <c r="G938" s="2" t="str">
        <f>IF(_xlfn.XLOOKUP(C938,customers!$A$1:$A$1001,customers!$C$1:$C$1001)=0, "",_xlfn.XLOOKUP(C938,customers!$A$2:$A$1001,customers!$C$2:$C$1001))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 cm="1">
        <f t="array" ref="J938">_xlfn.IFS(I938="Rob", "Robusta",I938="Ara","Arabica",I938="Exc","Excelsa",I938="Lib", "Liberica")</f>
        <v>Liberica</v>
      </c>
      <c r="K938" t="str">
        <f>INDEX(products!$A$1:$G$49,MATCH(orders!$D938,products!$A$1:$A$49,0),MATCH(orders!K$1,products!$A$1:$G$1,0))</f>
        <v>D</v>
      </c>
      <c r="L938" t="str" cm="1">
        <f t="array" ref="L938">_xlfn.IFS(K938="M","Medium",K938="L","Light",K938="D","Dark")</f>
        <v>Dark</v>
      </c>
      <c r="M938" s="4">
        <f>INDEX(products!$A$1:$G$49,MATCH(orders!$D938,products!$A$1:$A$49,0),MATCH(orders!M$1,products!$A$1:$G$1,0))</f>
        <v>0.5</v>
      </c>
      <c r="N938" s="5">
        <f>INDEX(products!$A$1:$G$49,MATCH(orders!$D938,products!$A$1:$A$49,0),MATCH(orders!N$1,products!$A$1:$G$1,0))</f>
        <v>7.77</v>
      </c>
      <c r="O938" s="5">
        <f t="shared" si="14"/>
        <v>23.31</v>
      </c>
      <c r="P938" t="str">
        <f>_xlfn.XLOOKUP(CoffeeOrders[[#This Row],[Customer ID]],customers!$A$1:$A$1001,customers!$I$1:$I$1001,,0)</f>
        <v>Yes</v>
      </c>
    </row>
    <row r="939" spans="1:16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_xlfn.XLOOKUP(C939,customers!$A$2:$A$1001,customers!$B$2:$B$1001)</f>
        <v>Devland Gritton</v>
      </c>
      <c r="G939" s="2" t="str">
        <f>IF(_xlfn.XLOOKUP(C939,customers!$A$1:$A$1001,customers!$C$1:$C$1001)=0, "",_xlfn.XLOOKUP(C939,customers!$A$2:$A$1001,customers!$C$2:$C$1001))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 cm="1">
        <f t="array" ref="J939">_xlfn.IFS(I939="Rob", "Robusta",I939="Ara","Arabica",I939="Exc","Excelsa",I939="Lib", "Liberica")</f>
        <v>Robusta</v>
      </c>
      <c r="K939" t="str">
        <f>INDEX(products!$A$1:$G$49,MATCH(orders!$D939,products!$A$1:$A$49,0),MATCH(orders!K$1,products!$A$1:$G$1,0))</f>
        <v>M</v>
      </c>
      <c r="L939" t="str" cm="1">
        <f t="array" ref="L939">_xlfn.IFS(K939="M","Medium",K939="L","Light",K939="D","Dark")</f>
        <v>Medium</v>
      </c>
      <c r="M939" s="4">
        <f>INDEX(products!$A$1:$G$49,MATCH(orders!$D939,products!$A$1:$A$49,0),MATCH(orders!M$1,products!$A$1:$G$1,0))</f>
        <v>2.5</v>
      </c>
      <c r="N939" s="5">
        <f>INDEX(products!$A$1:$G$49,MATCH(orders!$D939,products!$A$1:$A$49,0),MATCH(orders!N$1,products!$A$1:$G$1,0))</f>
        <v>22.884999999999998</v>
      </c>
      <c r="O939" s="5">
        <f t="shared" si="14"/>
        <v>91.539999999999992</v>
      </c>
      <c r="P939" t="str">
        <f>_xlfn.XLOOKUP(CoffeeOrders[[#This Row],[Customer ID]],customers!$A$1:$A$1001,customers!$I$1:$I$1001,,0)</f>
        <v>Yes</v>
      </c>
    </row>
    <row r="940" spans="1:16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_xlfn.XLOOKUP(C940,customers!$A$2:$A$1001,customers!$B$2:$B$1001)</f>
        <v>Dell Gut</v>
      </c>
      <c r="G940" s="2" t="str">
        <f>IF(_xlfn.XLOOKUP(C940,customers!$A$1:$A$1001,customers!$C$1:$C$1001)=0, "",_xlfn.XLOOKUP(C940,customers!$A$2:$A$1001,customers!$C$2:$C$1001))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 cm="1">
        <f t="array" ref="J940">_xlfn.IFS(I940="Rob", "Robusta",I940="Ara","Arabica",I940="Exc","Excelsa",I940="Lib", "Liberica")</f>
        <v>Excelsa</v>
      </c>
      <c r="K940" t="str">
        <f>INDEX(products!$A$1:$G$49,MATCH(orders!$D940,products!$A$1:$A$49,0),MATCH(orders!K$1,products!$A$1:$G$1,0))</f>
        <v>L</v>
      </c>
      <c r="L940" t="str" cm="1">
        <f t="array" ref="L940">_xlfn.IFS(K940="M","Medium",K940="L","Light",K940="D","Dark")</f>
        <v>Light</v>
      </c>
      <c r="M940" s="4">
        <f>INDEX(products!$A$1:$G$49,MATCH(orders!$D940,products!$A$1:$A$49,0),MATCH(orders!M$1,products!$A$1:$G$1,0))</f>
        <v>1</v>
      </c>
      <c r="N940" s="5">
        <f>INDEX(products!$A$1:$G$49,MATCH(orders!$D940,products!$A$1:$A$49,0),MATCH(orders!N$1,products!$A$1:$G$1,0))</f>
        <v>14.85</v>
      </c>
      <c r="O940" s="5">
        <f t="shared" si="14"/>
        <v>74.25</v>
      </c>
      <c r="P940" t="str">
        <f>_xlfn.XLOOKUP(CoffeeOrders[[#This Row],[Customer ID]],customers!$A$1:$A$1001,customers!$I$1:$I$1001,,0)</f>
        <v>Yes</v>
      </c>
    </row>
    <row r="941" spans="1:16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_xlfn.XLOOKUP(C941,customers!$A$2:$A$1001,customers!$B$2:$B$1001)</f>
        <v>Willy Pummery</v>
      </c>
      <c r="G941" s="2" t="str">
        <f>IF(_xlfn.XLOOKUP(C941,customers!$A$1:$A$1001,customers!$C$1:$C$1001)=0, "",_xlfn.XLOOKUP(C941,customers!$A$2:$A$1001,customers!$C$2:$C$1001))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 cm="1">
        <f t="array" ref="J941">_xlfn.IFS(I941="Rob", "Robusta",I941="Ara","Arabica",I941="Exc","Excelsa",I941="Lib", "Liberica")</f>
        <v>Liberica</v>
      </c>
      <c r="K941" t="str">
        <f>INDEX(products!$A$1:$G$49,MATCH(orders!$D941,products!$A$1:$A$49,0),MATCH(orders!K$1,products!$A$1:$G$1,0))</f>
        <v>L</v>
      </c>
      <c r="L941" t="str" cm="1">
        <f t="array" ref="L941">_xlfn.IFS(K941="M","Medium",K941="L","Light",K941="D","Dark")</f>
        <v>Light</v>
      </c>
      <c r="M941" s="4">
        <f>INDEX(products!$A$1:$G$49,MATCH(orders!$D941,products!$A$1:$A$49,0),MATCH(orders!M$1,products!$A$1:$G$1,0))</f>
        <v>0.2</v>
      </c>
      <c r="N941" s="5">
        <f>INDEX(products!$A$1:$G$49,MATCH(orders!$D941,products!$A$1:$A$49,0),MATCH(orders!N$1,products!$A$1:$G$1,0))</f>
        <v>4.7549999999999999</v>
      </c>
      <c r="O941" s="5">
        <f t="shared" si="14"/>
        <v>28.53</v>
      </c>
      <c r="P941" t="str">
        <f>_xlfn.XLOOKUP(CoffeeOrders[[#This Row],[Customer ID]],customers!$A$1:$A$1001,customers!$I$1:$I$1001,,0)</f>
        <v>No</v>
      </c>
    </row>
    <row r="942" spans="1:16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_xlfn.XLOOKUP(C942,customers!$A$2:$A$1001,customers!$B$2:$B$1001)</f>
        <v>Geoffrey Siuda</v>
      </c>
      <c r="G942" s="2" t="str">
        <f>IF(_xlfn.XLOOKUP(C942,customers!$A$1:$A$1001,customers!$C$1:$C$1001)=0, "",_xlfn.XLOOKUP(C942,customers!$A$2:$A$1001,customers!$C$2:$C$1001))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 cm="1">
        <f t="array" ref="J942">_xlfn.IFS(I942="Rob", "Robusta",I942="Ara","Arabica",I942="Exc","Excelsa",I942="Lib", "Liberica")</f>
        <v>Robusta</v>
      </c>
      <c r="K942" t="str">
        <f>INDEX(products!$A$1:$G$49,MATCH(orders!$D942,products!$A$1:$A$49,0),MATCH(orders!K$1,products!$A$1:$G$1,0))</f>
        <v>L</v>
      </c>
      <c r="L942" t="str" cm="1">
        <f t="array" ref="L942">_xlfn.IFS(K942="M","Medium",K942="L","Light",K942="D","Dark")</f>
        <v>Light</v>
      </c>
      <c r="M942" s="4">
        <f>INDEX(products!$A$1:$G$49,MATCH(orders!$D942,products!$A$1:$A$49,0),MATCH(orders!M$1,products!$A$1:$G$1,0))</f>
        <v>0.5</v>
      </c>
      <c r="N942" s="5">
        <f>INDEX(products!$A$1:$G$49,MATCH(orders!$D942,products!$A$1:$A$49,0),MATCH(orders!N$1,products!$A$1:$G$1,0))</f>
        <v>7.169999999999999</v>
      </c>
      <c r="O942" s="5">
        <f t="shared" si="14"/>
        <v>14.339999999999998</v>
      </c>
      <c r="P942" t="str">
        <f>_xlfn.XLOOKUP(CoffeeOrders[[#This Row],[Customer ID]],customers!$A$1:$A$1001,customers!$I$1:$I$1001,,0)</f>
        <v>Yes</v>
      </c>
    </row>
    <row r="943" spans="1:16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_xlfn.XLOOKUP(C943,customers!$A$2:$A$1001,customers!$B$2:$B$1001)</f>
        <v>Henderson Crowne</v>
      </c>
      <c r="G943" s="2" t="str">
        <f>IF(_xlfn.XLOOKUP(C943,customers!$A$1:$A$1001,customers!$C$1:$C$1001)=0, "",_xlfn.XLOOKUP(C943,customers!$A$2:$A$1001,customers!$C$2:$C$1001))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 cm="1">
        <f t="array" ref="J943">_xlfn.IFS(I943="Rob", "Robusta",I943="Ara","Arabica",I943="Exc","Excelsa",I943="Lib", "Liberica")</f>
        <v>Arabica</v>
      </c>
      <c r="K943" t="str">
        <f>INDEX(products!$A$1:$G$49,MATCH(orders!$D943,products!$A$1:$A$49,0),MATCH(orders!K$1,products!$A$1:$G$1,0))</f>
        <v>L</v>
      </c>
      <c r="L943" t="str" cm="1">
        <f t="array" ref="L943">_xlfn.IFS(K943="M","Medium",K943="L","Light",K943="D","Dark")</f>
        <v>Light</v>
      </c>
      <c r="M943" s="4">
        <f>INDEX(products!$A$1:$G$49,MATCH(orders!$D943,products!$A$1:$A$49,0),MATCH(orders!M$1,products!$A$1:$G$1,0))</f>
        <v>0.5</v>
      </c>
      <c r="N943" s="5">
        <f>INDEX(products!$A$1:$G$49,MATCH(orders!$D943,products!$A$1:$A$49,0),MATCH(orders!N$1,products!$A$1:$G$1,0))</f>
        <v>7.77</v>
      </c>
      <c r="O943" s="5">
        <f t="shared" si="14"/>
        <v>15.54</v>
      </c>
      <c r="P943" t="str">
        <f>_xlfn.XLOOKUP(CoffeeOrders[[#This Row],[Customer ID]],customers!$A$1:$A$1001,customers!$I$1:$I$1001,,0)</f>
        <v>Yes</v>
      </c>
    </row>
    <row r="944" spans="1:16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_xlfn.XLOOKUP(C944,customers!$A$2:$A$1001,customers!$B$2:$B$1001)</f>
        <v>Vernor Pawsey</v>
      </c>
      <c r="G944" s="2" t="str">
        <f>IF(_xlfn.XLOOKUP(C944,customers!$A$1:$A$1001,customers!$C$1:$C$1001)=0, "",_xlfn.XLOOKUP(C944,customers!$A$2:$A$1001,customers!$C$2:$C$1001))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 cm="1">
        <f t="array" ref="J944">_xlfn.IFS(I944="Rob", "Robusta",I944="Ara","Arabica",I944="Exc","Excelsa",I944="Lib", "Liberica")</f>
        <v>Robusta</v>
      </c>
      <c r="K944" t="str">
        <f>INDEX(products!$A$1:$G$49,MATCH(orders!$D944,products!$A$1:$A$49,0),MATCH(orders!K$1,products!$A$1:$G$1,0))</f>
        <v>L</v>
      </c>
      <c r="L944" t="str" cm="1">
        <f t="array" ref="L944">_xlfn.IFS(K944="M","Medium",K944="L","Light",K944="D","Dark")</f>
        <v>Light</v>
      </c>
      <c r="M944" s="4">
        <f>INDEX(products!$A$1:$G$49,MATCH(orders!$D944,products!$A$1:$A$49,0),MATCH(orders!M$1,products!$A$1:$G$1,0))</f>
        <v>1</v>
      </c>
      <c r="N944" s="5">
        <f>INDEX(products!$A$1:$G$49,MATCH(orders!$D944,products!$A$1:$A$49,0),MATCH(orders!N$1,products!$A$1:$G$1,0))</f>
        <v>11.95</v>
      </c>
      <c r="O944" s="5">
        <f t="shared" si="14"/>
        <v>35.849999999999994</v>
      </c>
      <c r="P944" t="str">
        <f>_xlfn.XLOOKUP(CoffeeOrders[[#This Row],[Customer ID]],customers!$A$1:$A$1001,customers!$I$1:$I$1001,,0)</f>
        <v>No</v>
      </c>
    </row>
    <row r="945" spans="1:16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_xlfn.XLOOKUP(C945,customers!$A$2:$A$1001,customers!$B$2:$B$1001)</f>
        <v>Augustin Waterhouse</v>
      </c>
      <c r="G945" s="2" t="str">
        <f>IF(_xlfn.XLOOKUP(C945,customers!$A$1:$A$1001,customers!$C$1:$C$1001)=0, "",_xlfn.XLOOKUP(C945,customers!$A$2:$A$1001,customers!$C$2:$C$1001))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 cm="1">
        <f t="array" ref="J945">_xlfn.IFS(I945="Rob", "Robusta",I945="Ara","Arabica",I945="Exc","Excelsa",I945="Lib", "Liberica")</f>
        <v>Arabica</v>
      </c>
      <c r="K945" t="str">
        <f>INDEX(products!$A$1:$G$49,MATCH(orders!$D945,products!$A$1:$A$49,0),MATCH(orders!K$1,products!$A$1:$G$1,0))</f>
        <v>L</v>
      </c>
      <c r="L945" t="str" cm="1">
        <f t="array" ref="L945">_xlfn.IFS(K945="M","Medium",K945="L","Light",K945="D","Dark")</f>
        <v>Light</v>
      </c>
      <c r="M945" s="4">
        <f>INDEX(products!$A$1:$G$49,MATCH(orders!$D945,products!$A$1:$A$49,0),MATCH(orders!M$1,products!$A$1:$G$1,0))</f>
        <v>0.5</v>
      </c>
      <c r="N945" s="5">
        <f>INDEX(products!$A$1:$G$49,MATCH(orders!$D945,products!$A$1:$A$49,0),MATCH(orders!N$1,products!$A$1:$G$1,0))</f>
        <v>7.77</v>
      </c>
      <c r="O945" s="5">
        <f t="shared" si="14"/>
        <v>46.62</v>
      </c>
      <c r="P945" t="str">
        <f>_xlfn.XLOOKUP(CoffeeOrders[[#This Row],[Customer ID]],customers!$A$1:$A$1001,customers!$I$1:$I$1001,,0)</f>
        <v>No</v>
      </c>
    </row>
    <row r="946" spans="1:16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_xlfn.XLOOKUP(C946,customers!$A$2:$A$1001,customers!$B$2:$B$1001)</f>
        <v>Fanchon Haughian</v>
      </c>
      <c r="G946" s="2" t="str">
        <f>IF(_xlfn.XLOOKUP(C946,customers!$A$1:$A$1001,customers!$C$1:$C$1001)=0, "",_xlfn.XLOOKUP(C946,customers!$A$2:$A$1001,customers!$C$2:$C$1001))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 cm="1">
        <f t="array" ref="J946">_xlfn.IFS(I946="Rob", "Robusta",I946="Ara","Arabica",I946="Exc","Excelsa",I946="Lib", "Liberica")</f>
        <v>Robusta</v>
      </c>
      <c r="K946" t="str">
        <f>INDEX(products!$A$1:$G$49,MATCH(orders!$D946,products!$A$1:$A$49,0),MATCH(orders!K$1,products!$A$1:$G$1,0))</f>
        <v>L</v>
      </c>
      <c r="L946" t="str" cm="1">
        <f t="array" ref="L946">_xlfn.IFS(K946="M","Medium",K946="L","Light",K946="D","Dark")</f>
        <v>Light</v>
      </c>
      <c r="M946" s="4">
        <f>INDEX(products!$A$1:$G$49,MATCH(orders!$D946,products!$A$1:$A$49,0),MATCH(orders!M$1,products!$A$1:$G$1,0))</f>
        <v>0.5</v>
      </c>
      <c r="N946" s="5">
        <f>INDEX(products!$A$1:$G$49,MATCH(orders!$D946,products!$A$1:$A$49,0),MATCH(orders!N$1,products!$A$1:$G$1,0))</f>
        <v>7.169999999999999</v>
      </c>
      <c r="O946" s="5">
        <f t="shared" si="14"/>
        <v>35.849999999999994</v>
      </c>
      <c r="P946" t="str">
        <f>_xlfn.XLOOKUP(CoffeeOrders[[#This Row],[Customer ID]],customers!$A$1:$A$1001,customers!$I$1:$I$1001,,0)</f>
        <v>No</v>
      </c>
    </row>
    <row r="947" spans="1:16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_xlfn.XLOOKUP(C947,customers!$A$2:$A$1001,customers!$B$2:$B$1001)</f>
        <v>Jaimie Hatz</v>
      </c>
      <c r="G947" s="2" t="str">
        <f>IF(_xlfn.XLOOKUP(C947,customers!$A$1:$A$1001,customers!$C$1:$C$1001)=0, "",_xlfn.XLOOKUP(C947,customers!$A$2:$A$1001,customers!$C$2:$C$1001))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 cm="1">
        <f t="array" ref="J947">_xlfn.IFS(I947="Rob", "Robusta",I947="Ara","Arabica",I947="Exc","Excelsa",I947="Lib", "Liberica")</f>
        <v>Liberica</v>
      </c>
      <c r="K947" t="str">
        <f>INDEX(products!$A$1:$G$49,MATCH(orders!$D947,products!$A$1:$A$49,0),MATCH(orders!K$1,products!$A$1:$G$1,0))</f>
        <v>D</v>
      </c>
      <c r="L947" t="str" cm="1">
        <f t="array" ref="L947">_xlfn.IFS(K947="M","Medium",K947="L","Light",K947="D","Dark")</f>
        <v>Dark</v>
      </c>
      <c r="M947" s="4">
        <f>INDEX(products!$A$1:$G$49,MATCH(orders!$D947,products!$A$1:$A$49,0),MATCH(orders!M$1,products!$A$1:$G$1,0))</f>
        <v>2.5</v>
      </c>
      <c r="N947" s="5">
        <f>INDEX(products!$A$1:$G$49,MATCH(orders!$D947,products!$A$1:$A$49,0),MATCH(orders!N$1,products!$A$1:$G$1,0))</f>
        <v>29.784999999999997</v>
      </c>
      <c r="O947" s="5">
        <f t="shared" si="14"/>
        <v>119.13999999999999</v>
      </c>
      <c r="P947" t="str">
        <f>_xlfn.XLOOKUP(CoffeeOrders[[#This Row],[Customer ID]],customers!$A$1:$A$1001,customers!$I$1:$I$1001,,0)</f>
        <v>No</v>
      </c>
    </row>
    <row r="948" spans="1:16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_xlfn.XLOOKUP(C948,customers!$A$2:$A$1001,customers!$B$2:$B$1001)</f>
        <v>Edeline Edney</v>
      </c>
      <c r="G948" s="2" t="str">
        <f>IF(_xlfn.XLOOKUP(C948,customers!$A$1:$A$1001,customers!$C$1:$C$1001)=0, "",_xlfn.XLOOKUP(C948,customers!$A$2:$A$1001,customers!$C$2:$C$1001))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 cm="1">
        <f t="array" ref="J948">_xlfn.IFS(I948="Rob", "Robusta",I948="Ara","Arabica",I948="Exc","Excelsa",I948="Lib", "Liberica")</f>
        <v>Liberica</v>
      </c>
      <c r="K948" t="str">
        <f>INDEX(products!$A$1:$G$49,MATCH(orders!$D948,products!$A$1:$A$49,0),MATCH(orders!K$1,products!$A$1:$G$1,0))</f>
        <v>D</v>
      </c>
      <c r="L948" t="str" cm="1">
        <f t="array" ref="L948">_xlfn.IFS(K948="M","Medium",K948="L","Light",K948="D","Dark")</f>
        <v>Dark</v>
      </c>
      <c r="M948" s="4">
        <f>INDEX(products!$A$1:$G$49,MATCH(orders!$D948,products!$A$1:$A$49,0),MATCH(orders!M$1,products!$A$1:$G$1,0))</f>
        <v>0.5</v>
      </c>
      <c r="N948" s="5">
        <f>INDEX(products!$A$1:$G$49,MATCH(orders!$D948,products!$A$1:$A$49,0),MATCH(orders!N$1,products!$A$1:$G$1,0))</f>
        <v>7.77</v>
      </c>
      <c r="O948" s="5">
        <f t="shared" si="14"/>
        <v>23.31</v>
      </c>
      <c r="P948" t="str">
        <f>_xlfn.XLOOKUP(CoffeeOrders[[#This Row],[Customer ID]],customers!$A$1:$A$1001,customers!$I$1:$I$1001,,0)</f>
        <v>No</v>
      </c>
    </row>
    <row r="949" spans="1:16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_xlfn.XLOOKUP(C949,customers!$A$2:$A$1001,customers!$B$2:$B$1001)</f>
        <v>Rickie Faltin</v>
      </c>
      <c r="G949" s="2" t="str">
        <f>IF(_xlfn.XLOOKUP(C949,customers!$A$1:$A$1001,customers!$C$1:$C$1001)=0, "",_xlfn.XLOOKUP(C949,customers!$A$2:$A$1001,customers!$C$2:$C$1001))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 cm="1">
        <f t="array" ref="J949">_xlfn.IFS(I949="Rob", "Robusta",I949="Ara","Arabica",I949="Exc","Excelsa",I949="Lib", "Liberica")</f>
        <v>Arabica</v>
      </c>
      <c r="K949" t="str">
        <f>INDEX(products!$A$1:$G$49,MATCH(orders!$D949,products!$A$1:$A$49,0),MATCH(orders!K$1,products!$A$1:$G$1,0))</f>
        <v>M</v>
      </c>
      <c r="L949" t="str" cm="1">
        <f t="array" ref="L949">_xlfn.IFS(K949="M","Medium",K949="L","Light",K949="D","Dark")</f>
        <v>Medium</v>
      </c>
      <c r="M949" s="4">
        <f>INDEX(products!$A$1:$G$49,MATCH(orders!$D949,products!$A$1:$A$49,0),MATCH(orders!M$1,products!$A$1:$G$1,0))</f>
        <v>1</v>
      </c>
      <c r="N949" s="5">
        <f>INDEX(products!$A$1:$G$49,MATCH(orders!$D949,products!$A$1:$A$49,0),MATCH(orders!N$1,products!$A$1:$G$1,0))</f>
        <v>11.25</v>
      </c>
      <c r="O949" s="5">
        <f t="shared" si="14"/>
        <v>11.25</v>
      </c>
      <c r="P949" t="str">
        <f>_xlfn.XLOOKUP(CoffeeOrders[[#This Row],[Customer ID]],customers!$A$1:$A$1001,customers!$I$1:$I$1001,,0)</f>
        <v>No</v>
      </c>
    </row>
    <row r="950" spans="1:16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_xlfn.XLOOKUP(C950,customers!$A$2:$A$1001,customers!$B$2:$B$1001)</f>
        <v>Gnni Cheeke</v>
      </c>
      <c r="G950" s="2" t="str">
        <f>IF(_xlfn.XLOOKUP(C950,customers!$A$1:$A$1001,customers!$C$1:$C$1001)=0, "",_xlfn.XLOOKUP(C950,customers!$A$2:$A$1001,customers!$C$2:$C$1001))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 cm="1">
        <f t="array" ref="J950">_xlfn.IFS(I950="Rob", "Robusta",I950="Ara","Arabica",I950="Exc","Excelsa",I950="Lib", "Liberica")</f>
        <v>Excelsa</v>
      </c>
      <c r="K950" t="str">
        <f>INDEX(products!$A$1:$G$49,MATCH(orders!$D950,products!$A$1:$A$49,0),MATCH(orders!K$1,products!$A$1:$G$1,0))</f>
        <v>D</v>
      </c>
      <c r="L950" t="str" cm="1">
        <f t="array" ref="L950">_xlfn.IFS(K950="M","Medium",K950="L","Light",K950="D","Dark")</f>
        <v>Dark</v>
      </c>
      <c r="M950" s="4">
        <f>INDEX(products!$A$1:$G$49,MATCH(orders!$D950,products!$A$1:$A$49,0),MATCH(orders!M$1,products!$A$1:$G$1,0))</f>
        <v>2.5</v>
      </c>
      <c r="N950" s="5">
        <f>INDEX(products!$A$1:$G$49,MATCH(orders!$D950,products!$A$1:$A$49,0),MATCH(orders!N$1,products!$A$1:$G$1,0))</f>
        <v>27.945</v>
      </c>
      <c r="O950" s="5">
        <f t="shared" si="14"/>
        <v>83.835000000000008</v>
      </c>
      <c r="P950" t="str">
        <f>_xlfn.XLOOKUP(CoffeeOrders[[#This Row],[Customer ID]],customers!$A$1:$A$1001,customers!$I$1:$I$1001,,0)</f>
        <v>Yes</v>
      </c>
    </row>
    <row r="951" spans="1:16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_xlfn.XLOOKUP(C951,customers!$A$2:$A$1001,customers!$B$2:$B$1001)</f>
        <v>Gwenni Ratt</v>
      </c>
      <c r="G951" s="2" t="str">
        <f>IF(_xlfn.XLOOKUP(C951,customers!$A$1:$A$1001,customers!$C$1:$C$1001)=0, "",_xlfn.XLOOKUP(C951,customers!$A$2:$A$1001,customers!$C$2:$C$1001))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 cm="1">
        <f t="array" ref="J951">_xlfn.IFS(I951="Rob", "Robusta",I951="Ara","Arabica",I951="Exc","Excelsa",I951="Lib", "Liberica")</f>
        <v>Robusta</v>
      </c>
      <c r="K951" t="str">
        <f>INDEX(products!$A$1:$G$49,MATCH(orders!$D951,products!$A$1:$A$49,0),MATCH(orders!K$1,products!$A$1:$G$1,0))</f>
        <v>L</v>
      </c>
      <c r="L951" t="str" cm="1">
        <f t="array" ref="L951">_xlfn.IFS(K951="M","Medium",K951="L","Light",K951="D","Dark")</f>
        <v>Light</v>
      </c>
      <c r="M951" s="4">
        <f>INDEX(products!$A$1:$G$49,MATCH(orders!$D951,products!$A$1:$A$49,0),MATCH(orders!M$1,products!$A$1:$G$1,0))</f>
        <v>2.5</v>
      </c>
      <c r="N951" s="5">
        <f>INDEX(products!$A$1:$G$49,MATCH(orders!$D951,products!$A$1:$A$49,0),MATCH(orders!N$1,products!$A$1:$G$1,0))</f>
        <v>27.484999999999996</v>
      </c>
      <c r="O951" s="5">
        <f t="shared" si="14"/>
        <v>109.93999999999998</v>
      </c>
      <c r="P951" t="str">
        <f>_xlfn.XLOOKUP(CoffeeOrders[[#This Row],[Customer ID]],customers!$A$1:$A$1001,customers!$I$1:$I$1001,,0)</f>
        <v>No</v>
      </c>
    </row>
    <row r="952" spans="1:16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_xlfn.XLOOKUP(C952,customers!$A$2:$A$1001,customers!$B$2:$B$1001)</f>
        <v>Johnath Fairebrother</v>
      </c>
      <c r="G952" s="2" t="str">
        <f>IF(_xlfn.XLOOKUP(C952,customers!$A$1:$A$1001,customers!$C$1:$C$1001)=0, "",_xlfn.XLOOKUP(C952,customers!$A$2:$A$1001,customers!$C$2:$C$1001))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 cm="1">
        <f t="array" ref="J952">_xlfn.IFS(I952="Rob", "Robusta",I952="Ara","Arabica",I952="Exc","Excelsa",I952="Lib", "Liberica")</f>
        <v>Robusta</v>
      </c>
      <c r="K952" t="str">
        <f>INDEX(products!$A$1:$G$49,MATCH(orders!$D952,products!$A$1:$A$49,0),MATCH(orders!K$1,products!$A$1:$G$1,0))</f>
        <v>L</v>
      </c>
      <c r="L952" t="str" cm="1">
        <f t="array" ref="L952">_xlfn.IFS(K952="M","Medium",K952="L","Light",K952="D","Dark")</f>
        <v>Light</v>
      </c>
      <c r="M952" s="4">
        <f>INDEX(products!$A$1:$G$49,MATCH(orders!$D952,products!$A$1:$A$49,0),MATCH(orders!M$1,products!$A$1:$G$1,0))</f>
        <v>0.2</v>
      </c>
      <c r="N952" s="5">
        <f>INDEX(products!$A$1:$G$49,MATCH(orders!$D952,products!$A$1:$A$49,0),MATCH(orders!N$1,products!$A$1:$G$1,0))</f>
        <v>3.5849999999999995</v>
      </c>
      <c r="O952" s="5">
        <f t="shared" si="14"/>
        <v>14.339999999999998</v>
      </c>
      <c r="P952" t="str">
        <f>_xlfn.XLOOKUP(CoffeeOrders[[#This Row],[Customer ID]],customers!$A$1:$A$1001,customers!$I$1:$I$1001,,0)</f>
        <v>Yes</v>
      </c>
    </row>
    <row r="953" spans="1:16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_xlfn.XLOOKUP(C953,customers!$A$2:$A$1001,customers!$B$2:$B$1001)</f>
        <v>Ingamar Eberlein</v>
      </c>
      <c r="G953" s="2" t="str">
        <f>IF(_xlfn.XLOOKUP(C953,customers!$A$1:$A$1001,customers!$C$1:$C$1001)=0, "",_xlfn.XLOOKUP(C953,customers!$A$2:$A$1001,customers!$C$2:$C$1001))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 cm="1">
        <f t="array" ref="J953">_xlfn.IFS(I953="Rob", "Robusta",I953="Ara","Arabica",I953="Exc","Excelsa",I953="Lib", "Liberica")</f>
        <v>Robusta</v>
      </c>
      <c r="K953" t="str">
        <f>INDEX(products!$A$1:$G$49,MATCH(orders!$D953,products!$A$1:$A$49,0),MATCH(orders!K$1,products!$A$1:$G$1,0))</f>
        <v>L</v>
      </c>
      <c r="L953" t="str" cm="1">
        <f t="array" ref="L953">_xlfn.IFS(K953="M","Medium",K953="L","Light",K953="D","Dark")</f>
        <v>Light</v>
      </c>
      <c r="M953" s="4">
        <f>INDEX(products!$A$1:$G$49,MATCH(orders!$D953,products!$A$1:$A$49,0),MATCH(orders!M$1,products!$A$1:$G$1,0))</f>
        <v>0.2</v>
      </c>
      <c r="N953" s="5">
        <f>INDEX(products!$A$1:$G$49,MATCH(orders!$D953,products!$A$1:$A$49,0),MATCH(orders!N$1,products!$A$1:$G$1,0))</f>
        <v>3.5849999999999995</v>
      </c>
      <c r="O953" s="5">
        <f t="shared" si="14"/>
        <v>21.509999999999998</v>
      </c>
      <c r="P953" t="str">
        <f>_xlfn.XLOOKUP(CoffeeOrders[[#This Row],[Customer ID]],customers!$A$1:$A$1001,customers!$I$1:$I$1001,,0)</f>
        <v>No</v>
      </c>
    </row>
    <row r="954" spans="1:16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_xlfn.XLOOKUP(C954,customers!$A$2:$A$1001,customers!$B$2:$B$1001)</f>
        <v>Jilly Dreng</v>
      </c>
      <c r="G954" s="2" t="str">
        <f>IF(_xlfn.XLOOKUP(C954,customers!$A$1:$A$1001,customers!$C$1:$C$1001)=0, "",_xlfn.XLOOKUP(C954,customers!$A$2:$A$1001,customers!$C$2:$C$1001))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 cm="1">
        <f t="array" ref="J954">_xlfn.IFS(I954="Rob", "Robusta",I954="Ara","Arabica",I954="Exc","Excelsa",I954="Lib", "Liberica")</f>
        <v>Arabica</v>
      </c>
      <c r="K954" t="str">
        <f>INDEX(products!$A$1:$G$49,MATCH(orders!$D954,products!$A$1:$A$49,0),MATCH(orders!K$1,products!$A$1:$G$1,0))</f>
        <v>M</v>
      </c>
      <c r="L954" t="str" cm="1">
        <f t="array" ref="L954">_xlfn.IFS(K954="M","Medium",K954="L","Light",K954="D","Dark")</f>
        <v>Medium</v>
      </c>
      <c r="M954" s="4">
        <f>INDEX(products!$A$1:$G$49,MATCH(orders!$D954,products!$A$1:$A$49,0),MATCH(orders!M$1,products!$A$1:$G$1,0))</f>
        <v>1</v>
      </c>
      <c r="N954" s="5">
        <f>INDEX(products!$A$1:$G$49,MATCH(orders!$D954,products!$A$1:$A$49,0),MATCH(orders!N$1,products!$A$1:$G$1,0))</f>
        <v>11.25</v>
      </c>
      <c r="O954" s="5">
        <f t="shared" si="14"/>
        <v>22.5</v>
      </c>
      <c r="P954" t="str">
        <f>_xlfn.XLOOKUP(CoffeeOrders[[#This Row],[Customer ID]],customers!$A$1:$A$1001,customers!$I$1:$I$1001,,0)</f>
        <v>Yes</v>
      </c>
    </row>
    <row r="955" spans="1:16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_xlfn.XLOOKUP(C955,customers!$A$2:$A$1001,customers!$B$2:$B$1001)</f>
        <v>Brenn Dundredge</v>
      </c>
      <c r="G955" s="2" t="str">
        <f>IF(_xlfn.XLOOKUP(C955,customers!$A$1:$A$1001,customers!$C$1:$C$1001)=0, "",_xlfn.XLOOKUP(C955,customers!$A$2:$A$1001,customers!$C$2:$C$1001))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 cm="1">
        <f t="array" ref="J955">_xlfn.IFS(I955="Rob", "Robusta",I955="Ara","Arabica",I955="Exc","Excelsa",I955="Lib", "Liberica")</f>
        <v>Arabica</v>
      </c>
      <c r="K955" t="str">
        <f>INDEX(products!$A$1:$G$49,MATCH(orders!$D955,products!$A$1:$A$49,0),MATCH(orders!K$1,products!$A$1:$G$1,0))</f>
        <v>L</v>
      </c>
      <c r="L955" t="str" cm="1">
        <f t="array" ref="L955">_xlfn.IFS(K955="M","Medium",K955="L","Light",K955="D","Dark")</f>
        <v>Light</v>
      </c>
      <c r="M955" s="4">
        <f>INDEX(products!$A$1:$G$49,MATCH(orders!$D955,products!$A$1:$A$49,0),MATCH(orders!M$1,products!$A$1:$G$1,0))</f>
        <v>0.2</v>
      </c>
      <c r="N955" s="5">
        <f>INDEX(products!$A$1:$G$49,MATCH(orders!$D955,products!$A$1:$A$49,0),MATCH(orders!N$1,products!$A$1:$G$1,0))</f>
        <v>3.8849999999999998</v>
      </c>
      <c r="O955" s="5">
        <f t="shared" si="14"/>
        <v>3.8849999999999998</v>
      </c>
      <c r="P955" t="str">
        <f>_xlfn.XLOOKUP(CoffeeOrders[[#This Row],[Customer ID]],customers!$A$1:$A$1001,customers!$I$1:$I$1001,,0)</f>
        <v>Yes</v>
      </c>
    </row>
    <row r="956" spans="1:16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_xlfn.XLOOKUP(C956,customers!$A$2:$A$1001,customers!$B$2:$B$1001)</f>
        <v>Brenn Dundredge</v>
      </c>
      <c r="G956" s="2" t="str">
        <f>IF(_xlfn.XLOOKUP(C956,customers!$A$1:$A$1001,customers!$C$1:$C$1001)=0, "",_xlfn.XLOOKUP(C956,customers!$A$2:$A$1001,customers!$C$2:$C$1001))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 cm="1">
        <f t="array" ref="J956">_xlfn.IFS(I956="Rob", "Robusta",I956="Ara","Arabica",I956="Exc","Excelsa",I956="Lib", "Liberica")</f>
        <v>Excelsa</v>
      </c>
      <c r="K956" t="str">
        <f>INDEX(products!$A$1:$G$49,MATCH(orders!$D956,products!$A$1:$A$49,0),MATCH(orders!K$1,products!$A$1:$G$1,0))</f>
        <v>D</v>
      </c>
      <c r="L956" t="str" cm="1">
        <f t="array" ref="L956">_xlfn.IFS(K956="M","Medium",K956="L","Light",K956="D","Dark")</f>
        <v>Dark</v>
      </c>
      <c r="M956" s="4">
        <f>INDEX(products!$A$1:$G$49,MATCH(orders!$D956,products!$A$1:$A$49,0),MATCH(orders!M$1,products!$A$1:$G$1,0))</f>
        <v>2.5</v>
      </c>
      <c r="N956" s="5">
        <f>INDEX(products!$A$1:$G$49,MATCH(orders!$D956,products!$A$1:$A$49,0),MATCH(orders!N$1,products!$A$1:$G$1,0))</f>
        <v>27.945</v>
      </c>
      <c r="O956" s="5">
        <f t="shared" si="14"/>
        <v>27.945</v>
      </c>
      <c r="P956" t="str">
        <f>_xlfn.XLOOKUP(CoffeeOrders[[#This Row],[Customer ID]],customers!$A$1:$A$1001,customers!$I$1:$I$1001,,0)</f>
        <v>Yes</v>
      </c>
    </row>
    <row r="957" spans="1:16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_xlfn.XLOOKUP(C957,customers!$A$2:$A$1001,customers!$B$2:$B$1001)</f>
        <v>Brenn Dundredge</v>
      </c>
      <c r="G957" s="2" t="str">
        <f>IF(_xlfn.XLOOKUP(C957,customers!$A$1:$A$1001,customers!$C$1:$C$1001)=0, "",_xlfn.XLOOKUP(C957,customers!$A$2:$A$1001,customers!$C$2:$C$1001))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 cm="1">
        <f t="array" ref="J957">_xlfn.IFS(I957="Rob", "Robusta",I957="Ara","Arabica",I957="Exc","Excelsa",I957="Lib", "Liberica")</f>
        <v>Excelsa</v>
      </c>
      <c r="K957" t="str">
        <f>INDEX(products!$A$1:$G$49,MATCH(orders!$D957,products!$A$1:$A$49,0),MATCH(orders!K$1,products!$A$1:$G$1,0))</f>
        <v>L</v>
      </c>
      <c r="L957" t="str" cm="1">
        <f t="array" ref="L957">_xlfn.IFS(K957="M","Medium",K957="L","Light",K957="D","Dark")</f>
        <v>Light</v>
      </c>
      <c r="M957" s="4">
        <f>INDEX(products!$A$1:$G$49,MATCH(orders!$D957,products!$A$1:$A$49,0),MATCH(orders!M$1,products!$A$1:$G$1,0))</f>
        <v>2.5</v>
      </c>
      <c r="N957" s="5">
        <f>INDEX(products!$A$1:$G$49,MATCH(orders!$D957,products!$A$1:$A$49,0),MATCH(orders!N$1,products!$A$1:$G$1,0))</f>
        <v>34.154999999999994</v>
      </c>
      <c r="O957" s="5">
        <f t="shared" si="14"/>
        <v>170.77499999999998</v>
      </c>
      <c r="P957" t="str">
        <f>_xlfn.XLOOKUP(CoffeeOrders[[#This Row],[Customer ID]],customers!$A$1:$A$1001,customers!$I$1:$I$1001,,0)</f>
        <v>Yes</v>
      </c>
    </row>
    <row r="958" spans="1:16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_xlfn.XLOOKUP(C958,customers!$A$2:$A$1001,customers!$B$2:$B$1001)</f>
        <v>Brenn Dundredge</v>
      </c>
      <c r="G958" s="2" t="str">
        <f>IF(_xlfn.XLOOKUP(C958,customers!$A$1:$A$1001,customers!$C$1:$C$1001)=0, "",_xlfn.XLOOKUP(C958,customers!$A$2:$A$1001,customers!$C$2:$C$1001))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 cm="1">
        <f t="array" ref="J958">_xlfn.IFS(I958="Rob", "Robusta",I958="Ara","Arabica",I958="Exc","Excelsa",I958="Lib", "Liberica")</f>
        <v>Robusta</v>
      </c>
      <c r="K958" t="str">
        <f>INDEX(products!$A$1:$G$49,MATCH(orders!$D958,products!$A$1:$A$49,0),MATCH(orders!K$1,products!$A$1:$G$1,0))</f>
        <v>L</v>
      </c>
      <c r="L958" t="str" cm="1">
        <f t="array" ref="L958">_xlfn.IFS(K958="M","Medium",K958="L","Light",K958="D","Dark")</f>
        <v>Light</v>
      </c>
      <c r="M958" s="4">
        <f>INDEX(products!$A$1:$G$49,MATCH(orders!$D958,products!$A$1:$A$49,0),MATCH(orders!M$1,products!$A$1:$G$1,0))</f>
        <v>2.5</v>
      </c>
      <c r="N958" s="5">
        <f>INDEX(products!$A$1:$G$49,MATCH(orders!$D958,products!$A$1:$A$49,0),MATCH(orders!N$1,products!$A$1:$G$1,0))</f>
        <v>27.484999999999996</v>
      </c>
      <c r="O958" s="5">
        <f t="shared" si="14"/>
        <v>54.969999999999992</v>
      </c>
      <c r="P958" t="str">
        <f>_xlfn.XLOOKUP(CoffeeOrders[[#This Row],[Customer ID]],customers!$A$1:$A$1001,customers!$I$1:$I$1001,,0)</f>
        <v>Yes</v>
      </c>
    </row>
    <row r="959" spans="1:16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_xlfn.XLOOKUP(C959,customers!$A$2:$A$1001,customers!$B$2:$B$1001)</f>
        <v>Brenn Dundredge</v>
      </c>
      <c r="G959" s="2" t="str">
        <f>IF(_xlfn.XLOOKUP(C959,customers!$A$1:$A$1001,customers!$C$1:$C$1001)=0, "",_xlfn.XLOOKUP(C959,customers!$A$2:$A$1001,customers!$C$2:$C$1001))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 cm="1">
        <f t="array" ref="J959">_xlfn.IFS(I959="Rob", "Robusta",I959="Ara","Arabica",I959="Exc","Excelsa",I959="Lib", "Liberica")</f>
        <v>Excelsa</v>
      </c>
      <c r="K959" t="str">
        <f>INDEX(products!$A$1:$G$49,MATCH(orders!$D959,products!$A$1:$A$49,0),MATCH(orders!K$1,products!$A$1:$G$1,0))</f>
        <v>L</v>
      </c>
      <c r="L959" t="str" cm="1">
        <f t="array" ref="L959">_xlfn.IFS(K959="M","Medium",K959="L","Light",K959="D","Dark")</f>
        <v>Light</v>
      </c>
      <c r="M959" s="4">
        <f>INDEX(products!$A$1:$G$49,MATCH(orders!$D959,products!$A$1:$A$49,0),MATCH(orders!M$1,products!$A$1:$G$1,0))</f>
        <v>1</v>
      </c>
      <c r="N959" s="5">
        <f>INDEX(products!$A$1:$G$49,MATCH(orders!$D959,products!$A$1:$A$49,0),MATCH(orders!N$1,products!$A$1:$G$1,0))</f>
        <v>14.85</v>
      </c>
      <c r="O959" s="5">
        <f t="shared" si="14"/>
        <v>14.85</v>
      </c>
      <c r="P959" t="str">
        <f>_xlfn.XLOOKUP(CoffeeOrders[[#This Row],[Customer ID]],customers!$A$1:$A$1001,customers!$I$1:$I$1001,,0)</f>
        <v>Yes</v>
      </c>
    </row>
    <row r="960" spans="1:16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_xlfn.XLOOKUP(C960,customers!$A$2:$A$1001,customers!$B$2:$B$1001)</f>
        <v>Brenn Dundredge</v>
      </c>
      <c r="G960" s="2" t="str">
        <f>IF(_xlfn.XLOOKUP(C960,customers!$A$1:$A$1001,customers!$C$1:$C$1001)=0, "",_xlfn.XLOOKUP(C960,customers!$A$2:$A$1001,customers!$C$2:$C$1001))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 cm="1">
        <f t="array" ref="J960">_xlfn.IFS(I960="Rob", "Robusta",I960="Ara","Arabica",I960="Exc","Excelsa",I960="Lib", "Liberica")</f>
        <v>Arabica</v>
      </c>
      <c r="K960" t="str">
        <f>INDEX(products!$A$1:$G$49,MATCH(orders!$D960,products!$A$1:$A$49,0),MATCH(orders!K$1,products!$A$1:$G$1,0))</f>
        <v>L</v>
      </c>
      <c r="L960" t="str" cm="1">
        <f t="array" ref="L960">_xlfn.IFS(K960="M","Medium",K960="L","Light",K960="D","Dark")</f>
        <v>Light</v>
      </c>
      <c r="M960" s="4">
        <f>INDEX(products!$A$1:$G$49,MATCH(orders!$D960,products!$A$1:$A$49,0),MATCH(orders!M$1,products!$A$1:$G$1,0))</f>
        <v>0.2</v>
      </c>
      <c r="N960" s="5">
        <f>INDEX(products!$A$1:$G$49,MATCH(orders!$D960,products!$A$1:$A$49,0),MATCH(orders!N$1,products!$A$1:$G$1,0))</f>
        <v>3.8849999999999998</v>
      </c>
      <c r="O960" s="5">
        <f t="shared" si="14"/>
        <v>7.77</v>
      </c>
      <c r="P960" t="str">
        <f>_xlfn.XLOOKUP(CoffeeOrders[[#This Row],[Customer ID]],customers!$A$1:$A$1001,customers!$I$1:$I$1001,,0)</f>
        <v>Yes</v>
      </c>
    </row>
    <row r="961" spans="1:16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_xlfn.XLOOKUP(C961,customers!$A$2:$A$1001,customers!$B$2:$B$1001)</f>
        <v>Rhodie Strathern</v>
      </c>
      <c r="G961" s="2" t="str">
        <f>IF(_xlfn.XLOOKUP(C961,customers!$A$1:$A$1001,customers!$C$1:$C$1001)=0, "",_xlfn.XLOOKUP(C961,customers!$A$2:$A$1001,customers!$C$2:$C$1001))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 cm="1">
        <f t="array" ref="J961">_xlfn.IFS(I961="Rob", "Robusta",I961="Ara","Arabica",I961="Exc","Excelsa",I961="Lib", "Liberica")</f>
        <v>Liberica</v>
      </c>
      <c r="K961" t="str">
        <f>INDEX(products!$A$1:$G$49,MATCH(orders!$D961,products!$A$1:$A$49,0),MATCH(orders!K$1,products!$A$1:$G$1,0))</f>
        <v>L</v>
      </c>
      <c r="L961" t="str" cm="1">
        <f t="array" ref="L961">_xlfn.IFS(K961="M","Medium",K961="L","Light",K961="D","Dark")</f>
        <v>Light</v>
      </c>
      <c r="M961" s="4">
        <f>INDEX(products!$A$1:$G$49,MATCH(orders!$D961,products!$A$1:$A$49,0),MATCH(orders!M$1,products!$A$1:$G$1,0))</f>
        <v>0.2</v>
      </c>
      <c r="N961" s="5">
        <f>INDEX(products!$A$1:$G$49,MATCH(orders!$D961,products!$A$1:$A$49,0),MATCH(orders!N$1,products!$A$1:$G$1,0))</f>
        <v>4.7549999999999999</v>
      </c>
      <c r="O961" s="5">
        <f t="shared" si="14"/>
        <v>23.774999999999999</v>
      </c>
      <c r="P961" t="str">
        <f>_xlfn.XLOOKUP(CoffeeOrders[[#This Row],[Customer ID]],customers!$A$1:$A$1001,customers!$I$1:$I$1001,,0)</f>
        <v>Yes</v>
      </c>
    </row>
    <row r="962" spans="1:16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_xlfn.XLOOKUP(C962,customers!$A$2:$A$1001,customers!$B$2:$B$1001)</f>
        <v>Chad Miguel</v>
      </c>
      <c r="G962" s="2" t="str">
        <f>IF(_xlfn.XLOOKUP(C962,customers!$A$1:$A$1001,customers!$C$1:$C$1001)=0, "",_xlfn.XLOOKUP(C962,customers!$A$2:$A$1001,customers!$C$2:$C$1001))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 cm="1">
        <f t="array" ref="J962">_xlfn.IFS(I962="Rob", "Robusta",I962="Ara","Arabica",I962="Exc","Excelsa",I962="Lib", "Liberica")</f>
        <v>Liberica</v>
      </c>
      <c r="K962" t="str">
        <f>INDEX(products!$A$1:$G$49,MATCH(orders!$D962,products!$A$1:$A$49,0),MATCH(orders!K$1,products!$A$1:$G$1,0))</f>
        <v>L</v>
      </c>
      <c r="L962" t="str" cm="1">
        <f t="array" ref="L962">_xlfn.IFS(K962="M","Medium",K962="L","Light",K962="D","Dark")</f>
        <v>Light</v>
      </c>
      <c r="M962" s="4">
        <f>INDEX(products!$A$1:$G$49,MATCH(orders!$D962,products!$A$1:$A$49,0),MATCH(orders!M$1,products!$A$1:$G$1,0))</f>
        <v>1</v>
      </c>
      <c r="N962" s="5">
        <f>INDEX(products!$A$1:$G$49,MATCH(orders!$D962,products!$A$1:$A$49,0),MATCH(orders!N$1,products!$A$1:$G$1,0))</f>
        <v>15.85</v>
      </c>
      <c r="O962" s="5">
        <f t="shared" si="14"/>
        <v>79.25</v>
      </c>
      <c r="P962" t="str">
        <f>_xlfn.XLOOKUP(CoffeeOrders[[#This Row],[Customer ID]],customers!$A$1:$A$1001,customers!$I$1:$I$1001,,0)</f>
        <v>Yes</v>
      </c>
    </row>
    <row r="963" spans="1:16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_xlfn.XLOOKUP(C963,customers!$A$2:$A$1001,customers!$B$2:$B$1001)</f>
        <v>Florinda Matusovsky</v>
      </c>
      <c r="G963" s="2" t="str">
        <f>IF(_xlfn.XLOOKUP(C963,customers!$A$1:$A$1001,customers!$C$1:$C$1001)=0, "",_xlfn.XLOOKUP(C963,customers!$A$2:$A$1001,customers!$C$2:$C$1001))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 cm="1">
        <f t="array" ref="J963">_xlfn.IFS(I963="Rob", "Robusta",I963="Ara","Arabica",I963="Exc","Excelsa",I963="Lib", "Liberica")</f>
        <v>Arabica</v>
      </c>
      <c r="K963" t="str">
        <f>INDEX(products!$A$1:$G$49,MATCH(orders!$D963,products!$A$1:$A$49,0),MATCH(orders!K$1,products!$A$1:$G$1,0))</f>
        <v>D</v>
      </c>
      <c r="L963" t="str" cm="1">
        <f t="array" ref="L963">_xlfn.IFS(K963="M","Medium",K963="L","Light",K963="D","Dark")</f>
        <v>Dark</v>
      </c>
      <c r="M963" s="4">
        <f>INDEX(products!$A$1:$G$49,MATCH(orders!$D963,products!$A$1:$A$49,0),MATCH(orders!M$1,products!$A$1:$G$1,0))</f>
        <v>2.5</v>
      </c>
      <c r="N963" s="5">
        <f>INDEX(products!$A$1:$G$49,MATCH(orders!$D963,products!$A$1:$A$49,0),MATCH(orders!N$1,products!$A$1:$G$1,0))</f>
        <v>22.884999999999998</v>
      </c>
      <c r="O963" s="5">
        <f t="shared" ref="O963:O1001" si="15">E963*N963</f>
        <v>45.769999999999996</v>
      </c>
      <c r="P963" t="str">
        <f>_xlfn.XLOOKUP(CoffeeOrders[[#This Row],[Customer ID]],customers!$A$1:$A$1001,customers!$I$1:$I$1001,,0)</f>
        <v>Yes</v>
      </c>
    </row>
    <row r="964" spans="1:16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_xlfn.XLOOKUP(C964,customers!$A$2:$A$1001,customers!$B$2:$B$1001)</f>
        <v>Morly Rocks</v>
      </c>
      <c r="G964" s="2" t="str">
        <f>IF(_xlfn.XLOOKUP(C964,customers!$A$1:$A$1001,customers!$C$1:$C$1001)=0, "",_xlfn.XLOOKUP(C964,customers!$A$2:$A$1001,customers!$C$2:$C$1001))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 cm="1">
        <f t="array" ref="J964">_xlfn.IFS(I964="Rob", "Robusta",I964="Ara","Arabica",I964="Exc","Excelsa",I964="Lib", "Liberica")</f>
        <v>Robusta</v>
      </c>
      <c r="K964" t="str">
        <f>INDEX(products!$A$1:$G$49,MATCH(orders!$D964,products!$A$1:$A$49,0),MATCH(orders!K$1,products!$A$1:$G$1,0))</f>
        <v>D</v>
      </c>
      <c r="L964" t="str" cm="1">
        <f t="array" ref="L964">_xlfn.IFS(K964="M","Medium",K964="L","Light",K964="D","Dark")</f>
        <v>Dark</v>
      </c>
      <c r="M964" s="4">
        <f>INDEX(products!$A$1:$G$49,MATCH(orders!$D964,products!$A$1:$A$49,0),MATCH(orders!M$1,products!$A$1:$G$1,0))</f>
        <v>1</v>
      </c>
      <c r="N964" s="5">
        <f>INDEX(products!$A$1:$G$49,MATCH(orders!$D964,products!$A$1:$A$49,0),MATCH(orders!N$1,products!$A$1:$G$1,0))</f>
        <v>8.9499999999999993</v>
      </c>
      <c r="O964" s="5">
        <f t="shared" si="15"/>
        <v>8.9499999999999993</v>
      </c>
      <c r="P964" t="str">
        <f>_xlfn.XLOOKUP(CoffeeOrders[[#This Row],[Customer ID]],customers!$A$1:$A$1001,customers!$I$1:$I$1001,,0)</f>
        <v>Yes</v>
      </c>
    </row>
    <row r="965" spans="1:16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_xlfn.XLOOKUP(C965,customers!$A$2:$A$1001,customers!$B$2:$B$1001)</f>
        <v>Yuri Burrells</v>
      </c>
      <c r="G965" s="2" t="str">
        <f>IF(_xlfn.XLOOKUP(C965,customers!$A$1:$A$1001,customers!$C$1:$C$1001)=0, "",_xlfn.XLOOKUP(C965,customers!$A$2:$A$1001,customers!$C$2:$C$1001))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 cm="1">
        <f t="array" ref="J965">_xlfn.IFS(I965="Rob", "Robusta",I965="Ara","Arabica",I965="Exc","Excelsa",I965="Lib", "Liberica")</f>
        <v>Robusta</v>
      </c>
      <c r="K965" t="str">
        <f>INDEX(products!$A$1:$G$49,MATCH(orders!$D965,products!$A$1:$A$49,0),MATCH(orders!K$1,products!$A$1:$G$1,0))</f>
        <v>M</v>
      </c>
      <c r="L965" t="str" cm="1">
        <f t="array" ref="L965">_xlfn.IFS(K965="M","Medium",K965="L","Light",K965="D","Dark")</f>
        <v>Medium</v>
      </c>
      <c r="M965" s="4">
        <f>INDEX(products!$A$1:$G$49,MATCH(orders!$D965,products!$A$1:$A$49,0),MATCH(orders!M$1,products!$A$1:$G$1,0))</f>
        <v>0.5</v>
      </c>
      <c r="N965" s="5">
        <f>INDEX(products!$A$1:$G$49,MATCH(orders!$D965,products!$A$1:$A$49,0),MATCH(orders!N$1,products!$A$1:$G$1,0))</f>
        <v>5.97</v>
      </c>
      <c r="O965" s="5">
        <f t="shared" si="15"/>
        <v>23.88</v>
      </c>
      <c r="P965" t="str">
        <f>_xlfn.XLOOKUP(CoffeeOrders[[#This Row],[Customer ID]],customers!$A$1:$A$1001,customers!$I$1:$I$1001,,0)</f>
        <v>Yes</v>
      </c>
    </row>
    <row r="966" spans="1:16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_xlfn.XLOOKUP(C966,customers!$A$2:$A$1001,customers!$B$2:$B$1001)</f>
        <v>Cleopatra Goodrum</v>
      </c>
      <c r="G966" s="2" t="str">
        <f>IF(_xlfn.XLOOKUP(C966,customers!$A$1:$A$1001,customers!$C$1:$C$1001)=0, "",_xlfn.XLOOKUP(C966,customers!$A$2:$A$1001,customers!$C$2:$C$1001))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 cm="1">
        <f t="array" ref="J966">_xlfn.IFS(I966="Rob", "Robusta",I966="Ara","Arabica",I966="Exc","Excelsa",I966="Lib", "Liberica")</f>
        <v>Excelsa</v>
      </c>
      <c r="K966" t="str">
        <f>INDEX(products!$A$1:$G$49,MATCH(orders!$D966,products!$A$1:$A$49,0),MATCH(orders!K$1,products!$A$1:$G$1,0))</f>
        <v>L</v>
      </c>
      <c r="L966" t="str" cm="1">
        <f t="array" ref="L966">_xlfn.IFS(K966="M","Medium",K966="L","Light",K966="D","Dark")</f>
        <v>Light</v>
      </c>
      <c r="M966" s="4">
        <f>INDEX(products!$A$1:$G$49,MATCH(orders!$D966,products!$A$1:$A$49,0),MATCH(orders!M$1,products!$A$1:$G$1,0))</f>
        <v>0.2</v>
      </c>
      <c r="N966" s="5">
        <f>INDEX(products!$A$1:$G$49,MATCH(orders!$D966,products!$A$1:$A$49,0),MATCH(orders!N$1,products!$A$1:$G$1,0))</f>
        <v>4.4550000000000001</v>
      </c>
      <c r="O966" s="5">
        <f t="shared" si="15"/>
        <v>22.274999999999999</v>
      </c>
      <c r="P966" t="str">
        <f>_xlfn.XLOOKUP(CoffeeOrders[[#This Row],[Customer ID]],customers!$A$1:$A$1001,customers!$I$1:$I$1001,,0)</f>
        <v>No</v>
      </c>
    </row>
    <row r="967" spans="1:16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_xlfn.XLOOKUP(C967,customers!$A$2:$A$1001,customers!$B$2:$B$1001)</f>
        <v>Joey Jefferys</v>
      </c>
      <c r="G967" s="2" t="str">
        <f>IF(_xlfn.XLOOKUP(C967,customers!$A$1:$A$1001,customers!$C$1:$C$1001)=0, "",_xlfn.XLOOKUP(C967,customers!$A$2:$A$1001,customers!$C$2:$C$1001))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 cm="1">
        <f t="array" ref="J967">_xlfn.IFS(I967="Rob", "Robusta",I967="Ara","Arabica",I967="Exc","Excelsa",I967="Lib", "Liberica")</f>
        <v>Robusta</v>
      </c>
      <c r="K967" t="str">
        <f>INDEX(products!$A$1:$G$49,MATCH(orders!$D967,products!$A$1:$A$49,0),MATCH(orders!K$1,products!$A$1:$G$1,0))</f>
        <v>M</v>
      </c>
      <c r="L967" t="str" cm="1">
        <f t="array" ref="L967">_xlfn.IFS(K967="M","Medium",K967="L","Light",K967="D","Dark")</f>
        <v>Medium</v>
      </c>
      <c r="M967" s="4">
        <f>INDEX(products!$A$1:$G$49,MATCH(orders!$D967,products!$A$1:$A$49,0),MATCH(orders!M$1,products!$A$1:$G$1,0))</f>
        <v>1</v>
      </c>
      <c r="N967" s="5">
        <f>INDEX(products!$A$1:$G$49,MATCH(orders!$D967,products!$A$1:$A$49,0),MATCH(orders!N$1,products!$A$1:$G$1,0))</f>
        <v>9.9499999999999993</v>
      </c>
      <c r="O967" s="5">
        <f t="shared" si="15"/>
        <v>29.849999999999998</v>
      </c>
      <c r="P967" t="str">
        <f>_xlfn.XLOOKUP(CoffeeOrders[[#This Row],[Customer ID]],customers!$A$1:$A$1001,customers!$I$1:$I$1001,,0)</f>
        <v>Yes</v>
      </c>
    </row>
    <row r="968" spans="1:16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_xlfn.XLOOKUP(C968,customers!$A$2:$A$1001,customers!$B$2:$B$1001)</f>
        <v>Bearnard Wardell</v>
      </c>
      <c r="G968" s="2" t="str">
        <f>IF(_xlfn.XLOOKUP(C968,customers!$A$1:$A$1001,customers!$C$1:$C$1001)=0, "",_xlfn.XLOOKUP(C968,customers!$A$2:$A$1001,customers!$C$2:$C$1001))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 cm="1">
        <f t="array" ref="J968">_xlfn.IFS(I968="Rob", "Robusta",I968="Ara","Arabica",I968="Exc","Excelsa",I968="Lib", "Liberica")</f>
        <v>Excelsa</v>
      </c>
      <c r="K968" t="str">
        <f>INDEX(products!$A$1:$G$49,MATCH(orders!$D968,products!$A$1:$A$49,0),MATCH(orders!K$1,products!$A$1:$G$1,0))</f>
        <v>L</v>
      </c>
      <c r="L968" t="str" cm="1">
        <f t="array" ref="L968">_xlfn.IFS(K968="M","Medium",K968="L","Light",K968="D","Dark")</f>
        <v>Light</v>
      </c>
      <c r="M968" s="4">
        <f>INDEX(products!$A$1:$G$49,MATCH(orders!$D968,products!$A$1:$A$49,0),MATCH(orders!M$1,products!$A$1:$G$1,0))</f>
        <v>0.5</v>
      </c>
      <c r="N968" s="5">
        <f>INDEX(products!$A$1:$G$49,MATCH(orders!$D968,products!$A$1:$A$49,0),MATCH(orders!N$1,products!$A$1:$G$1,0))</f>
        <v>8.91</v>
      </c>
      <c r="O968" s="5">
        <f t="shared" si="15"/>
        <v>53.46</v>
      </c>
      <c r="P968" t="str">
        <f>_xlfn.XLOOKUP(CoffeeOrders[[#This Row],[Customer ID]],customers!$A$1:$A$1001,customers!$I$1:$I$1001,,0)</f>
        <v>Yes</v>
      </c>
    </row>
    <row r="969" spans="1:16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_xlfn.XLOOKUP(C969,customers!$A$2:$A$1001,customers!$B$2:$B$1001)</f>
        <v>Zeke Walisiak</v>
      </c>
      <c r="G969" s="2" t="str">
        <f>IF(_xlfn.XLOOKUP(C969,customers!$A$1:$A$1001,customers!$C$1:$C$1001)=0, "",_xlfn.XLOOKUP(C969,customers!$A$2:$A$1001,customers!$C$2:$C$1001))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 cm="1">
        <f t="array" ref="J969">_xlfn.IFS(I969="Rob", "Robusta",I969="Ara","Arabica",I969="Exc","Excelsa",I969="Lib", "Liberica")</f>
        <v>Robusta</v>
      </c>
      <c r="K969" t="str">
        <f>INDEX(products!$A$1:$G$49,MATCH(orders!$D969,products!$A$1:$A$49,0),MATCH(orders!K$1,products!$A$1:$G$1,0))</f>
        <v>D</v>
      </c>
      <c r="L969" t="str" cm="1">
        <f t="array" ref="L969">_xlfn.IFS(K969="M","Medium",K969="L","Light",K969="D","Dark")</f>
        <v>Dark</v>
      </c>
      <c r="M969" s="4">
        <f>INDEX(products!$A$1:$G$49,MATCH(orders!$D969,products!$A$1:$A$49,0),MATCH(orders!M$1,products!$A$1:$G$1,0))</f>
        <v>0.2</v>
      </c>
      <c r="N969" s="5">
        <f>INDEX(products!$A$1:$G$49,MATCH(orders!$D969,products!$A$1:$A$49,0),MATCH(orders!N$1,products!$A$1:$G$1,0))</f>
        <v>2.6849999999999996</v>
      </c>
      <c r="O969" s="5">
        <f t="shared" si="15"/>
        <v>2.6849999999999996</v>
      </c>
      <c r="P969" t="str">
        <f>_xlfn.XLOOKUP(CoffeeOrders[[#This Row],[Customer ID]],customers!$A$1:$A$1001,customers!$I$1:$I$1001,,0)</f>
        <v>Yes</v>
      </c>
    </row>
    <row r="970" spans="1:16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_xlfn.XLOOKUP(C970,customers!$A$2:$A$1001,customers!$B$2:$B$1001)</f>
        <v>Wiley Leopold</v>
      </c>
      <c r="G970" s="2" t="str">
        <f>IF(_xlfn.XLOOKUP(C970,customers!$A$1:$A$1001,customers!$C$1:$C$1001)=0, "",_xlfn.XLOOKUP(C970,customers!$A$2:$A$1001,customers!$C$2:$C$1001))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 cm="1">
        <f t="array" ref="J970">_xlfn.IFS(I970="Rob", "Robusta",I970="Ara","Arabica",I970="Exc","Excelsa",I970="Lib", "Liberica")</f>
        <v>Robusta</v>
      </c>
      <c r="K970" t="str">
        <f>INDEX(products!$A$1:$G$49,MATCH(orders!$D970,products!$A$1:$A$49,0),MATCH(orders!K$1,products!$A$1:$G$1,0))</f>
        <v>M</v>
      </c>
      <c r="L970" t="str" cm="1">
        <f t="array" ref="L970">_xlfn.IFS(K970="M","Medium",K970="L","Light",K970="D","Dark")</f>
        <v>Medium</v>
      </c>
      <c r="M970" s="4">
        <f>INDEX(products!$A$1:$G$49,MATCH(orders!$D970,products!$A$1:$A$49,0),MATCH(orders!M$1,products!$A$1:$G$1,0))</f>
        <v>0.2</v>
      </c>
      <c r="N970" s="5">
        <f>INDEX(products!$A$1:$G$49,MATCH(orders!$D970,products!$A$1:$A$49,0),MATCH(orders!N$1,products!$A$1:$G$1,0))</f>
        <v>2.9849999999999999</v>
      </c>
      <c r="O970" s="5">
        <f t="shared" si="15"/>
        <v>5.97</v>
      </c>
      <c r="P970" t="str">
        <f>_xlfn.XLOOKUP(CoffeeOrders[[#This Row],[Customer ID]],customers!$A$1:$A$1001,customers!$I$1:$I$1001,,0)</f>
        <v>No</v>
      </c>
    </row>
    <row r="971" spans="1:16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_xlfn.XLOOKUP(C971,customers!$A$2:$A$1001,customers!$B$2:$B$1001)</f>
        <v>Chiarra Shalders</v>
      </c>
      <c r="G971" s="2" t="str">
        <f>IF(_xlfn.XLOOKUP(C971,customers!$A$1:$A$1001,customers!$C$1:$C$1001)=0, "",_xlfn.XLOOKUP(C971,customers!$A$2:$A$1001,customers!$C$2:$C$1001))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 cm="1">
        <f t="array" ref="J971">_xlfn.IFS(I971="Rob", "Robusta",I971="Ara","Arabica",I971="Exc","Excelsa",I971="Lib", "Liberica")</f>
        <v>Liberica</v>
      </c>
      <c r="K971" t="str">
        <f>INDEX(products!$A$1:$G$49,MATCH(orders!$D971,products!$A$1:$A$49,0),MATCH(orders!K$1,products!$A$1:$G$1,0))</f>
        <v>D</v>
      </c>
      <c r="L971" t="str" cm="1">
        <f t="array" ref="L971">_xlfn.IFS(K971="M","Medium",K971="L","Light",K971="D","Dark")</f>
        <v>Dark</v>
      </c>
      <c r="M971" s="4">
        <f>INDEX(products!$A$1:$G$49,MATCH(orders!$D971,products!$A$1:$A$49,0),MATCH(orders!M$1,products!$A$1:$G$1,0))</f>
        <v>1</v>
      </c>
      <c r="N971" s="5">
        <f>INDEX(products!$A$1:$G$49,MATCH(orders!$D971,products!$A$1:$A$49,0),MATCH(orders!N$1,products!$A$1:$G$1,0))</f>
        <v>12.95</v>
      </c>
      <c r="O971" s="5">
        <f t="shared" si="15"/>
        <v>12.95</v>
      </c>
      <c r="P971" t="str">
        <f>_xlfn.XLOOKUP(CoffeeOrders[[#This Row],[Customer ID]],customers!$A$1:$A$1001,customers!$I$1:$I$1001,,0)</f>
        <v>Yes</v>
      </c>
    </row>
    <row r="972" spans="1:16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_xlfn.XLOOKUP(C972,customers!$A$2:$A$1001,customers!$B$2:$B$1001)</f>
        <v>Sharl Southerill</v>
      </c>
      <c r="G972" s="2" t="str">
        <f>IF(_xlfn.XLOOKUP(C972,customers!$A$1:$A$1001,customers!$C$1:$C$1001)=0, "",_xlfn.XLOOKUP(C972,customers!$A$2:$A$1001,customers!$C$2:$C$1001))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 cm="1">
        <f t="array" ref="J972">_xlfn.IFS(I972="Rob", "Robusta",I972="Ara","Arabica",I972="Exc","Excelsa",I972="Lib", "Liberica")</f>
        <v>Excelsa</v>
      </c>
      <c r="K972" t="str">
        <f>INDEX(products!$A$1:$G$49,MATCH(orders!$D972,products!$A$1:$A$49,0),MATCH(orders!K$1,products!$A$1:$G$1,0))</f>
        <v>M</v>
      </c>
      <c r="L972" t="str" cm="1">
        <f t="array" ref="L972">_xlfn.IFS(K972="M","Medium",K972="L","Light",K972="D","Dark")</f>
        <v>Medium</v>
      </c>
      <c r="M972" s="4">
        <f>INDEX(products!$A$1:$G$49,MATCH(orders!$D972,products!$A$1:$A$49,0),MATCH(orders!M$1,products!$A$1:$G$1,0))</f>
        <v>0.5</v>
      </c>
      <c r="N972" s="5">
        <f>INDEX(products!$A$1:$G$49,MATCH(orders!$D972,products!$A$1:$A$49,0),MATCH(orders!N$1,products!$A$1:$G$1,0))</f>
        <v>8.25</v>
      </c>
      <c r="O972" s="5">
        <f t="shared" si="15"/>
        <v>8.25</v>
      </c>
      <c r="P972" t="str">
        <f>_xlfn.XLOOKUP(CoffeeOrders[[#This Row],[Customer ID]],customers!$A$1:$A$1001,customers!$I$1:$I$1001,,0)</f>
        <v>No</v>
      </c>
    </row>
    <row r="973" spans="1:16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_xlfn.XLOOKUP(C973,customers!$A$2:$A$1001,customers!$B$2:$B$1001)</f>
        <v>Noni Furber</v>
      </c>
      <c r="G973" s="2" t="str">
        <f>IF(_xlfn.XLOOKUP(C973,customers!$A$1:$A$1001,customers!$C$1:$C$1001)=0, "",_xlfn.XLOOKUP(C973,customers!$A$2:$A$1001,customers!$C$2:$C$1001))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 cm="1">
        <f t="array" ref="J973">_xlfn.IFS(I973="Rob", "Robusta",I973="Ara","Arabica",I973="Exc","Excelsa",I973="Lib", "Liberica")</f>
        <v>Arabica</v>
      </c>
      <c r="K973" t="str">
        <f>INDEX(products!$A$1:$G$49,MATCH(orders!$D973,products!$A$1:$A$49,0),MATCH(orders!K$1,products!$A$1:$G$1,0))</f>
        <v>L</v>
      </c>
      <c r="L973" t="str" cm="1">
        <f t="array" ref="L973">_xlfn.IFS(K973="M","Medium",K973="L","Light",K973="D","Dark")</f>
        <v>Light</v>
      </c>
      <c r="M973" s="4">
        <f>INDEX(products!$A$1:$G$49,MATCH(orders!$D973,products!$A$1:$A$49,0),MATCH(orders!M$1,products!$A$1:$G$1,0))</f>
        <v>2.5</v>
      </c>
      <c r="N973" s="5">
        <f>INDEX(products!$A$1:$G$49,MATCH(orders!$D973,products!$A$1:$A$49,0),MATCH(orders!N$1,products!$A$1:$G$1,0))</f>
        <v>29.784999999999997</v>
      </c>
      <c r="O973" s="5">
        <f t="shared" si="15"/>
        <v>148.92499999999998</v>
      </c>
      <c r="P973" t="str">
        <f>_xlfn.XLOOKUP(CoffeeOrders[[#This Row],[Customer ID]],customers!$A$1:$A$1001,customers!$I$1:$I$1001,,0)</f>
        <v>No</v>
      </c>
    </row>
    <row r="974" spans="1:16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_xlfn.XLOOKUP(C974,customers!$A$2:$A$1001,customers!$B$2:$B$1001)</f>
        <v>Dinah Crutcher</v>
      </c>
      <c r="G974" s="2" t="str">
        <f>IF(_xlfn.XLOOKUP(C974,customers!$A$1:$A$1001,customers!$C$1:$C$1001)=0, "",_xlfn.XLOOKUP(C974,customers!$A$2:$A$1001,customers!$C$2:$C$1001))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 cm="1">
        <f t="array" ref="J974">_xlfn.IFS(I974="Rob", "Robusta",I974="Ara","Arabica",I974="Exc","Excelsa",I974="Lib", "Liberica")</f>
        <v>Arabica</v>
      </c>
      <c r="K974" t="str">
        <f>INDEX(products!$A$1:$G$49,MATCH(orders!$D974,products!$A$1:$A$49,0),MATCH(orders!K$1,products!$A$1:$G$1,0))</f>
        <v>L</v>
      </c>
      <c r="L974" t="str" cm="1">
        <f t="array" ref="L974">_xlfn.IFS(K974="M","Medium",K974="L","Light",K974="D","Dark")</f>
        <v>Light</v>
      </c>
      <c r="M974" s="4">
        <f>INDEX(products!$A$1:$G$49,MATCH(orders!$D974,products!$A$1:$A$49,0),MATCH(orders!M$1,products!$A$1:$G$1,0))</f>
        <v>2.5</v>
      </c>
      <c r="N974" s="5">
        <f>INDEX(products!$A$1:$G$49,MATCH(orders!$D974,products!$A$1:$A$49,0),MATCH(orders!N$1,products!$A$1:$G$1,0))</f>
        <v>29.784999999999997</v>
      </c>
      <c r="O974" s="5">
        <f t="shared" si="15"/>
        <v>89.35499999999999</v>
      </c>
      <c r="P974" t="str">
        <f>_xlfn.XLOOKUP(CoffeeOrders[[#This Row],[Customer ID]],customers!$A$1:$A$1001,customers!$I$1:$I$1001,,0)</f>
        <v>Yes</v>
      </c>
    </row>
    <row r="975" spans="1:16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_xlfn.XLOOKUP(C975,customers!$A$2:$A$1001,customers!$B$2:$B$1001)</f>
        <v>Charlean Keave</v>
      </c>
      <c r="G975" s="2" t="str">
        <f>IF(_xlfn.XLOOKUP(C975,customers!$A$1:$A$1001,customers!$C$1:$C$1001)=0, "",_xlfn.XLOOKUP(C975,customers!$A$2:$A$1001,customers!$C$2:$C$1001))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 cm="1">
        <f t="array" ref="J975">_xlfn.IFS(I975="Rob", "Robusta",I975="Ara","Arabica",I975="Exc","Excelsa",I975="Lib", "Liberica")</f>
        <v>Liberica</v>
      </c>
      <c r="K975" t="str">
        <f>INDEX(products!$A$1:$G$49,MATCH(orders!$D975,products!$A$1:$A$49,0),MATCH(orders!K$1,products!$A$1:$G$1,0))</f>
        <v>M</v>
      </c>
      <c r="L975" t="str" cm="1">
        <f t="array" ref="L975">_xlfn.IFS(K975="M","Medium",K975="L","Light",K975="D","Dark")</f>
        <v>Medium</v>
      </c>
      <c r="M975" s="4">
        <f>INDEX(products!$A$1:$G$49,MATCH(orders!$D975,products!$A$1:$A$49,0),MATCH(orders!M$1,products!$A$1:$G$1,0))</f>
        <v>1</v>
      </c>
      <c r="N975" s="5">
        <f>INDEX(products!$A$1:$G$49,MATCH(orders!$D975,products!$A$1:$A$49,0),MATCH(orders!N$1,products!$A$1:$G$1,0))</f>
        <v>14.55</v>
      </c>
      <c r="O975" s="5">
        <f t="shared" si="15"/>
        <v>87.300000000000011</v>
      </c>
      <c r="P975" t="str">
        <f>_xlfn.XLOOKUP(CoffeeOrders[[#This Row],[Customer ID]],customers!$A$1:$A$1001,customers!$I$1:$I$1001,,0)</f>
        <v>No</v>
      </c>
    </row>
    <row r="976" spans="1:16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_xlfn.XLOOKUP(C976,customers!$A$2:$A$1001,customers!$B$2:$B$1001)</f>
        <v>Sada Roseborough</v>
      </c>
      <c r="G976" s="2" t="str">
        <f>IF(_xlfn.XLOOKUP(C976,customers!$A$1:$A$1001,customers!$C$1:$C$1001)=0, "",_xlfn.XLOOKUP(C976,customers!$A$2:$A$1001,customers!$C$2:$C$1001))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 cm="1">
        <f t="array" ref="J976">_xlfn.IFS(I976="Rob", "Robusta",I976="Ara","Arabica",I976="Exc","Excelsa",I976="Lib", "Liberica")</f>
        <v>Robusta</v>
      </c>
      <c r="K976" t="str">
        <f>INDEX(products!$A$1:$G$49,MATCH(orders!$D976,products!$A$1:$A$49,0),MATCH(orders!K$1,products!$A$1:$G$1,0))</f>
        <v>D</v>
      </c>
      <c r="L976" t="str" cm="1">
        <f t="array" ref="L976">_xlfn.IFS(K976="M","Medium",K976="L","Light",K976="D","Dark")</f>
        <v>Dark</v>
      </c>
      <c r="M976" s="4">
        <f>INDEX(products!$A$1:$G$49,MATCH(orders!$D976,products!$A$1:$A$49,0),MATCH(orders!M$1,products!$A$1:$G$1,0))</f>
        <v>0.5</v>
      </c>
      <c r="N976" s="5">
        <f>INDEX(products!$A$1:$G$49,MATCH(orders!$D976,products!$A$1:$A$49,0),MATCH(orders!N$1,products!$A$1:$G$1,0))</f>
        <v>5.3699999999999992</v>
      </c>
      <c r="O976" s="5">
        <f t="shared" si="15"/>
        <v>5.3699999999999992</v>
      </c>
      <c r="P976" t="str">
        <f>_xlfn.XLOOKUP(CoffeeOrders[[#This Row],[Customer ID]],customers!$A$1:$A$1001,customers!$I$1:$I$1001,,0)</f>
        <v>Yes</v>
      </c>
    </row>
    <row r="977" spans="1:16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_xlfn.XLOOKUP(C977,customers!$A$2:$A$1001,customers!$B$2:$B$1001)</f>
        <v>Clayton Kingwell</v>
      </c>
      <c r="G977" s="2" t="str">
        <f>IF(_xlfn.XLOOKUP(C977,customers!$A$1:$A$1001,customers!$C$1:$C$1001)=0, "",_xlfn.XLOOKUP(C977,customers!$A$2:$A$1001,customers!$C$2:$C$1001))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 cm="1">
        <f t="array" ref="J977">_xlfn.IFS(I977="Rob", "Robusta",I977="Ara","Arabica",I977="Exc","Excelsa",I977="Lib", "Liberica")</f>
        <v>Arabica</v>
      </c>
      <c r="K977" t="str">
        <f>INDEX(products!$A$1:$G$49,MATCH(orders!$D977,products!$A$1:$A$49,0),MATCH(orders!K$1,products!$A$1:$G$1,0))</f>
        <v>D</v>
      </c>
      <c r="L977" t="str" cm="1">
        <f t="array" ref="L977">_xlfn.IFS(K977="M","Medium",K977="L","Light",K977="D","Dark")</f>
        <v>Dark</v>
      </c>
      <c r="M977" s="4">
        <f>INDEX(products!$A$1:$G$49,MATCH(orders!$D977,products!$A$1:$A$49,0),MATCH(orders!M$1,products!$A$1:$G$1,0))</f>
        <v>0.2</v>
      </c>
      <c r="N977" s="5">
        <f>INDEX(products!$A$1:$G$49,MATCH(orders!$D977,products!$A$1:$A$49,0),MATCH(orders!N$1,products!$A$1:$G$1,0))</f>
        <v>2.9849999999999999</v>
      </c>
      <c r="O977" s="5">
        <f t="shared" si="15"/>
        <v>8.9550000000000001</v>
      </c>
      <c r="P977" t="str">
        <f>_xlfn.XLOOKUP(CoffeeOrders[[#This Row],[Customer ID]],customers!$A$1:$A$1001,customers!$I$1:$I$1001,,0)</f>
        <v>Yes</v>
      </c>
    </row>
    <row r="978" spans="1:16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_xlfn.XLOOKUP(C978,customers!$A$2:$A$1001,customers!$B$2:$B$1001)</f>
        <v>Kacy Canto</v>
      </c>
      <c r="G978" s="2" t="str">
        <f>IF(_xlfn.XLOOKUP(C978,customers!$A$1:$A$1001,customers!$C$1:$C$1001)=0, "",_xlfn.XLOOKUP(C978,customers!$A$2:$A$1001,customers!$C$2:$C$1001))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 cm="1">
        <f t="array" ref="J978">_xlfn.IFS(I978="Rob", "Robusta",I978="Ara","Arabica",I978="Exc","Excelsa",I978="Lib", "Liberica")</f>
        <v>Robusta</v>
      </c>
      <c r="K978" t="str">
        <f>INDEX(products!$A$1:$G$49,MATCH(orders!$D978,products!$A$1:$A$49,0),MATCH(orders!K$1,products!$A$1:$G$1,0))</f>
        <v>L</v>
      </c>
      <c r="L978" t="str" cm="1">
        <f t="array" ref="L978">_xlfn.IFS(K978="M","Medium",K978="L","Light",K978="D","Dark")</f>
        <v>Light</v>
      </c>
      <c r="M978" s="4">
        <f>INDEX(products!$A$1:$G$49,MATCH(orders!$D978,products!$A$1:$A$49,0),MATCH(orders!M$1,products!$A$1:$G$1,0))</f>
        <v>2.5</v>
      </c>
      <c r="N978" s="5">
        <f>INDEX(products!$A$1:$G$49,MATCH(orders!$D978,products!$A$1:$A$49,0),MATCH(orders!N$1,products!$A$1:$G$1,0))</f>
        <v>27.484999999999996</v>
      </c>
      <c r="O978" s="5">
        <f t="shared" si="15"/>
        <v>137.42499999999998</v>
      </c>
      <c r="P978" t="str">
        <f>_xlfn.XLOOKUP(CoffeeOrders[[#This Row],[Customer ID]],customers!$A$1:$A$1001,customers!$I$1:$I$1001,,0)</f>
        <v>Yes</v>
      </c>
    </row>
    <row r="979" spans="1:16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_xlfn.XLOOKUP(C979,customers!$A$2:$A$1001,customers!$B$2:$B$1001)</f>
        <v>Mab Blakemore</v>
      </c>
      <c r="G979" s="2" t="str">
        <f>IF(_xlfn.XLOOKUP(C979,customers!$A$1:$A$1001,customers!$C$1:$C$1001)=0, "",_xlfn.XLOOKUP(C979,customers!$A$2:$A$1001,customers!$C$2:$C$1001))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 cm="1">
        <f t="array" ref="J979">_xlfn.IFS(I979="Rob", "Robusta",I979="Ara","Arabica",I979="Exc","Excelsa",I979="Lib", "Liberica")</f>
        <v>Robusta</v>
      </c>
      <c r="K979" t="str">
        <f>INDEX(products!$A$1:$G$49,MATCH(orders!$D979,products!$A$1:$A$49,0),MATCH(orders!K$1,products!$A$1:$G$1,0))</f>
        <v>L</v>
      </c>
      <c r="L979" t="str" cm="1">
        <f t="array" ref="L979">_xlfn.IFS(K979="M","Medium",K979="L","Light",K979="D","Dark")</f>
        <v>Light</v>
      </c>
      <c r="M979" s="4">
        <f>INDEX(products!$A$1:$G$49,MATCH(orders!$D979,products!$A$1:$A$49,0),MATCH(orders!M$1,products!$A$1:$G$1,0))</f>
        <v>1</v>
      </c>
      <c r="N979" s="5">
        <f>INDEX(products!$A$1:$G$49,MATCH(orders!$D979,products!$A$1:$A$49,0),MATCH(orders!N$1,products!$A$1:$G$1,0))</f>
        <v>11.95</v>
      </c>
      <c r="O979" s="5">
        <f t="shared" si="15"/>
        <v>59.75</v>
      </c>
      <c r="P979" t="str">
        <f>_xlfn.XLOOKUP(CoffeeOrders[[#This Row],[Customer ID]],customers!$A$1:$A$1001,customers!$I$1:$I$1001,,0)</f>
        <v>No</v>
      </c>
    </row>
    <row r="980" spans="1:16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_xlfn.XLOOKUP(C980,customers!$A$2:$A$1001,customers!$B$2:$B$1001)</f>
        <v>Charlean Keave</v>
      </c>
      <c r="G980" s="2" t="str">
        <f>IF(_xlfn.XLOOKUP(C980,customers!$A$1:$A$1001,customers!$C$1:$C$1001)=0, "",_xlfn.XLOOKUP(C980,customers!$A$2:$A$1001,customers!$C$2:$C$1001))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 cm="1">
        <f t="array" ref="J980">_xlfn.IFS(I980="Rob", "Robusta",I980="Ara","Arabica",I980="Exc","Excelsa",I980="Lib", "Liberica")</f>
        <v>Arabica</v>
      </c>
      <c r="K980" t="str">
        <f>INDEX(products!$A$1:$G$49,MATCH(orders!$D980,products!$A$1:$A$49,0),MATCH(orders!K$1,products!$A$1:$G$1,0))</f>
        <v>L</v>
      </c>
      <c r="L980" t="str" cm="1">
        <f t="array" ref="L980">_xlfn.IFS(K980="M","Medium",K980="L","Light",K980="D","Dark")</f>
        <v>Light</v>
      </c>
      <c r="M980" s="4">
        <f>INDEX(products!$A$1:$G$49,MATCH(orders!$D980,products!$A$1:$A$49,0),MATCH(orders!M$1,products!$A$1:$G$1,0))</f>
        <v>0.5</v>
      </c>
      <c r="N980" s="5">
        <f>INDEX(products!$A$1:$G$49,MATCH(orders!$D980,products!$A$1:$A$49,0),MATCH(orders!N$1,products!$A$1:$G$1,0))</f>
        <v>7.77</v>
      </c>
      <c r="O980" s="5">
        <f t="shared" si="15"/>
        <v>23.31</v>
      </c>
      <c r="P980" t="str">
        <f>_xlfn.XLOOKUP(CoffeeOrders[[#This Row],[Customer ID]],customers!$A$1:$A$1001,customers!$I$1:$I$1001,,0)</f>
        <v>No</v>
      </c>
    </row>
    <row r="981" spans="1:16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_xlfn.XLOOKUP(C981,customers!$A$2:$A$1001,customers!$B$2:$B$1001)</f>
        <v>Javier Causnett</v>
      </c>
      <c r="G981" s="2" t="str">
        <f>IF(_xlfn.XLOOKUP(C981,customers!$A$1:$A$1001,customers!$C$1:$C$1001)=0, "",_xlfn.XLOOKUP(C981,customers!$A$2:$A$1001,customers!$C$2:$C$1001))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 cm="1">
        <f t="array" ref="J981">_xlfn.IFS(I981="Rob", "Robusta",I981="Ara","Arabica",I981="Exc","Excelsa",I981="Lib", "Liberica")</f>
        <v>Robusta</v>
      </c>
      <c r="K981" t="str">
        <f>INDEX(products!$A$1:$G$49,MATCH(orders!$D981,products!$A$1:$A$49,0),MATCH(orders!K$1,products!$A$1:$G$1,0))</f>
        <v>D</v>
      </c>
      <c r="L981" t="str" cm="1">
        <f t="array" ref="L981">_xlfn.IFS(K981="M","Medium",K981="L","Light",K981="D","Dark")</f>
        <v>Dark</v>
      </c>
      <c r="M981" s="4">
        <f>INDEX(products!$A$1:$G$49,MATCH(orders!$D981,products!$A$1:$A$49,0),MATCH(orders!M$1,products!$A$1:$G$1,0))</f>
        <v>0.5</v>
      </c>
      <c r="N981" s="5">
        <f>INDEX(products!$A$1:$G$49,MATCH(orders!$D981,products!$A$1:$A$49,0),MATCH(orders!N$1,products!$A$1:$G$1,0))</f>
        <v>5.3699999999999992</v>
      </c>
      <c r="O981" s="5">
        <f t="shared" si="15"/>
        <v>10.739999999999998</v>
      </c>
      <c r="P981" t="str">
        <f>_xlfn.XLOOKUP(CoffeeOrders[[#This Row],[Customer ID]],customers!$A$1:$A$1001,customers!$I$1:$I$1001,,0)</f>
        <v>No</v>
      </c>
    </row>
    <row r="982" spans="1:16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_xlfn.XLOOKUP(C982,customers!$A$2:$A$1001,customers!$B$2:$B$1001)</f>
        <v>Demetris Micheli</v>
      </c>
      <c r="G982" s="2" t="str">
        <f>IF(_xlfn.XLOOKUP(C982,customers!$A$1:$A$1001,customers!$C$1:$C$1001)=0, "",_xlfn.XLOOKUP(C982,customers!$A$2:$A$1001,customers!$C$2:$C$1001))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 cm="1">
        <f t="array" ref="J982">_xlfn.IFS(I982="Rob", "Robusta",I982="Ara","Arabica",I982="Exc","Excelsa",I982="Lib", "Liberica")</f>
        <v>Excelsa</v>
      </c>
      <c r="K982" t="str">
        <f>INDEX(products!$A$1:$G$49,MATCH(orders!$D982,products!$A$1:$A$49,0),MATCH(orders!K$1,products!$A$1:$G$1,0))</f>
        <v>D</v>
      </c>
      <c r="L982" t="str" cm="1">
        <f t="array" ref="L982">_xlfn.IFS(K982="M","Medium",K982="L","Light",K982="D","Dark")</f>
        <v>Dark</v>
      </c>
      <c r="M982" s="4">
        <f>INDEX(products!$A$1:$G$49,MATCH(orders!$D982,products!$A$1:$A$49,0),MATCH(orders!M$1,products!$A$1:$G$1,0))</f>
        <v>2.5</v>
      </c>
      <c r="N982" s="5">
        <f>INDEX(products!$A$1:$G$49,MATCH(orders!$D982,products!$A$1:$A$49,0),MATCH(orders!N$1,products!$A$1:$G$1,0))</f>
        <v>27.945</v>
      </c>
      <c r="O982" s="5">
        <f t="shared" si="15"/>
        <v>167.67000000000002</v>
      </c>
      <c r="P982" t="str">
        <f>_xlfn.XLOOKUP(CoffeeOrders[[#This Row],[Customer ID]],customers!$A$1:$A$1001,customers!$I$1:$I$1001,,0)</f>
        <v>Yes</v>
      </c>
    </row>
    <row r="983" spans="1:16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_xlfn.XLOOKUP(C983,customers!$A$2:$A$1001,customers!$B$2:$B$1001)</f>
        <v>Chloette Bernardot</v>
      </c>
      <c r="G983" s="2" t="str">
        <f>IF(_xlfn.XLOOKUP(C983,customers!$A$1:$A$1001,customers!$C$1:$C$1001)=0, "",_xlfn.XLOOKUP(C983,customers!$A$2:$A$1001,customers!$C$2:$C$1001))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 cm="1">
        <f t="array" ref="J983">_xlfn.IFS(I983="Rob", "Robusta",I983="Ara","Arabica",I983="Exc","Excelsa",I983="Lib", "Liberica")</f>
        <v>Excelsa</v>
      </c>
      <c r="K983" t="str">
        <f>INDEX(products!$A$1:$G$49,MATCH(orders!$D983,products!$A$1:$A$49,0),MATCH(orders!K$1,products!$A$1:$G$1,0))</f>
        <v>D</v>
      </c>
      <c r="L983" t="str" cm="1">
        <f t="array" ref="L983">_xlfn.IFS(K983="M","Medium",K983="L","Light",K983="D","Dark")</f>
        <v>Dark</v>
      </c>
      <c r="M983" s="4">
        <f>INDEX(products!$A$1:$G$49,MATCH(orders!$D983,products!$A$1:$A$49,0),MATCH(orders!M$1,products!$A$1:$G$1,0))</f>
        <v>0.2</v>
      </c>
      <c r="N983" s="5">
        <f>INDEX(products!$A$1:$G$49,MATCH(orders!$D983,products!$A$1:$A$49,0),MATCH(orders!N$1,products!$A$1:$G$1,0))</f>
        <v>3.645</v>
      </c>
      <c r="O983" s="5">
        <f t="shared" si="15"/>
        <v>21.87</v>
      </c>
      <c r="P983" t="str">
        <f>_xlfn.XLOOKUP(CoffeeOrders[[#This Row],[Customer ID]],customers!$A$1:$A$1001,customers!$I$1:$I$1001,,0)</f>
        <v>Yes</v>
      </c>
    </row>
    <row r="984" spans="1:16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_xlfn.XLOOKUP(C984,customers!$A$2:$A$1001,customers!$B$2:$B$1001)</f>
        <v>Kim Kemery</v>
      </c>
      <c r="G984" s="2" t="str">
        <f>IF(_xlfn.XLOOKUP(C984,customers!$A$1:$A$1001,customers!$C$1:$C$1001)=0, "",_xlfn.XLOOKUP(C984,customers!$A$2:$A$1001,customers!$C$2:$C$1001))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 cm="1">
        <f t="array" ref="J984">_xlfn.IFS(I984="Rob", "Robusta",I984="Ara","Arabica",I984="Exc","Excelsa",I984="Lib", "Liberica")</f>
        <v>Robusta</v>
      </c>
      <c r="K984" t="str">
        <f>INDEX(products!$A$1:$G$49,MATCH(orders!$D984,products!$A$1:$A$49,0),MATCH(orders!K$1,products!$A$1:$G$1,0))</f>
        <v>L</v>
      </c>
      <c r="L984" t="str" cm="1">
        <f t="array" ref="L984">_xlfn.IFS(K984="M","Medium",K984="L","Light",K984="D","Dark")</f>
        <v>Light</v>
      </c>
      <c r="M984" s="4">
        <f>INDEX(products!$A$1:$G$49,MATCH(orders!$D984,products!$A$1:$A$49,0),MATCH(orders!M$1,products!$A$1:$G$1,0))</f>
        <v>1</v>
      </c>
      <c r="N984" s="5">
        <f>INDEX(products!$A$1:$G$49,MATCH(orders!$D984,products!$A$1:$A$49,0),MATCH(orders!N$1,products!$A$1:$G$1,0))</f>
        <v>11.95</v>
      </c>
      <c r="O984" s="5">
        <f t="shared" si="15"/>
        <v>23.9</v>
      </c>
      <c r="P984" t="str">
        <f>_xlfn.XLOOKUP(CoffeeOrders[[#This Row],[Customer ID]],customers!$A$1:$A$1001,customers!$I$1:$I$1001,,0)</f>
        <v>Yes</v>
      </c>
    </row>
    <row r="985" spans="1:16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_xlfn.XLOOKUP(C985,customers!$A$2:$A$1001,customers!$B$2:$B$1001)</f>
        <v>Fanchette Parlot</v>
      </c>
      <c r="G985" s="2" t="str">
        <f>IF(_xlfn.XLOOKUP(C985,customers!$A$1:$A$1001,customers!$C$1:$C$1001)=0, "",_xlfn.XLOOKUP(C985,customers!$A$2:$A$1001,customers!$C$2:$C$1001))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 cm="1">
        <f t="array" ref="J985">_xlfn.IFS(I985="Rob", "Robusta",I985="Ara","Arabica",I985="Exc","Excelsa",I985="Lib", "Liberica")</f>
        <v>Arabica</v>
      </c>
      <c r="K985" t="str">
        <f>INDEX(products!$A$1:$G$49,MATCH(orders!$D985,products!$A$1:$A$49,0),MATCH(orders!K$1,products!$A$1:$G$1,0))</f>
        <v>M</v>
      </c>
      <c r="L985" t="str" cm="1">
        <f t="array" ref="L985">_xlfn.IFS(K985="M","Medium",K985="L","Light",K985="D","Dark")</f>
        <v>Medium</v>
      </c>
      <c r="M985" s="4">
        <f>INDEX(products!$A$1:$G$49,MATCH(orders!$D985,products!$A$1:$A$49,0),MATCH(orders!M$1,products!$A$1:$G$1,0))</f>
        <v>0.2</v>
      </c>
      <c r="N985" s="5">
        <f>INDEX(products!$A$1:$G$49,MATCH(orders!$D985,products!$A$1:$A$49,0),MATCH(orders!N$1,products!$A$1:$G$1,0))</f>
        <v>3.375</v>
      </c>
      <c r="O985" s="5">
        <f t="shared" si="15"/>
        <v>6.75</v>
      </c>
      <c r="P985" t="str">
        <f>_xlfn.XLOOKUP(CoffeeOrders[[#This Row],[Customer ID]],customers!$A$1:$A$1001,customers!$I$1:$I$1001,,0)</f>
        <v>Yes</v>
      </c>
    </row>
    <row r="986" spans="1:16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_xlfn.XLOOKUP(C986,customers!$A$2:$A$1001,customers!$B$2:$B$1001)</f>
        <v>Ramon Cheak</v>
      </c>
      <c r="G986" s="2" t="str">
        <f>IF(_xlfn.XLOOKUP(C986,customers!$A$1:$A$1001,customers!$C$1:$C$1001)=0, "",_xlfn.XLOOKUP(C986,customers!$A$2:$A$1001,customers!$C$2:$C$1001))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 cm="1">
        <f t="array" ref="J986">_xlfn.IFS(I986="Rob", "Robusta",I986="Ara","Arabica",I986="Exc","Excelsa",I986="Lib", "Liberica")</f>
        <v>Excelsa</v>
      </c>
      <c r="K986" t="str">
        <f>INDEX(products!$A$1:$G$49,MATCH(orders!$D986,products!$A$1:$A$49,0),MATCH(orders!K$1,products!$A$1:$G$1,0))</f>
        <v>M</v>
      </c>
      <c r="L986" t="str" cm="1">
        <f t="array" ref="L986">_xlfn.IFS(K986="M","Medium",K986="L","Light",K986="D","Dark")</f>
        <v>Medium</v>
      </c>
      <c r="M986" s="4">
        <f>INDEX(products!$A$1:$G$49,MATCH(orders!$D986,products!$A$1:$A$49,0),MATCH(orders!M$1,products!$A$1:$G$1,0))</f>
        <v>2.5</v>
      </c>
      <c r="N986" s="5">
        <f>INDEX(products!$A$1:$G$49,MATCH(orders!$D986,products!$A$1:$A$49,0),MATCH(orders!N$1,products!$A$1:$G$1,0))</f>
        <v>31.624999999999996</v>
      </c>
      <c r="O986" s="5">
        <f t="shared" si="15"/>
        <v>31.624999999999996</v>
      </c>
      <c r="P986" t="str">
        <f>_xlfn.XLOOKUP(CoffeeOrders[[#This Row],[Customer ID]],customers!$A$1:$A$1001,customers!$I$1:$I$1001,,0)</f>
        <v>Yes</v>
      </c>
    </row>
    <row r="987" spans="1:16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_xlfn.XLOOKUP(C987,customers!$A$2:$A$1001,customers!$B$2:$B$1001)</f>
        <v>Koressa O'Geneay</v>
      </c>
      <c r="G987" s="2" t="str">
        <f>IF(_xlfn.XLOOKUP(C987,customers!$A$1:$A$1001,customers!$C$1:$C$1001)=0, "",_xlfn.XLOOKUP(C987,customers!$A$2:$A$1001,customers!$C$2:$C$1001))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 cm="1">
        <f t="array" ref="J987">_xlfn.IFS(I987="Rob", "Robusta",I987="Ara","Arabica",I987="Exc","Excelsa",I987="Lib", "Liberica")</f>
        <v>Robusta</v>
      </c>
      <c r="K987" t="str">
        <f>INDEX(products!$A$1:$G$49,MATCH(orders!$D987,products!$A$1:$A$49,0),MATCH(orders!K$1,products!$A$1:$G$1,0))</f>
        <v>L</v>
      </c>
      <c r="L987" t="str" cm="1">
        <f t="array" ref="L987">_xlfn.IFS(K987="M","Medium",K987="L","Light",K987="D","Dark")</f>
        <v>Light</v>
      </c>
      <c r="M987" s="4">
        <f>INDEX(products!$A$1:$G$49,MATCH(orders!$D987,products!$A$1:$A$49,0),MATCH(orders!M$1,products!$A$1:$G$1,0))</f>
        <v>1</v>
      </c>
      <c r="N987" s="5">
        <f>INDEX(products!$A$1:$G$49,MATCH(orders!$D987,products!$A$1:$A$49,0),MATCH(orders!N$1,products!$A$1:$G$1,0))</f>
        <v>11.95</v>
      </c>
      <c r="O987" s="5">
        <f t="shared" si="15"/>
        <v>47.8</v>
      </c>
      <c r="P987" t="str">
        <f>_xlfn.XLOOKUP(CoffeeOrders[[#This Row],[Customer ID]],customers!$A$1:$A$1001,customers!$I$1:$I$1001,,0)</f>
        <v>No</v>
      </c>
    </row>
    <row r="988" spans="1:16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_xlfn.XLOOKUP(C988,customers!$A$2:$A$1001,customers!$B$2:$B$1001)</f>
        <v>Claudell Ayre</v>
      </c>
      <c r="G988" s="2" t="str">
        <f>IF(_xlfn.XLOOKUP(C988,customers!$A$1:$A$1001,customers!$C$1:$C$1001)=0, "",_xlfn.XLOOKUP(C988,customers!$A$2:$A$1001,customers!$C$2:$C$1001))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 cm="1">
        <f t="array" ref="J988">_xlfn.IFS(I988="Rob", "Robusta",I988="Ara","Arabica",I988="Exc","Excelsa",I988="Lib", "Liberica")</f>
        <v>Liberica</v>
      </c>
      <c r="K988" t="str">
        <f>INDEX(products!$A$1:$G$49,MATCH(orders!$D988,products!$A$1:$A$49,0),MATCH(orders!K$1,products!$A$1:$G$1,0))</f>
        <v>M</v>
      </c>
      <c r="L988" t="str" cm="1">
        <f t="array" ref="L988">_xlfn.IFS(K988="M","Medium",K988="L","Light",K988="D","Dark")</f>
        <v>Medium</v>
      </c>
      <c r="M988" s="4">
        <f>INDEX(products!$A$1:$G$49,MATCH(orders!$D988,products!$A$1:$A$49,0),MATCH(orders!M$1,products!$A$1:$G$1,0))</f>
        <v>2.5</v>
      </c>
      <c r="N988" s="5">
        <f>INDEX(products!$A$1:$G$49,MATCH(orders!$D988,products!$A$1:$A$49,0),MATCH(orders!N$1,products!$A$1:$G$1,0))</f>
        <v>33.464999999999996</v>
      </c>
      <c r="O988" s="5">
        <f t="shared" si="15"/>
        <v>33.464999999999996</v>
      </c>
      <c r="P988" t="str">
        <f>_xlfn.XLOOKUP(CoffeeOrders[[#This Row],[Customer ID]],customers!$A$1:$A$1001,customers!$I$1:$I$1001,,0)</f>
        <v>No</v>
      </c>
    </row>
    <row r="989" spans="1:16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_xlfn.XLOOKUP(C989,customers!$A$2:$A$1001,customers!$B$2:$B$1001)</f>
        <v>Lorianne Kyneton</v>
      </c>
      <c r="G989" s="2" t="str">
        <f>IF(_xlfn.XLOOKUP(C989,customers!$A$1:$A$1001,customers!$C$1:$C$1001)=0, "",_xlfn.XLOOKUP(C989,customers!$A$2:$A$1001,customers!$C$2:$C$1001))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 cm="1">
        <f t="array" ref="J989">_xlfn.IFS(I989="Rob", "Robusta",I989="Ara","Arabica",I989="Exc","Excelsa",I989="Lib", "Liberica")</f>
        <v>Arabica</v>
      </c>
      <c r="K989" t="str">
        <f>INDEX(products!$A$1:$G$49,MATCH(orders!$D989,products!$A$1:$A$49,0),MATCH(orders!K$1,products!$A$1:$G$1,0))</f>
        <v>D</v>
      </c>
      <c r="L989" t="str" cm="1">
        <f t="array" ref="L989">_xlfn.IFS(K989="M","Medium",K989="L","Light",K989="D","Dark")</f>
        <v>Dark</v>
      </c>
      <c r="M989" s="4">
        <f>INDEX(products!$A$1:$G$49,MATCH(orders!$D989,products!$A$1:$A$49,0),MATCH(orders!M$1,products!$A$1:$G$1,0))</f>
        <v>0.5</v>
      </c>
      <c r="N989" s="5">
        <f>INDEX(products!$A$1:$G$49,MATCH(orders!$D989,products!$A$1:$A$49,0),MATCH(orders!N$1,products!$A$1:$G$1,0))</f>
        <v>5.97</v>
      </c>
      <c r="O989" s="5">
        <f t="shared" si="15"/>
        <v>29.849999999999998</v>
      </c>
      <c r="P989" t="str">
        <f>_xlfn.XLOOKUP(CoffeeOrders[[#This Row],[Customer ID]],customers!$A$1:$A$1001,customers!$I$1:$I$1001,,0)</f>
        <v>Yes</v>
      </c>
    </row>
    <row r="990" spans="1:16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_xlfn.XLOOKUP(C990,customers!$A$2:$A$1001,customers!$B$2:$B$1001)</f>
        <v>Adele McFayden</v>
      </c>
      <c r="G990" s="2" t="str">
        <f>IF(_xlfn.XLOOKUP(C990,customers!$A$1:$A$1001,customers!$C$1:$C$1001)=0, "",_xlfn.XLOOKUP(C990,customers!$A$2:$A$1001,customers!$C$2:$C$1001))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 cm="1">
        <f t="array" ref="J990">_xlfn.IFS(I990="Rob", "Robusta",I990="Ara","Arabica",I990="Exc","Excelsa",I990="Lib", "Liberica")</f>
        <v>Robusta</v>
      </c>
      <c r="K990" t="str">
        <f>INDEX(products!$A$1:$G$49,MATCH(orders!$D990,products!$A$1:$A$49,0),MATCH(orders!K$1,products!$A$1:$G$1,0))</f>
        <v>M</v>
      </c>
      <c r="L990" t="str" cm="1">
        <f t="array" ref="L990">_xlfn.IFS(K990="M","Medium",K990="L","Light",K990="D","Dark")</f>
        <v>Medium</v>
      </c>
      <c r="M990" s="4">
        <f>INDEX(products!$A$1:$G$49,MATCH(orders!$D990,products!$A$1:$A$49,0),MATCH(orders!M$1,products!$A$1:$G$1,0))</f>
        <v>1</v>
      </c>
      <c r="N990" s="5">
        <f>INDEX(products!$A$1:$G$49,MATCH(orders!$D990,products!$A$1:$A$49,0),MATCH(orders!N$1,products!$A$1:$G$1,0))</f>
        <v>9.9499999999999993</v>
      </c>
      <c r="O990" s="5">
        <f t="shared" si="15"/>
        <v>29.849999999999998</v>
      </c>
      <c r="P990" t="str">
        <f>_xlfn.XLOOKUP(CoffeeOrders[[#This Row],[Customer ID]],customers!$A$1:$A$1001,customers!$I$1:$I$1001,,0)</f>
        <v>Yes</v>
      </c>
    </row>
    <row r="991" spans="1:16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_xlfn.XLOOKUP(C991,customers!$A$2:$A$1001,customers!$B$2:$B$1001)</f>
        <v>Herta Layne</v>
      </c>
      <c r="G991" s="2" t="str">
        <f>IF(_xlfn.XLOOKUP(C991,customers!$A$1:$A$1001,customers!$C$1:$C$1001)=0, "",_xlfn.XLOOKUP(C991,customers!$A$2:$A$1001,customers!$C$2:$C$1001))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 cm="1">
        <f t="array" ref="J991">_xlfn.IFS(I991="Rob", "Robusta",I991="Ara","Arabica",I991="Exc","Excelsa",I991="Lib", "Liberica")</f>
        <v>Arabica</v>
      </c>
      <c r="K991" t="str">
        <f>INDEX(products!$A$1:$G$49,MATCH(orders!$D991,products!$A$1:$A$49,0),MATCH(orders!K$1,products!$A$1:$G$1,0))</f>
        <v>M</v>
      </c>
      <c r="L991" t="str" cm="1">
        <f t="array" ref="L991">_xlfn.IFS(K991="M","Medium",K991="L","Light",K991="D","Dark")</f>
        <v>Medium</v>
      </c>
      <c r="M991" s="4">
        <f>INDEX(products!$A$1:$G$49,MATCH(orders!$D991,products!$A$1:$A$49,0),MATCH(orders!M$1,products!$A$1:$G$1,0))</f>
        <v>2.5</v>
      </c>
      <c r="N991" s="5">
        <f>INDEX(products!$A$1:$G$49,MATCH(orders!$D991,products!$A$1:$A$49,0),MATCH(orders!N$1,products!$A$1:$G$1,0))</f>
        <v>25.874999999999996</v>
      </c>
      <c r="O991" s="5">
        <f t="shared" si="15"/>
        <v>155.24999999999997</v>
      </c>
      <c r="P991" t="str">
        <f>_xlfn.XLOOKUP(CoffeeOrders[[#This Row],[Customer ID]],customers!$A$1:$A$1001,customers!$I$1:$I$1001,,0)</f>
        <v>Yes</v>
      </c>
    </row>
    <row r="992" spans="1:16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_xlfn.XLOOKUP(C992,customers!$A$2:$A$1001,customers!$B$2:$B$1001)</f>
        <v>Marguerite Graves</v>
      </c>
      <c r="G992" s="2" t="str">
        <f>IF(_xlfn.XLOOKUP(C992,customers!$A$1:$A$1001,customers!$C$1:$C$1001)=0, "",_xlfn.XLOOKUP(C992,customers!$A$2:$A$1001,customers!$C$2:$C$1001))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 cm="1">
        <f t="array" ref="J992">_xlfn.IFS(I992="Rob", "Robusta",I992="Ara","Arabica",I992="Exc","Excelsa",I992="Lib", "Liberica")</f>
        <v>Excelsa</v>
      </c>
      <c r="K992" t="str">
        <f>INDEX(products!$A$1:$G$49,MATCH(orders!$D992,products!$A$1:$A$49,0),MATCH(orders!K$1,products!$A$1:$G$1,0))</f>
        <v>D</v>
      </c>
      <c r="L992" t="str" cm="1">
        <f t="array" ref="L992">_xlfn.IFS(K992="M","Medium",K992="L","Light",K992="D","Dark")</f>
        <v>Dark</v>
      </c>
      <c r="M992" s="4">
        <f>INDEX(products!$A$1:$G$49,MATCH(orders!$D992,products!$A$1:$A$49,0),MATCH(orders!M$1,products!$A$1:$G$1,0))</f>
        <v>0.2</v>
      </c>
      <c r="N992" s="5">
        <f>INDEX(products!$A$1:$G$49,MATCH(orders!$D992,products!$A$1:$A$49,0),MATCH(orders!N$1,products!$A$1:$G$1,0))</f>
        <v>3.645</v>
      </c>
      <c r="O992" s="5">
        <f t="shared" si="15"/>
        <v>18.225000000000001</v>
      </c>
      <c r="P992" t="str">
        <f>_xlfn.XLOOKUP(CoffeeOrders[[#This Row],[Customer ID]],customers!$A$1:$A$1001,customers!$I$1:$I$1001,,0)</f>
        <v>No</v>
      </c>
    </row>
    <row r="993" spans="1:16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_xlfn.XLOOKUP(C993,customers!$A$2:$A$1001,customers!$B$2:$B$1001)</f>
        <v>Marguerite Graves</v>
      </c>
      <c r="G993" s="2" t="str">
        <f>IF(_xlfn.XLOOKUP(C993,customers!$A$1:$A$1001,customers!$C$1:$C$1001)=0, "",_xlfn.XLOOKUP(C993,customers!$A$2:$A$1001,customers!$C$2:$C$1001))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 cm="1">
        <f t="array" ref="J993">_xlfn.IFS(I993="Rob", "Robusta",I993="Ara","Arabica",I993="Exc","Excelsa",I993="Lib", "Liberica")</f>
        <v>Liberica</v>
      </c>
      <c r="K993" t="str">
        <f>INDEX(products!$A$1:$G$49,MATCH(orders!$D993,products!$A$1:$A$49,0),MATCH(orders!K$1,products!$A$1:$G$1,0))</f>
        <v>D</v>
      </c>
      <c r="L993" t="str" cm="1">
        <f t="array" ref="L993">_xlfn.IFS(K993="M","Medium",K993="L","Light",K993="D","Dark")</f>
        <v>Dark</v>
      </c>
      <c r="M993" s="4">
        <f>INDEX(products!$A$1:$G$49,MATCH(orders!$D993,products!$A$1:$A$49,0),MATCH(orders!M$1,products!$A$1:$G$1,0))</f>
        <v>0.5</v>
      </c>
      <c r="N993" s="5">
        <f>INDEX(products!$A$1:$G$49,MATCH(orders!$D993,products!$A$1:$A$49,0),MATCH(orders!N$1,products!$A$1:$G$1,0))</f>
        <v>7.77</v>
      </c>
      <c r="O993" s="5">
        <f t="shared" si="15"/>
        <v>15.54</v>
      </c>
      <c r="P993" t="str">
        <f>_xlfn.XLOOKUP(CoffeeOrders[[#This Row],[Customer ID]],customers!$A$1:$A$1001,customers!$I$1:$I$1001,,0)</f>
        <v>No</v>
      </c>
    </row>
    <row r="994" spans="1:16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_xlfn.XLOOKUP(C994,customers!$A$2:$A$1001,customers!$B$2:$B$1001)</f>
        <v>Desdemona Eye</v>
      </c>
      <c r="G994" s="2" t="str">
        <f>IF(_xlfn.XLOOKUP(C994,customers!$A$1:$A$1001,customers!$C$1:$C$1001)=0, "",_xlfn.XLOOKUP(C994,customers!$A$2:$A$1001,customers!$C$2:$C$1001))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 cm="1">
        <f t="array" ref="J994">_xlfn.IFS(I994="Rob", "Robusta",I994="Ara","Arabica",I994="Exc","Excelsa",I994="Lib", "Liberica")</f>
        <v>Liberica</v>
      </c>
      <c r="K994" t="str">
        <f>INDEX(products!$A$1:$G$49,MATCH(orders!$D994,products!$A$1:$A$49,0),MATCH(orders!K$1,products!$A$1:$G$1,0))</f>
        <v>L</v>
      </c>
      <c r="L994" t="str" cm="1">
        <f t="array" ref="L994">_xlfn.IFS(K994="M","Medium",K994="L","Light",K994="D","Dark")</f>
        <v>Light</v>
      </c>
      <c r="M994" s="4">
        <f>INDEX(products!$A$1:$G$49,MATCH(orders!$D994,products!$A$1:$A$49,0),MATCH(orders!M$1,products!$A$1:$G$1,0))</f>
        <v>2.5</v>
      </c>
      <c r="N994" s="5">
        <f>INDEX(products!$A$1:$G$49,MATCH(orders!$D994,products!$A$1:$A$49,0),MATCH(orders!N$1,products!$A$1:$G$1,0))</f>
        <v>36.454999999999998</v>
      </c>
      <c r="O994" s="5">
        <f t="shared" si="15"/>
        <v>109.36499999999999</v>
      </c>
      <c r="P994" t="str">
        <f>_xlfn.XLOOKUP(CoffeeOrders[[#This Row],[Customer ID]],customers!$A$1:$A$1001,customers!$I$1:$I$1001,,0)</f>
        <v>No</v>
      </c>
    </row>
    <row r="995" spans="1:16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_xlfn.XLOOKUP(C995,customers!$A$2:$A$1001,customers!$B$2:$B$1001)</f>
        <v>Margarette Sterland</v>
      </c>
      <c r="G995" s="2" t="str">
        <f>IF(_xlfn.XLOOKUP(C995,customers!$A$1:$A$1001,customers!$C$1:$C$1001)=0, "",_xlfn.XLOOKUP(C995,customers!$A$2:$A$1001,customers!$C$2:$C$1001))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 cm="1">
        <f t="array" ref="J995">_xlfn.IFS(I995="Rob", "Robusta",I995="Ara","Arabica",I995="Exc","Excelsa",I995="Lib", "Liberica")</f>
        <v>Arabica</v>
      </c>
      <c r="K995" t="str">
        <f>INDEX(products!$A$1:$G$49,MATCH(orders!$D995,products!$A$1:$A$49,0),MATCH(orders!K$1,products!$A$1:$G$1,0))</f>
        <v>L</v>
      </c>
      <c r="L995" t="str" cm="1">
        <f t="array" ref="L995">_xlfn.IFS(K995="M","Medium",K995="L","Light",K995="D","Dark")</f>
        <v>Light</v>
      </c>
      <c r="M995" s="4">
        <f>INDEX(products!$A$1:$G$49,MATCH(orders!$D995,products!$A$1:$A$49,0),MATCH(orders!M$1,products!$A$1:$G$1,0))</f>
        <v>1</v>
      </c>
      <c r="N995" s="5">
        <f>INDEX(products!$A$1:$G$49,MATCH(orders!$D995,products!$A$1:$A$49,0),MATCH(orders!N$1,products!$A$1:$G$1,0))</f>
        <v>12.95</v>
      </c>
      <c r="O995" s="5">
        <f t="shared" si="15"/>
        <v>77.699999999999989</v>
      </c>
      <c r="P995" t="str">
        <f>_xlfn.XLOOKUP(CoffeeOrders[[#This Row],[Customer ID]],customers!$A$1:$A$1001,customers!$I$1:$I$1001,,0)</f>
        <v>No</v>
      </c>
    </row>
    <row r="996" spans="1:16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_xlfn.XLOOKUP(C996,customers!$A$2:$A$1001,customers!$B$2:$B$1001)</f>
        <v>Catharine Scoines</v>
      </c>
      <c r="G996" s="2" t="str">
        <f>IF(_xlfn.XLOOKUP(C996,customers!$A$1:$A$1001,customers!$C$1:$C$1001)=0, "",_xlfn.XLOOKUP(C996,customers!$A$2:$A$1001,customers!$C$2:$C$1001))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 cm="1">
        <f t="array" ref="J996">_xlfn.IFS(I996="Rob", "Robusta",I996="Ara","Arabica",I996="Exc","Excelsa",I996="Lib", "Liberica")</f>
        <v>Arabica</v>
      </c>
      <c r="K996" t="str">
        <f>INDEX(products!$A$1:$G$49,MATCH(orders!$D996,products!$A$1:$A$49,0),MATCH(orders!K$1,products!$A$1:$G$1,0))</f>
        <v>D</v>
      </c>
      <c r="L996" t="str" cm="1">
        <f t="array" ref="L996">_xlfn.IFS(K996="M","Medium",K996="L","Light",K996="D","Dark")</f>
        <v>Dark</v>
      </c>
      <c r="M996" s="4">
        <f>INDEX(products!$A$1:$G$49,MATCH(orders!$D996,products!$A$1:$A$49,0),MATCH(orders!M$1,products!$A$1:$G$1,0))</f>
        <v>0.2</v>
      </c>
      <c r="N996" s="5">
        <f>INDEX(products!$A$1:$G$49,MATCH(orders!$D996,products!$A$1:$A$49,0),MATCH(orders!N$1,products!$A$1:$G$1,0))</f>
        <v>2.9849999999999999</v>
      </c>
      <c r="O996" s="5">
        <f t="shared" si="15"/>
        <v>8.9550000000000001</v>
      </c>
      <c r="P996" t="str">
        <f>_xlfn.XLOOKUP(CoffeeOrders[[#This Row],[Customer ID]],customers!$A$1:$A$1001,customers!$I$1:$I$1001,,0)</f>
        <v>No</v>
      </c>
    </row>
    <row r="997" spans="1:16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_xlfn.XLOOKUP(C997,customers!$A$2:$A$1001,customers!$B$2:$B$1001)</f>
        <v>Jennica Tewelson</v>
      </c>
      <c r="G997" s="2" t="str">
        <f>IF(_xlfn.XLOOKUP(C997,customers!$A$1:$A$1001,customers!$C$1:$C$1001)=0, "",_xlfn.XLOOKUP(C997,customers!$A$2:$A$1001,customers!$C$2:$C$1001))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 cm="1">
        <f t="array" ref="J997">_xlfn.IFS(I997="Rob", "Robusta",I997="Ara","Arabica",I997="Exc","Excelsa",I997="Lib", "Liberica")</f>
        <v>Robusta</v>
      </c>
      <c r="K997" t="str">
        <f>INDEX(products!$A$1:$G$49,MATCH(orders!$D997,products!$A$1:$A$49,0),MATCH(orders!K$1,products!$A$1:$G$1,0))</f>
        <v>L</v>
      </c>
      <c r="L997" t="str" cm="1">
        <f t="array" ref="L997">_xlfn.IFS(K997="M","Medium",K997="L","Light",K997="D","Dark")</f>
        <v>Light</v>
      </c>
      <c r="M997" s="4">
        <f>INDEX(products!$A$1:$G$49,MATCH(orders!$D997,products!$A$1:$A$49,0),MATCH(orders!M$1,products!$A$1:$G$1,0))</f>
        <v>2.5</v>
      </c>
      <c r="N997" s="5">
        <f>INDEX(products!$A$1:$G$49,MATCH(orders!$D997,products!$A$1:$A$49,0),MATCH(orders!N$1,products!$A$1:$G$1,0))</f>
        <v>27.484999999999996</v>
      </c>
      <c r="O997" s="5">
        <f t="shared" si="15"/>
        <v>27.484999999999996</v>
      </c>
      <c r="P997" t="str">
        <f>_xlfn.XLOOKUP(CoffeeOrders[[#This Row],[Customer ID]],customers!$A$1:$A$1001,customers!$I$1:$I$1001,,0)</f>
        <v>No</v>
      </c>
    </row>
    <row r="998" spans="1:16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_xlfn.XLOOKUP(C998,customers!$A$2:$A$1001,customers!$B$2:$B$1001)</f>
        <v>Marguerite Graves</v>
      </c>
      <c r="G998" s="2" t="str">
        <f>IF(_xlfn.XLOOKUP(C998,customers!$A$1:$A$1001,customers!$C$1:$C$1001)=0, "",_xlfn.XLOOKUP(C998,customers!$A$2:$A$1001,customers!$C$2:$C$1001))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 cm="1">
        <f t="array" ref="J998">_xlfn.IFS(I998="Rob", "Robusta",I998="Ara","Arabica",I998="Exc","Excelsa",I998="Lib", "Liberica")</f>
        <v>Robusta</v>
      </c>
      <c r="K998" t="str">
        <f>INDEX(products!$A$1:$G$49,MATCH(orders!$D998,products!$A$1:$A$49,0),MATCH(orders!K$1,products!$A$1:$G$1,0))</f>
        <v>M</v>
      </c>
      <c r="L998" t="str" cm="1">
        <f t="array" ref="L998">_xlfn.IFS(K998="M","Medium",K998="L","Light",K998="D","Dark")</f>
        <v>Medium</v>
      </c>
      <c r="M998" s="4">
        <f>INDEX(products!$A$1:$G$49,MATCH(orders!$D998,products!$A$1:$A$49,0),MATCH(orders!M$1,products!$A$1:$G$1,0))</f>
        <v>0.5</v>
      </c>
      <c r="N998" s="5">
        <f>INDEX(products!$A$1:$G$49,MATCH(orders!$D998,products!$A$1:$A$49,0),MATCH(orders!N$1,products!$A$1:$G$1,0))</f>
        <v>5.97</v>
      </c>
      <c r="O998" s="5">
        <f t="shared" si="15"/>
        <v>29.849999999999998</v>
      </c>
      <c r="P998" t="str">
        <f>_xlfn.XLOOKUP(CoffeeOrders[[#This Row],[Customer ID]],customers!$A$1:$A$1001,customers!$I$1:$I$1001,,0)</f>
        <v>No</v>
      </c>
    </row>
    <row r="999" spans="1:16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_xlfn.XLOOKUP(C999,customers!$A$2:$A$1001,customers!$B$2:$B$1001)</f>
        <v>Marguerite Graves</v>
      </c>
      <c r="G999" s="2" t="str">
        <f>IF(_xlfn.XLOOKUP(C999,customers!$A$1:$A$1001,customers!$C$1:$C$1001)=0, "",_xlfn.XLOOKUP(C999,customers!$A$2:$A$1001,customers!$C$2:$C$1001))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 cm="1">
        <f t="array" ref="J999">_xlfn.IFS(I999="Rob", "Robusta",I999="Ara","Arabica",I999="Exc","Excelsa",I999="Lib", "Liberica")</f>
        <v>Arabica</v>
      </c>
      <c r="K999" t="str">
        <f>INDEX(products!$A$1:$G$49,MATCH(orders!$D999,products!$A$1:$A$49,0),MATCH(orders!K$1,products!$A$1:$G$1,0))</f>
        <v>M</v>
      </c>
      <c r="L999" t="str" cm="1">
        <f t="array" ref="L999">_xlfn.IFS(K999="M","Medium",K999="L","Light",K999="D","Dark")</f>
        <v>Medium</v>
      </c>
      <c r="M999" s="4">
        <f>INDEX(products!$A$1:$G$49,MATCH(orders!$D999,products!$A$1:$A$49,0),MATCH(orders!M$1,products!$A$1:$G$1,0))</f>
        <v>0.5</v>
      </c>
      <c r="N999" s="5">
        <f>INDEX(products!$A$1:$G$49,MATCH(orders!$D999,products!$A$1:$A$49,0),MATCH(orders!N$1,products!$A$1:$G$1,0))</f>
        <v>6.75</v>
      </c>
      <c r="O999" s="5">
        <f t="shared" si="15"/>
        <v>27</v>
      </c>
      <c r="P999" t="str">
        <f>_xlfn.XLOOKUP(CoffeeOrders[[#This Row],[Customer ID]],customers!$A$1:$A$1001,customers!$I$1:$I$1001,,0)</f>
        <v>No</v>
      </c>
    </row>
    <row r="1000" spans="1:16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_xlfn.XLOOKUP(C1000,customers!$A$2:$A$1001,customers!$B$2:$B$1001)</f>
        <v>Nicolina Jenny</v>
      </c>
      <c r="G1000" s="2" t="str">
        <f>IF(_xlfn.XLOOKUP(C1000,customers!$A$1:$A$1001,customers!$C$1:$C$1001)=0, "",_xlfn.XLOOKUP(C1000,customers!$A$2:$A$1001,customers!$C$2:$C$1001))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 cm="1">
        <f t="array" ref="J1000">_xlfn.IFS(I1000="Rob", "Robusta",I1000="Ara","Arabica",I1000="Exc","Excelsa",I1000="Lib", "Liberica")</f>
        <v>Arabica</v>
      </c>
      <c r="K1000" t="str">
        <f>INDEX(products!$A$1:$G$49,MATCH(orders!$D1000,products!$A$1:$A$49,0),MATCH(orders!K$1,products!$A$1:$G$1,0))</f>
        <v>D</v>
      </c>
      <c r="L1000" t="str" cm="1">
        <f t="array" ref="L1000">_xlfn.IFS(K1000="M","Medium",K1000="L","Light",K1000="D","Dark")</f>
        <v>Dark</v>
      </c>
      <c r="M1000" s="4">
        <f>INDEX(products!$A$1:$G$49,MATCH(orders!$D1000,products!$A$1:$A$49,0),MATCH(orders!M$1,products!$A$1:$G$1,0))</f>
        <v>1</v>
      </c>
      <c r="N1000" s="5">
        <f>INDEX(products!$A$1:$G$49,MATCH(orders!$D1000,products!$A$1:$A$49,0),MATCH(orders!N$1,products!$A$1:$G$1,0))</f>
        <v>9.9499999999999993</v>
      </c>
      <c r="O1000" s="5">
        <f t="shared" si="15"/>
        <v>9.9499999999999993</v>
      </c>
      <c r="P1000" t="str">
        <f>_xlfn.XLOOKUP(CoffeeOrders[[#This Row],[Customer ID]],customers!$A$1:$A$1001,customers!$I$1:$I$1001,,0)</f>
        <v>No</v>
      </c>
    </row>
    <row r="1001" spans="1:16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_xlfn.XLOOKUP(C1001,customers!$A$2:$A$1001,customers!$B$2:$B$1001)</f>
        <v>Vidovic Antonelli</v>
      </c>
      <c r="G1001" s="2" t="str">
        <f>IF(_xlfn.XLOOKUP(C1001,customers!$A$1:$A$1001,customers!$C$1:$C$1001)=0, "",_xlfn.XLOOKUP(C1001,customers!$A$2:$A$1001,customers!$C$2:$C$1001))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 cm="1">
        <f t="array" ref="J1001">_xlfn.IFS(I1001="Rob", "Robusta",I1001="Ara","Arabica",I1001="Exc","Excelsa",I1001="Lib", "Liberica")</f>
        <v>Excelsa</v>
      </c>
      <c r="K1001" t="str">
        <f>INDEX(products!$A$1:$G$49,MATCH(orders!$D1001,products!$A$1:$A$49,0),MATCH(orders!K$1,products!$A$1:$G$1,0))</f>
        <v>M</v>
      </c>
      <c r="L1001" t="str" cm="1">
        <f t="array" ref="L1001">_xlfn.IFS(K1001="M","Medium",K1001="L","Light",K1001="D","Dark")</f>
        <v>Medium</v>
      </c>
      <c r="M1001" s="4">
        <f>INDEX(products!$A$1:$G$49,MATCH(orders!$D1001,products!$A$1:$A$49,0),MATCH(orders!M$1,products!$A$1:$G$1,0))</f>
        <v>0.2</v>
      </c>
      <c r="N1001" s="5">
        <f>INDEX(products!$A$1:$G$49,MATCH(orders!$D1001,products!$A$1:$A$49,0),MATCH(orders!N$1,products!$A$1:$G$1,0))</f>
        <v>4.125</v>
      </c>
      <c r="O1001" s="5">
        <f t="shared" si="15"/>
        <v>12.375</v>
      </c>
      <c r="P1001" t="str">
        <f>_xlfn.XLOOKUP(CoffeeOrders[[#This Row],[Customer ID]],customers!$A$1:$A$1001,customers!$I$1:$I$1001,,0)</f>
        <v>Yes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1EC4-4AD9-454D-82C0-57ACA59B1651}">
  <dimension ref="A3:F52"/>
  <sheetViews>
    <sheetView topLeftCell="A9" workbookViewId="0">
      <selection activeCell="P27" sqref="P27"/>
    </sheetView>
  </sheetViews>
  <sheetFormatPr defaultRowHeight="15" x14ac:dyDescent="0.25"/>
  <cols>
    <col min="1" max="1" width="12.42578125" bestFit="1" customWidth="1"/>
    <col min="2" max="2" width="13" bestFit="1" customWidth="1"/>
    <col min="3" max="3" width="20" bestFit="1" customWidth="1"/>
    <col min="4" max="4" width="7.42578125" bestFit="1" customWidth="1"/>
    <col min="5" max="5" width="7.85546875" bestFit="1" customWidth="1"/>
    <col min="6" max="6" width="8.140625" bestFit="1" customWidth="1"/>
  </cols>
  <sheetData>
    <row r="3" spans="1:6" x14ac:dyDescent="0.25">
      <c r="A3" s="6" t="s">
        <v>6219</v>
      </c>
      <c r="C3" s="6" t="s">
        <v>6196</v>
      </c>
    </row>
    <row r="4" spans="1:6" x14ac:dyDescent="0.25">
      <c r="A4" s="6" t="s">
        <v>6214</v>
      </c>
      <c r="B4" s="6" t="s">
        <v>1</v>
      </c>
      <c r="C4" t="s">
        <v>6215</v>
      </c>
      <c r="D4" t="s">
        <v>6216</v>
      </c>
      <c r="E4" t="s">
        <v>6217</v>
      </c>
      <c r="F4" t="s">
        <v>6218</v>
      </c>
    </row>
    <row r="5" spans="1:6" x14ac:dyDescent="0.25">
      <c r="A5" t="s">
        <v>6198</v>
      </c>
      <c r="C5" s="8"/>
      <c r="D5" s="8"/>
      <c r="E5" s="8"/>
      <c r="F5" s="8"/>
    </row>
    <row r="6" spans="1:6" x14ac:dyDescent="0.25">
      <c r="B6" s="7" t="s">
        <v>6199</v>
      </c>
      <c r="C6" s="8">
        <v>40.5</v>
      </c>
      <c r="D6" s="8">
        <v>177.69</v>
      </c>
      <c r="E6" s="8">
        <v>15.54</v>
      </c>
      <c r="F6" s="8">
        <v>39.42</v>
      </c>
    </row>
    <row r="7" spans="1:6" x14ac:dyDescent="0.25">
      <c r="B7" s="7" t="s">
        <v>6200</v>
      </c>
      <c r="C7" s="8">
        <v>34.769999999999996</v>
      </c>
      <c r="D7" s="8">
        <v>50.16</v>
      </c>
      <c r="E7" s="8">
        <v>34.92</v>
      </c>
      <c r="F7" s="8">
        <v>32.219999999999992</v>
      </c>
    </row>
    <row r="8" spans="1:6" x14ac:dyDescent="0.25">
      <c r="B8" s="7" t="s">
        <v>6201</v>
      </c>
      <c r="C8" s="8"/>
      <c r="D8" s="8">
        <v>106.05000000000001</v>
      </c>
      <c r="E8" s="8">
        <v>113.73</v>
      </c>
      <c r="F8" s="8">
        <v>28.679999999999996</v>
      </c>
    </row>
    <row r="9" spans="1:6" x14ac:dyDescent="0.25">
      <c r="B9" s="7" t="s">
        <v>6202</v>
      </c>
      <c r="C9" s="8">
        <v>79.349999999999994</v>
      </c>
      <c r="D9" s="8">
        <v>35.64</v>
      </c>
      <c r="E9" s="8">
        <v>72.180000000000007</v>
      </c>
      <c r="F9" s="8">
        <v>23.28</v>
      </c>
    </row>
    <row r="10" spans="1:6" x14ac:dyDescent="0.25">
      <c r="B10" s="7" t="s">
        <v>6203</v>
      </c>
      <c r="C10" s="8">
        <v>23.88</v>
      </c>
      <c r="D10" s="8">
        <v>53.46</v>
      </c>
      <c r="E10" s="8">
        <v>26.19</v>
      </c>
      <c r="F10" s="8">
        <v>51.93</v>
      </c>
    </row>
    <row r="11" spans="1:6" x14ac:dyDescent="0.25">
      <c r="B11" s="7" t="s">
        <v>6204</v>
      </c>
      <c r="C11" s="8"/>
      <c r="D11" s="8">
        <v>16.5</v>
      </c>
      <c r="E11" s="8">
        <v>72.960000000000008</v>
      </c>
      <c r="F11" s="8">
        <v>62.069999999999986</v>
      </c>
    </row>
    <row r="12" spans="1:6" x14ac:dyDescent="0.25">
      <c r="B12" s="7" t="s">
        <v>6205</v>
      </c>
      <c r="C12" s="8">
        <v>23.31</v>
      </c>
      <c r="D12" s="8">
        <v>7.29</v>
      </c>
      <c r="E12" s="8">
        <v>47.55</v>
      </c>
      <c r="F12" s="8"/>
    </row>
    <row r="13" spans="1:6" x14ac:dyDescent="0.25">
      <c r="B13" s="7" t="s">
        <v>6206</v>
      </c>
      <c r="C13" s="8">
        <v>17.91</v>
      </c>
      <c r="D13" s="8"/>
      <c r="E13" s="8">
        <v>31.08</v>
      </c>
      <c r="F13" s="8">
        <v>75.239999999999995</v>
      </c>
    </row>
    <row r="14" spans="1:6" x14ac:dyDescent="0.25">
      <c r="B14" s="7" t="s">
        <v>6207</v>
      </c>
      <c r="C14" s="8"/>
      <c r="D14" s="8">
        <v>49.5</v>
      </c>
      <c r="E14" s="8">
        <v>73.41</v>
      </c>
      <c r="F14" s="8">
        <v>59.7</v>
      </c>
    </row>
    <row r="15" spans="1:6" x14ac:dyDescent="0.25">
      <c r="B15" s="7" t="s">
        <v>6208</v>
      </c>
      <c r="C15" s="8">
        <v>33.75</v>
      </c>
      <c r="D15" s="8">
        <v>39.69</v>
      </c>
      <c r="E15" s="8">
        <v>54.389999999999993</v>
      </c>
      <c r="F15" s="8">
        <v>5.97</v>
      </c>
    </row>
    <row r="16" spans="1:6" x14ac:dyDescent="0.25">
      <c r="B16" s="7" t="s">
        <v>6209</v>
      </c>
      <c r="C16" s="8"/>
      <c r="D16" s="8"/>
      <c r="E16" s="8">
        <v>25.049999999999997</v>
      </c>
      <c r="F16" s="8">
        <v>16.11</v>
      </c>
    </row>
    <row r="17" spans="1:6" x14ac:dyDescent="0.25">
      <c r="B17" s="7" t="s">
        <v>6210</v>
      </c>
      <c r="C17" s="8">
        <v>13.5</v>
      </c>
      <c r="D17" s="8"/>
      <c r="E17" s="8">
        <v>16.5</v>
      </c>
      <c r="F17" s="8"/>
    </row>
    <row r="18" spans="1:6" x14ac:dyDescent="0.25">
      <c r="A18" t="s">
        <v>6211</v>
      </c>
      <c r="C18" s="8"/>
      <c r="D18" s="8"/>
      <c r="E18" s="8"/>
      <c r="F18" s="8"/>
    </row>
    <row r="19" spans="1:6" x14ac:dyDescent="0.25">
      <c r="B19" s="7" t="s">
        <v>6199</v>
      </c>
      <c r="C19" s="8">
        <v>40.5</v>
      </c>
      <c r="D19" s="8">
        <v>54.870000000000005</v>
      </c>
      <c r="E19" s="8">
        <v>36.480000000000004</v>
      </c>
      <c r="F19" s="8">
        <v>28.65</v>
      </c>
    </row>
    <row r="20" spans="1:6" x14ac:dyDescent="0.25">
      <c r="B20" s="7" t="s">
        <v>6200</v>
      </c>
      <c r="C20" s="8">
        <v>58.11</v>
      </c>
      <c r="D20" s="8">
        <v>43.74</v>
      </c>
      <c r="E20" s="8">
        <v>50.099999999999994</v>
      </c>
      <c r="F20" s="8">
        <v>14.339999999999998</v>
      </c>
    </row>
    <row r="21" spans="1:6" x14ac:dyDescent="0.25">
      <c r="B21" s="7" t="s">
        <v>6201</v>
      </c>
      <c r="C21" s="8">
        <v>116.97</v>
      </c>
      <c r="D21" s="8">
        <v>36.450000000000003</v>
      </c>
      <c r="E21" s="8">
        <v>68.88000000000001</v>
      </c>
      <c r="F21" s="8">
        <v>53.730000000000004</v>
      </c>
    </row>
    <row r="22" spans="1:6" x14ac:dyDescent="0.25">
      <c r="B22" s="7" t="s">
        <v>6202</v>
      </c>
      <c r="C22" s="8">
        <v>27</v>
      </c>
      <c r="D22" s="8">
        <v>69.960000000000008</v>
      </c>
      <c r="E22" s="8">
        <v>46.62</v>
      </c>
      <c r="F22" s="8">
        <v>35.22</v>
      </c>
    </row>
    <row r="23" spans="1:6" x14ac:dyDescent="0.25">
      <c r="B23" s="7" t="s">
        <v>6203</v>
      </c>
      <c r="C23" s="8">
        <v>58.41</v>
      </c>
      <c r="D23" s="8"/>
      <c r="E23" s="8"/>
      <c r="F23" s="8"/>
    </row>
    <row r="24" spans="1:6" x14ac:dyDescent="0.25">
      <c r="B24" s="7" t="s">
        <v>6204</v>
      </c>
      <c r="C24" s="8">
        <v>33.75</v>
      </c>
      <c r="D24" s="8">
        <v>36.450000000000003</v>
      </c>
      <c r="E24" s="8">
        <v>57.06</v>
      </c>
      <c r="F24" s="8"/>
    </row>
    <row r="25" spans="1:6" x14ac:dyDescent="0.25">
      <c r="B25" s="7" t="s">
        <v>6205</v>
      </c>
      <c r="C25" s="8">
        <v>56.849999999999994</v>
      </c>
      <c r="D25" s="8"/>
      <c r="E25" s="8">
        <v>52.38</v>
      </c>
      <c r="F25" s="8">
        <v>35.849999999999994</v>
      </c>
    </row>
    <row r="26" spans="1:6" x14ac:dyDescent="0.25">
      <c r="B26" s="7" t="s">
        <v>6206</v>
      </c>
      <c r="C26" s="8"/>
      <c r="D26" s="8">
        <v>50.22</v>
      </c>
      <c r="E26" s="8">
        <v>28.53</v>
      </c>
      <c r="F26" s="8">
        <v>53.759999999999991</v>
      </c>
    </row>
    <row r="27" spans="1:6" x14ac:dyDescent="0.25">
      <c r="B27" s="7" t="s">
        <v>6207</v>
      </c>
      <c r="C27" s="8"/>
      <c r="D27" s="8">
        <v>53.46</v>
      </c>
      <c r="E27" s="8">
        <v>40.769999999999996</v>
      </c>
      <c r="F27" s="8">
        <v>77.639999999999986</v>
      </c>
    </row>
    <row r="28" spans="1:6" x14ac:dyDescent="0.25">
      <c r="B28" s="7" t="s">
        <v>6208</v>
      </c>
      <c r="C28" s="8">
        <v>20.25</v>
      </c>
      <c r="D28" s="8">
        <v>46.980000000000004</v>
      </c>
      <c r="E28" s="8">
        <v>38.04</v>
      </c>
      <c r="F28" s="8">
        <v>43.019999999999996</v>
      </c>
    </row>
    <row r="29" spans="1:6" x14ac:dyDescent="0.25">
      <c r="B29" s="7" t="s">
        <v>6209</v>
      </c>
      <c r="C29" s="8">
        <v>38.849999999999994</v>
      </c>
      <c r="D29" s="8">
        <v>21.87</v>
      </c>
      <c r="E29" s="8"/>
      <c r="F29" s="8">
        <v>26.849999999999994</v>
      </c>
    </row>
    <row r="30" spans="1:6" x14ac:dyDescent="0.25">
      <c r="B30" s="7" t="s">
        <v>6210</v>
      </c>
      <c r="C30" s="8"/>
      <c r="D30" s="8">
        <v>209.73000000000002</v>
      </c>
      <c r="E30" s="8">
        <v>23.31</v>
      </c>
      <c r="F30" s="8">
        <v>17.91</v>
      </c>
    </row>
    <row r="31" spans="1:6" x14ac:dyDescent="0.25">
      <c r="A31" t="s">
        <v>6212</v>
      </c>
      <c r="C31" s="8"/>
      <c r="D31" s="8"/>
      <c r="E31" s="8"/>
      <c r="F31" s="8"/>
    </row>
    <row r="32" spans="1:6" x14ac:dyDescent="0.25">
      <c r="B32" s="7" t="s">
        <v>6199</v>
      </c>
      <c r="C32" s="8">
        <v>81.72</v>
      </c>
      <c r="D32" s="8">
        <v>36.450000000000003</v>
      </c>
      <c r="E32" s="8">
        <v>137.82</v>
      </c>
      <c r="F32" s="8">
        <v>59.7</v>
      </c>
    </row>
    <row r="33" spans="1:6" x14ac:dyDescent="0.25">
      <c r="B33" s="7" t="s">
        <v>6200</v>
      </c>
      <c r="C33" s="8">
        <v>115.32</v>
      </c>
      <c r="D33" s="8">
        <v>55.83</v>
      </c>
      <c r="E33" s="8">
        <v>66.960000000000008</v>
      </c>
      <c r="F33" s="8"/>
    </row>
    <row r="34" spans="1:6" x14ac:dyDescent="0.25">
      <c r="B34" s="7" t="s">
        <v>6201</v>
      </c>
      <c r="C34" s="8">
        <v>67.22999999999999</v>
      </c>
      <c r="D34" s="8">
        <v>111.87</v>
      </c>
      <c r="E34" s="8">
        <v>7.77</v>
      </c>
      <c r="F34" s="8">
        <v>110.99999999999999</v>
      </c>
    </row>
    <row r="35" spans="1:6" x14ac:dyDescent="0.25">
      <c r="B35" s="7" t="s">
        <v>6202</v>
      </c>
      <c r="C35" s="8">
        <v>23.88</v>
      </c>
      <c r="D35" s="8"/>
      <c r="E35" s="8">
        <v>100.71000000000001</v>
      </c>
      <c r="F35" s="8"/>
    </row>
    <row r="36" spans="1:6" x14ac:dyDescent="0.25">
      <c r="B36" s="7" t="s">
        <v>6203</v>
      </c>
      <c r="C36" s="8">
        <v>57.06</v>
      </c>
      <c r="D36" s="8">
        <v>69.960000000000008</v>
      </c>
      <c r="E36" s="8">
        <v>38.04</v>
      </c>
      <c r="F36" s="8">
        <v>52.529999999999994</v>
      </c>
    </row>
    <row r="37" spans="1:6" x14ac:dyDescent="0.25">
      <c r="B37" s="7" t="s">
        <v>6204</v>
      </c>
      <c r="C37" s="8">
        <v>59.129999999999995</v>
      </c>
      <c r="D37" s="8"/>
      <c r="E37" s="8"/>
      <c r="F37" s="8"/>
    </row>
    <row r="38" spans="1:6" x14ac:dyDescent="0.25">
      <c r="B38" s="7" t="s">
        <v>6205</v>
      </c>
      <c r="C38" s="8">
        <v>37.83</v>
      </c>
      <c r="D38" s="8">
        <v>72.09</v>
      </c>
      <c r="E38" s="8"/>
      <c r="F38" s="8">
        <v>35.849999999999994</v>
      </c>
    </row>
    <row r="39" spans="1:6" x14ac:dyDescent="0.25">
      <c r="B39" s="7" t="s">
        <v>6206</v>
      </c>
      <c r="C39" s="8">
        <v>6.75</v>
      </c>
      <c r="D39" s="8">
        <v>26.73</v>
      </c>
      <c r="E39" s="8">
        <v>28.53</v>
      </c>
      <c r="F39" s="8">
        <v>21.509999999999998</v>
      </c>
    </row>
    <row r="40" spans="1:6" x14ac:dyDescent="0.25">
      <c r="B40" s="7" t="s">
        <v>6207</v>
      </c>
      <c r="C40" s="8">
        <v>35.82</v>
      </c>
      <c r="D40" s="8">
        <v>7.29</v>
      </c>
      <c r="E40" s="8">
        <v>106.77</v>
      </c>
      <c r="F40" s="8"/>
    </row>
    <row r="41" spans="1:6" x14ac:dyDescent="0.25">
      <c r="B41" s="7" t="s">
        <v>6208</v>
      </c>
      <c r="C41" s="8">
        <v>35.82</v>
      </c>
      <c r="D41" s="8"/>
      <c r="E41" s="8">
        <v>88.14</v>
      </c>
      <c r="F41" s="8">
        <v>55.529999999999987</v>
      </c>
    </row>
    <row r="42" spans="1:6" x14ac:dyDescent="0.25">
      <c r="B42" s="7" t="s">
        <v>6209</v>
      </c>
      <c r="C42" s="8">
        <v>51.66</v>
      </c>
      <c r="D42" s="8">
        <v>87.87</v>
      </c>
      <c r="E42" s="8">
        <v>45.99</v>
      </c>
      <c r="F42" s="8">
        <v>35.849999999999994</v>
      </c>
    </row>
    <row r="43" spans="1:6" x14ac:dyDescent="0.25">
      <c r="B43" s="7" t="s">
        <v>6210</v>
      </c>
      <c r="C43" s="8">
        <v>46.47</v>
      </c>
      <c r="D43" s="8">
        <v>36.450000000000003</v>
      </c>
      <c r="E43" s="8">
        <v>102.66</v>
      </c>
      <c r="F43" s="8"/>
    </row>
    <row r="44" spans="1:6" x14ac:dyDescent="0.25">
      <c r="A44" t="s">
        <v>6213</v>
      </c>
      <c r="C44" s="8"/>
      <c r="D44" s="8"/>
      <c r="E44" s="8"/>
      <c r="F44" s="8"/>
    </row>
    <row r="45" spans="1:6" x14ac:dyDescent="0.25">
      <c r="B45" s="7" t="s">
        <v>6199</v>
      </c>
      <c r="C45" s="8">
        <v>57.06</v>
      </c>
      <c r="D45" s="8">
        <v>115.02</v>
      </c>
      <c r="E45" s="8">
        <v>38.04</v>
      </c>
      <c r="F45" s="8">
        <v>28.679999999999996</v>
      </c>
    </row>
    <row r="46" spans="1:6" x14ac:dyDescent="0.25">
      <c r="B46" s="7" t="s">
        <v>6200</v>
      </c>
      <c r="C46" s="8">
        <v>47.19</v>
      </c>
      <c r="D46" s="8">
        <v>49.5</v>
      </c>
      <c r="E46" s="8"/>
      <c r="F46" s="8"/>
    </row>
    <row r="47" spans="1:6" x14ac:dyDescent="0.25">
      <c r="B47" s="7" t="s">
        <v>6201</v>
      </c>
      <c r="C47" s="8"/>
      <c r="D47" s="8">
        <v>24.75</v>
      </c>
      <c r="E47" s="8">
        <v>100.71000000000001</v>
      </c>
      <c r="F47" s="8">
        <v>28.679999999999996</v>
      </c>
    </row>
    <row r="48" spans="1:6" x14ac:dyDescent="0.25">
      <c r="B48" s="7" t="s">
        <v>6202</v>
      </c>
      <c r="C48" s="8">
        <v>29.04</v>
      </c>
      <c r="D48" s="8">
        <v>53.91</v>
      </c>
      <c r="E48" s="8">
        <v>69.12</v>
      </c>
      <c r="F48" s="8">
        <v>28.679999999999996</v>
      </c>
    </row>
    <row r="49" spans="2:6" x14ac:dyDescent="0.25">
      <c r="B49" s="7" t="s">
        <v>6203</v>
      </c>
      <c r="C49" s="8">
        <v>76.47</v>
      </c>
      <c r="D49" s="8"/>
      <c r="E49" s="8">
        <v>15.54</v>
      </c>
      <c r="F49" s="8">
        <v>29.849999999999998</v>
      </c>
    </row>
    <row r="50" spans="2:6" x14ac:dyDescent="0.25">
      <c r="B50" s="7" t="s">
        <v>6204</v>
      </c>
      <c r="C50" s="8">
        <v>128.13</v>
      </c>
      <c r="D50" s="8"/>
      <c r="E50" s="8">
        <v>24.27</v>
      </c>
      <c r="F50" s="8">
        <v>34.619999999999997</v>
      </c>
    </row>
    <row r="51" spans="2:6" x14ac:dyDescent="0.25">
      <c r="B51" s="7" t="s">
        <v>6205</v>
      </c>
      <c r="C51" s="8">
        <v>51.33</v>
      </c>
      <c r="D51" s="8"/>
      <c r="E51" s="8"/>
      <c r="F51" s="8"/>
    </row>
    <row r="52" spans="2:6" x14ac:dyDescent="0.25">
      <c r="B52" s="7" t="s">
        <v>6206</v>
      </c>
      <c r="C52" s="8">
        <v>17.91</v>
      </c>
      <c r="D52" s="8">
        <v>41.25</v>
      </c>
      <c r="E52" s="8">
        <v>15.54</v>
      </c>
      <c r="F52" s="8">
        <v>21.479999999999997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9E52-609C-46D6-A773-A7D9A69C6489}">
  <dimension ref="A3:B6"/>
  <sheetViews>
    <sheetView workbookViewId="0">
      <selection activeCell="B4" sqref="B4:B6"/>
    </sheetView>
  </sheetViews>
  <sheetFormatPr defaultRowHeight="15" x14ac:dyDescent="0.25"/>
  <cols>
    <col min="1" max="1" width="15.42578125" bestFit="1" customWidth="1"/>
    <col min="2" max="2" width="13.5703125" bestFit="1" customWidth="1"/>
    <col min="3" max="3" width="7.42578125" bestFit="1" customWidth="1"/>
    <col min="4" max="4" width="7.85546875" bestFit="1" customWidth="1"/>
    <col min="5" max="6" width="8.140625" bestFit="1" customWidth="1"/>
  </cols>
  <sheetData>
    <row r="3" spans="1:2" x14ac:dyDescent="0.25">
      <c r="A3" s="6" t="s">
        <v>7</v>
      </c>
      <c r="B3" t="s">
        <v>6219</v>
      </c>
    </row>
    <row r="4" spans="1:2" x14ac:dyDescent="0.25">
      <c r="A4" t="s">
        <v>28</v>
      </c>
      <c r="B4" s="9">
        <v>652.86</v>
      </c>
    </row>
    <row r="5" spans="1:2" x14ac:dyDescent="0.25">
      <c r="A5" t="s">
        <v>318</v>
      </c>
      <c r="B5" s="9">
        <v>939.68999999999983</v>
      </c>
    </row>
    <row r="6" spans="1:2" x14ac:dyDescent="0.25">
      <c r="A6" t="s">
        <v>19</v>
      </c>
      <c r="B6" s="9">
        <v>5437.44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A246-0A3E-4D20-A777-1BF91745178D}">
  <dimension ref="A3:B8"/>
  <sheetViews>
    <sheetView workbookViewId="0">
      <selection activeCell="N11" sqref="N11"/>
    </sheetView>
  </sheetViews>
  <sheetFormatPr defaultRowHeight="15" x14ac:dyDescent="0.25"/>
  <cols>
    <col min="1" max="1" width="17.7109375" bestFit="1" customWidth="1"/>
    <col min="2" max="3" width="13.5703125" bestFit="1" customWidth="1"/>
    <col min="4" max="4" width="7.85546875" bestFit="1" customWidth="1"/>
    <col min="5" max="6" width="8.140625" bestFit="1" customWidth="1"/>
  </cols>
  <sheetData>
    <row r="3" spans="1:2" x14ac:dyDescent="0.25">
      <c r="A3" s="6" t="s">
        <v>4</v>
      </c>
      <c r="B3" t="s">
        <v>6219</v>
      </c>
    </row>
    <row r="4" spans="1:2" x14ac:dyDescent="0.25">
      <c r="A4" t="s">
        <v>6119</v>
      </c>
      <c r="B4" s="9">
        <v>72.389999999999986</v>
      </c>
    </row>
    <row r="5" spans="1:2" x14ac:dyDescent="0.25">
      <c r="A5" t="s">
        <v>2587</v>
      </c>
      <c r="B5" s="9">
        <v>74.099999999999994</v>
      </c>
    </row>
    <row r="6" spans="1:2" x14ac:dyDescent="0.25">
      <c r="A6" t="s">
        <v>663</v>
      </c>
      <c r="B6" s="9">
        <v>88.2</v>
      </c>
    </row>
    <row r="7" spans="1:2" x14ac:dyDescent="0.25">
      <c r="A7" t="s">
        <v>5441</v>
      </c>
      <c r="B7" s="9">
        <v>90.27000000000001</v>
      </c>
    </row>
    <row r="8" spans="1:2" x14ac:dyDescent="0.25">
      <c r="A8" t="s">
        <v>1598</v>
      </c>
      <c r="B8" s="9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Dashboard</vt:lpstr>
      <vt:lpstr>customers</vt:lpstr>
      <vt:lpstr>orders</vt:lpstr>
      <vt:lpstr>products</vt:lpstr>
      <vt:lpstr>TS Pivot</vt:lpstr>
      <vt:lpstr>CountryBarChart</vt:lpstr>
      <vt:lpstr>Top5Customers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Tamás Tóth</cp:lastModifiedBy>
  <cp:revision/>
  <dcterms:created xsi:type="dcterms:W3CDTF">2022-11-26T09:51:45Z</dcterms:created>
  <dcterms:modified xsi:type="dcterms:W3CDTF">2024-09-19T10:04:26Z</dcterms:modified>
  <cp:category/>
  <cp:contentStatus/>
</cp:coreProperties>
</file>