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" yWindow="0" windowWidth="15195" windowHeight="883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Q12" i="1" l="1"/>
  <c r="Q13" i="1"/>
  <c r="Q14" i="1"/>
  <c r="Q15" i="1"/>
  <c r="Q16" i="1"/>
  <c r="Q11" i="1"/>
  <c r="P12" i="1"/>
  <c r="P13" i="1"/>
  <c r="P14" i="1"/>
  <c r="P15" i="1"/>
  <c r="P16" i="1"/>
  <c r="P11" i="1"/>
  <c r="D12" i="1"/>
  <c r="E12" i="1"/>
  <c r="F12" i="1" s="1"/>
  <c r="F14" i="1"/>
  <c r="D14" i="1"/>
  <c r="E14" i="1"/>
  <c r="P18" i="1"/>
  <c r="O11" i="1"/>
  <c r="G15" i="1"/>
  <c r="N11" i="1"/>
  <c r="G12" i="1" l="1"/>
  <c r="H12" i="1" s="1"/>
  <c r="I12" i="1" s="1"/>
  <c r="G14" i="1"/>
  <c r="H14" i="1" s="1"/>
  <c r="I14" i="1" s="1"/>
  <c r="D13" i="1"/>
  <c r="E13" i="1"/>
  <c r="D15" i="1"/>
  <c r="E15" i="1"/>
  <c r="D16" i="1"/>
  <c r="E16" i="1"/>
  <c r="E11" i="1"/>
  <c r="D11" i="1"/>
  <c r="F11" i="1" s="1"/>
  <c r="G11" i="1" s="1"/>
  <c r="H11" i="1" s="1"/>
  <c r="B3" i="1"/>
  <c r="H68" i="1"/>
  <c r="I68" i="1" s="1"/>
  <c r="D68" i="1"/>
  <c r="E68" i="1" s="1"/>
  <c r="H67" i="1"/>
  <c r="I67" i="1" s="1"/>
  <c r="D67" i="1"/>
  <c r="E67" i="1" s="1"/>
  <c r="H66" i="1"/>
  <c r="I66" i="1" s="1"/>
  <c r="D66" i="1"/>
  <c r="E66" i="1" s="1"/>
  <c r="H65" i="1"/>
  <c r="I65" i="1" s="1"/>
  <c r="D65" i="1"/>
  <c r="E65" i="1" s="1"/>
  <c r="H64" i="1"/>
  <c r="I64" i="1" s="1"/>
  <c r="D64" i="1"/>
  <c r="E64" i="1" s="1"/>
  <c r="H63" i="1"/>
  <c r="I63" i="1" s="1"/>
  <c r="D63" i="1"/>
  <c r="E63" i="1" s="1"/>
  <c r="H62" i="1"/>
  <c r="I62" i="1" s="1"/>
  <c r="D62" i="1"/>
  <c r="E62" i="1" s="1"/>
  <c r="H61" i="1"/>
  <c r="I61" i="1" s="1"/>
  <c r="D61" i="1"/>
  <c r="E61" i="1" s="1"/>
  <c r="H60" i="1"/>
  <c r="I60" i="1" s="1"/>
  <c r="D60" i="1"/>
  <c r="E60" i="1" s="1"/>
  <c r="H59" i="1"/>
  <c r="I59" i="1" s="1"/>
  <c r="D59" i="1"/>
  <c r="E59" i="1" s="1"/>
  <c r="H58" i="1"/>
  <c r="I58" i="1" s="1"/>
  <c r="D58" i="1"/>
  <c r="E58" i="1" s="1"/>
  <c r="H57" i="1"/>
  <c r="I57" i="1" s="1"/>
  <c r="D57" i="1"/>
  <c r="E57" i="1" s="1"/>
  <c r="H56" i="1"/>
  <c r="I56" i="1" s="1"/>
  <c r="D56" i="1"/>
  <c r="E56" i="1" s="1"/>
  <c r="H55" i="1"/>
  <c r="I55" i="1" s="1"/>
  <c r="D55" i="1"/>
  <c r="E55" i="1" s="1"/>
  <c r="H54" i="1"/>
  <c r="I54" i="1" s="1"/>
  <c r="D54" i="1"/>
  <c r="E54" i="1" s="1"/>
  <c r="H53" i="1"/>
  <c r="I53" i="1" s="1"/>
  <c r="D53" i="1"/>
  <c r="E53" i="1" s="1"/>
  <c r="H52" i="1"/>
  <c r="I52" i="1" s="1"/>
  <c r="D52" i="1"/>
  <c r="E52" i="1" s="1"/>
  <c r="H51" i="1"/>
  <c r="I51" i="1" s="1"/>
  <c r="D51" i="1"/>
  <c r="E51" i="1" s="1"/>
  <c r="H50" i="1"/>
  <c r="I50" i="1" s="1"/>
  <c r="D50" i="1"/>
  <c r="E50" i="1" s="1"/>
  <c r="H49" i="1"/>
  <c r="I49" i="1" s="1"/>
  <c r="D49" i="1"/>
  <c r="E49" i="1" s="1"/>
  <c r="J12" i="1" l="1"/>
  <c r="K12" i="1"/>
  <c r="J14" i="1"/>
  <c r="K14" i="1"/>
  <c r="F16" i="1"/>
  <c r="G16" i="1" s="1"/>
  <c r="H16" i="1" s="1"/>
  <c r="F13" i="1"/>
  <c r="G13" i="1" s="1"/>
  <c r="H13" i="1" s="1"/>
  <c r="J53" i="1"/>
  <c r="O53" i="1" s="1"/>
  <c r="K53" i="1"/>
  <c r="J54" i="1"/>
  <c r="O54" i="1" s="1"/>
  <c r="K54" i="1"/>
  <c r="J57" i="1"/>
  <c r="O57" i="1" s="1"/>
  <c r="K57" i="1"/>
  <c r="J58" i="1"/>
  <c r="O58" i="1" s="1"/>
  <c r="K58" i="1"/>
  <c r="I11" i="1"/>
  <c r="I19" i="1"/>
  <c r="I13" i="1"/>
  <c r="I20" i="1"/>
  <c r="F15" i="1"/>
  <c r="J49" i="1"/>
  <c r="O49" i="1" s="1"/>
  <c r="J50" i="1"/>
  <c r="O50" i="1" s="1"/>
  <c r="J51" i="1"/>
  <c r="O51" i="1" s="1"/>
  <c r="J52" i="1"/>
  <c r="O52" i="1" s="1"/>
  <c r="J55" i="1"/>
  <c r="O55" i="1" s="1"/>
  <c r="J56" i="1"/>
  <c r="O56" i="1" s="1"/>
  <c r="L53" i="1"/>
  <c r="L54" i="1"/>
  <c r="L57" i="1"/>
  <c r="L58" i="1"/>
  <c r="J59" i="1"/>
  <c r="O59" i="1" s="1"/>
  <c r="J60" i="1"/>
  <c r="O60" i="1" s="1"/>
  <c r="J61" i="1"/>
  <c r="O61" i="1" s="1"/>
  <c r="J62" i="1"/>
  <c r="O62" i="1" s="1"/>
  <c r="J63" i="1"/>
  <c r="O63" i="1" s="1"/>
  <c r="J64" i="1"/>
  <c r="O64" i="1" s="1"/>
  <c r="J65" i="1"/>
  <c r="O65" i="1" s="1"/>
  <c r="J66" i="1"/>
  <c r="O66" i="1" s="1"/>
  <c r="J67" i="1"/>
  <c r="O67" i="1" s="1"/>
  <c r="J68" i="1"/>
  <c r="O68" i="1" s="1"/>
  <c r="L12" i="1" l="1"/>
  <c r="M12" i="1"/>
  <c r="L14" i="1"/>
  <c r="M14" i="1"/>
  <c r="J13" i="1"/>
  <c r="K13" i="1"/>
  <c r="M13" i="1" s="1"/>
  <c r="J11" i="1"/>
  <c r="K11" i="1"/>
  <c r="L11" i="1" s="1"/>
  <c r="K65" i="1"/>
  <c r="L65" i="1" s="1"/>
  <c r="K61" i="1"/>
  <c r="L61" i="1" s="1"/>
  <c r="K59" i="1"/>
  <c r="L59" i="1" s="1"/>
  <c r="K55" i="1"/>
  <c r="L55" i="1" s="1"/>
  <c r="K51" i="1"/>
  <c r="L51" i="1" s="1"/>
  <c r="K49" i="1"/>
  <c r="L49" i="1" s="1"/>
  <c r="K67" i="1"/>
  <c r="L67" i="1" s="1"/>
  <c r="K64" i="1"/>
  <c r="L64" i="1" s="1"/>
  <c r="K63" i="1"/>
  <c r="L63" i="1" s="1"/>
  <c r="K60" i="1"/>
  <c r="K56" i="1"/>
  <c r="K52" i="1"/>
  <c r="K50" i="1"/>
  <c r="L50" i="1" s="1"/>
  <c r="K68" i="1"/>
  <c r="L68" i="1" s="1"/>
  <c r="K66" i="1"/>
  <c r="K62" i="1"/>
  <c r="H15" i="1"/>
  <c r="I16" i="1"/>
  <c r="I22" i="1"/>
  <c r="L56" i="1"/>
  <c r="N56" i="1" s="1"/>
  <c r="L52" i="1"/>
  <c r="N52" i="1" s="1"/>
  <c r="N54" i="1"/>
  <c r="M54" i="1"/>
  <c r="N58" i="1"/>
  <c r="M58" i="1"/>
  <c r="L66" i="1"/>
  <c r="L62" i="1"/>
  <c r="L60" i="1"/>
  <c r="N57" i="1"/>
  <c r="M57" i="1"/>
  <c r="N53" i="1"/>
  <c r="M53" i="1"/>
  <c r="N12" i="1" l="1"/>
  <c r="O12" i="1"/>
  <c r="O14" i="1"/>
  <c r="N14" i="1"/>
  <c r="N13" i="1"/>
  <c r="O13" i="1"/>
  <c r="J16" i="1"/>
  <c r="K16" i="1"/>
  <c r="M16" i="1" s="1"/>
  <c r="M11" i="1"/>
  <c r="L13" i="1"/>
  <c r="N55" i="1"/>
  <c r="M55" i="1"/>
  <c r="M52" i="1"/>
  <c r="I15" i="1"/>
  <c r="I21" i="1"/>
  <c r="M56" i="1"/>
  <c r="P52" i="1"/>
  <c r="R52" i="1" s="1"/>
  <c r="Q52" i="1"/>
  <c r="S52" i="1" s="1"/>
  <c r="P56" i="1"/>
  <c r="R56" i="1" s="1"/>
  <c r="Q56" i="1"/>
  <c r="S56" i="1" s="1"/>
  <c r="N64" i="1"/>
  <c r="M64" i="1"/>
  <c r="N50" i="1"/>
  <c r="M50" i="1"/>
  <c r="N59" i="1"/>
  <c r="M59" i="1"/>
  <c r="N61" i="1"/>
  <c r="M61" i="1"/>
  <c r="N63" i="1"/>
  <c r="M63" i="1"/>
  <c r="N65" i="1"/>
  <c r="M65" i="1"/>
  <c r="N67" i="1"/>
  <c r="M67" i="1"/>
  <c r="N49" i="1"/>
  <c r="M49" i="1"/>
  <c r="N51" i="1"/>
  <c r="M51" i="1"/>
  <c r="P53" i="1"/>
  <c r="R53" i="1" s="1"/>
  <c r="Q53" i="1"/>
  <c r="S53" i="1" s="1"/>
  <c r="P57" i="1"/>
  <c r="R57" i="1" s="1"/>
  <c r="Q57" i="1"/>
  <c r="S57" i="1" s="1"/>
  <c r="N60" i="1"/>
  <c r="M60" i="1"/>
  <c r="N62" i="1"/>
  <c r="M62" i="1"/>
  <c r="N66" i="1"/>
  <c r="M66" i="1"/>
  <c r="N68" i="1"/>
  <c r="M68" i="1"/>
  <c r="Q58" i="1"/>
  <c r="S58" i="1" s="1"/>
  <c r="P58" i="1"/>
  <c r="R58" i="1" s="1"/>
  <c r="P54" i="1"/>
  <c r="R54" i="1" s="1"/>
  <c r="Q54" i="1"/>
  <c r="S54" i="1" s="1"/>
  <c r="O16" i="1" l="1"/>
  <c r="N16" i="1"/>
  <c r="L16" i="1"/>
  <c r="J15" i="1"/>
  <c r="K15" i="1"/>
  <c r="L15" i="1" s="1"/>
  <c r="P55" i="1"/>
  <c r="R55" i="1" s="1"/>
  <c r="Q55" i="1"/>
  <c r="S55" i="1" s="1"/>
  <c r="Q68" i="1"/>
  <c r="S68" i="1" s="1"/>
  <c r="P68" i="1"/>
  <c r="R68" i="1" s="1"/>
  <c r="Q66" i="1"/>
  <c r="S66" i="1" s="1"/>
  <c r="P66" i="1"/>
  <c r="R66" i="1" s="1"/>
  <c r="Q62" i="1"/>
  <c r="S62" i="1" s="1"/>
  <c r="P62" i="1"/>
  <c r="R62" i="1" s="1"/>
  <c r="Q60" i="1"/>
  <c r="S60" i="1" s="1"/>
  <c r="P60" i="1"/>
  <c r="R60" i="1" s="1"/>
  <c r="Q51" i="1"/>
  <c r="S51" i="1" s="1"/>
  <c r="P51" i="1"/>
  <c r="R51" i="1" s="1"/>
  <c r="Q49" i="1"/>
  <c r="S49" i="1" s="1"/>
  <c r="P49" i="1"/>
  <c r="R49" i="1" s="1"/>
  <c r="Q67" i="1"/>
  <c r="S67" i="1" s="1"/>
  <c r="P67" i="1"/>
  <c r="R67" i="1" s="1"/>
  <c r="Q65" i="1"/>
  <c r="S65" i="1" s="1"/>
  <c r="P65" i="1"/>
  <c r="R65" i="1" s="1"/>
  <c r="Q63" i="1"/>
  <c r="S63" i="1" s="1"/>
  <c r="P63" i="1"/>
  <c r="R63" i="1" s="1"/>
  <c r="Q61" i="1"/>
  <c r="S61" i="1" s="1"/>
  <c r="P61" i="1"/>
  <c r="R61" i="1" s="1"/>
  <c r="Q59" i="1"/>
  <c r="S59" i="1" s="1"/>
  <c r="P59" i="1"/>
  <c r="R59" i="1" s="1"/>
  <c r="Q50" i="1"/>
  <c r="S50" i="1" s="1"/>
  <c r="P50" i="1"/>
  <c r="R50" i="1" s="1"/>
  <c r="Q64" i="1"/>
  <c r="S64" i="1" s="1"/>
  <c r="P64" i="1"/>
  <c r="R64" i="1" s="1"/>
  <c r="M15" i="1" l="1"/>
  <c r="N15" i="1" l="1"/>
  <c r="O15" i="1"/>
</calcChain>
</file>

<file path=xl/sharedStrings.xml><?xml version="1.0" encoding="utf-8"?>
<sst xmlns="http://schemas.openxmlformats.org/spreadsheetml/2006/main" count="41" uniqueCount="36">
  <si>
    <t>head radius (m)</t>
  </si>
  <si>
    <t>xStart</t>
  </si>
  <si>
    <t>xEnd</t>
  </si>
  <si>
    <t>xAvg</t>
  </si>
  <si>
    <t>xAvg_Mod</t>
  </si>
  <si>
    <t>yStart</t>
  </si>
  <si>
    <t>yEnd</t>
  </si>
  <si>
    <t>yAvg</t>
  </si>
  <si>
    <t>yAvg_Mod</t>
  </si>
  <si>
    <t>distance (px)</t>
  </si>
  <si>
    <t>angle (radian)</t>
  </si>
  <si>
    <t>angle_mod (radian)</t>
  </si>
  <si>
    <t>itd (s)</t>
  </si>
  <si>
    <t>itd (ms)</t>
  </si>
  <si>
    <t>dist diff (m)</t>
  </si>
  <si>
    <t>distance (m: 1500px = 1m)</t>
  </si>
  <si>
    <t>dist L (m)</t>
  </si>
  <si>
    <t>dist R (m)</t>
  </si>
  <si>
    <t>vol L</t>
  </si>
  <si>
    <t>vol R</t>
  </si>
  <si>
    <t>OpenComm :: Sound Spatialization (Interaural Time Difference and Volume Difference) Calculation -- Desktop</t>
  </si>
  <si>
    <t>speed of sound (m/s) at 20C</t>
  </si>
  <si>
    <r>
      <t>maximum ITD (</t>
    </r>
    <r>
      <rPr>
        <b/>
        <sz val="11"/>
        <color theme="1"/>
        <rFont val="Calibri"/>
        <family val="2"/>
      </rPr>
      <t>μs)</t>
    </r>
  </si>
  <si>
    <t>conference room height</t>
  </si>
  <si>
    <t>conference room width</t>
  </si>
  <si>
    <t>X_abs</t>
  </si>
  <si>
    <t>Y_abs</t>
  </si>
  <si>
    <t>X_rel</t>
  </si>
  <si>
    <t>Y_rel</t>
  </si>
  <si>
    <t>user x-coord</t>
  </si>
  <si>
    <t>user y-coor</t>
  </si>
  <si>
    <t>itd (s, 1px = 1m)</t>
  </si>
  <si>
    <r>
      <t>itd (</t>
    </r>
    <r>
      <rPr>
        <sz val="11"/>
        <color theme="1"/>
        <rFont val="Calibri"/>
        <family val="2"/>
      </rPr>
      <t xml:space="preserve">μs, </t>
    </r>
    <r>
      <rPr>
        <sz val="11"/>
        <color theme="1"/>
        <rFont val="Calibri"/>
        <family val="2"/>
        <scheme val="minor"/>
      </rPr>
      <t>1px = 1m)</t>
    </r>
  </si>
  <si>
    <t>itd (bytes, 1ms = 16 bytes (8kHz, stereo sound, signed 16-bit)</t>
  </si>
  <si>
    <t>gain</t>
  </si>
  <si>
    <t>balance (-1.0 (Left) -&gt; 1.0 (Right))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</si>
</sst>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topLeftCell="L10" workbookViewId="0">
      <selection activeCell="D11" sqref="D11"/>
    </sheetView>
  </sheetViews>
  <sheetFormatPr defaultRowHeight="15" x14ac:dyDescent="0.25"/>
  <cols>
    <col min="1" max="1" width="26.42578125" customWidth="1"/>
    <col min="4" max="4" width="10" bestFit="1" customWidth="1"/>
    <col min="13" max="13" width="12.7109375" bestFit="1" customWidth="1"/>
    <col min="14" max="14" width="11.5703125" style="3" bestFit="1" customWidth="1"/>
    <col min="15" max="15" width="9.5703125" style="3" bestFit="1" customWidth="1"/>
  </cols>
  <sheetData>
    <row r="1" spans="1:17" x14ac:dyDescent="0.25">
      <c r="A1" s="1" t="s">
        <v>20</v>
      </c>
      <c r="B1" s="1"/>
      <c r="C1" s="1"/>
      <c r="D1" s="1"/>
    </row>
    <row r="2" spans="1:17" x14ac:dyDescent="0.25">
      <c r="A2" s="2" t="s">
        <v>21</v>
      </c>
      <c r="B2">
        <v>343.42</v>
      </c>
    </row>
    <row r="3" spans="1:17" x14ac:dyDescent="0.25">
      <c r="A3" s="2" t="s">
        <v>0</v>
      </c>
      <c r="B3">
        <f>0.17/2</f>
        <v>8.5000000000000006E-2</v>
      </c>
    </row>
    <row r="4" spans="1:17" x14ac:dyDescent="0.25">
      <c r="A4" s="2" t="s">
        <v>22</v>
      </c>
      <c r="B4">
        <v>495</v>
      </c>
    </row>
    <row r="5" spans="1:17" x14ac:dyDescent="0.25">
      <c r="A5" s="2" t="s">
        <v>23</v>
      </c>
      <c r="B5">
        <v>480</v>
      </c>
    </row>
    <row r="6" spans="1:17" x14ac:dyDescent="0.25">
      <c r="A6" s="2" t="s">
        <v>24</v>
      </c>
      <c r="B6">
        <v>800</v>
      </c>
    </row>
    <row r="7" spans="1:17" x14ac:dyDescent="0.25">
      <c r="A7" s="2" t="s">
        <v>29</v>
      </c>
      <c r="B7">
        <v>400</v>
      </c>
    </row>
    <row r="8" spans="1:17" x14ac:dyDescent="0.25">
      <c r="A8" s="2" t="s">
        <v>30</v>
      </c>
      <c r="B8">
        <v>480</v>
      </c>
    </row>
    <row r="10" spans="1:17" x14ac:dyDescent="0.25">
      <c r="B10" t="s">
        <v>25</v>
      </c>
      <c r="C10" t="s">
        <v>26</v>
      </c>
      <c r="D10" t="s">
        <v>27</v>
      </c>
      <c r="E10" t="s">
        <v>28</v>
      </c>
      <c r="F10" t="s">
        <v>9</v>
      </c>
      <c r="G10" t="s">
        <v>10</v>
      </c>
      <c r="I10" t="s">
        <v>31</v>
      </c>
      <c r="J10" t="s">
        <v>32</v>
      </c>
      <c r="K10" t="s">
        <v>13</v>
      </c>
      <c r="L10" t="s">
        <v>33</v>
      </c>
      <c r="M10" t="s">
        <v>14</v>
      </c>
      <c r="N10" s="3" t="s">
        <v>16</v>
      </c>
      <c r="O10" s="3" t="s">
        <v>17</v>
      </c>
      <c r="P10" t="s">
        <v>35</v>
      </c>
      <c r="Q10" t="s">
        <v>34</v>
      </c>
    </row>
    <row r="11" spans="1:17" x14ac:dyDescent="0.25">
      <c r="B11">
        <v>0</v>
      </c>
      <c r="C11">
        <v>0</v>
      </c>
      <c r="D11">
        <f xml:space="preserve"> B11 - 400</f>
        <v>-400</v>
      </c>
      <c r="E11">
        <f>480-C11</f>
        <v>480</v>
      </c>
      <c r="F11">
        <f>SQRT(D11^2 + E11^2)</f>
        <v>624.81997407253232</v>
      </c>
      <c r="G11">
        <f>ACOS(D11/F11)</f>
        <v>2.2655346029915995</v>
      </c>
      <c r="H11">
        <f>PI()/2 - G11</f>
        <v>-0.69473827619670292</v>
      </c>
      <c r="I11">
        <f>0.085/343.42 *(H11+SIN(H11))</f>
        <v>-3.3040716163356977E-4</v>
      </c>
      <c r="J11">
        <f>I11* 1000000</f>
        <v>-330.40716163356979</v>
      </c>
      <c r="K11">
        <f>I11 *1000</f>
        <v>-0.33040716163356976</v>
      </c>
      <c r="L11">
        <f>K11*16</f>
        <v>-5.2865145861371161</v>
      </c>
      <c r="M11">
        <f>K11/1000 * 343.42</f>
        <v>-0.11346842744820053</v>
      </c>
      <c r="N11" s="3">
        <f>F11+M11/2</f>
        <v>624.76323985880822</v>
      </c>
      <c r="O11" s="3">
        <f>F11-M11/2</f>
        <v>624.87670828625642</v>
      </c>
      <c r="P11">
        <f>4 * M11</f>
        <v>-0.45387370979280212</v>
      </c>
      <c r="Q11">
        <f>(N11+O11)/2/-40</f>
        <v>-15.620499351813308</v>
      </c>
    </row>
    <row r="12" spans="1:17" x14ac:dyDescent="0.25">
      <c r="B12">
        <v>400</v>
      </c>
      <c r="C12">
        <v>0</v>
      </c>
      <c r="D12">
        <f xml:space="preserve"> B12 - 400</f>
        <v>0</v>
      </c>
      <c r="E12">
        <f>480-C12</f>
        <v>480</v>
      </c>
      <c r="F12">
        <f>SQRT(D12^2 + E12^2)</f>
        <v>480</v>
      </c>
      <c r="G12">
        <f>ACOS(D12/F12)</f>
        <v>1.5707963267948966</v>
      </c>
      <c r="H12">
        <f>PI()/2 - G12</f>
        <v>0</v>
      </c>
      <c r="I12">
        <f>0.085/343.42 *(H12+SIN(H12))</f>
        <v>0</v>
      </c>
      <c r="J12">
        <f>I12* 1000000</f>
        <v>0</v>
      </c>
      <c r="K12">
        <f>I12 *1000</f>
        <v>0</v>
      </c>
      <c r="L12">
        <f>K12*16</f>
        <v>0</v>
      </c>
      <c r="M12">
        <f>K12/1000 * 343.42</f>
        <v>0</v>
      </c>
      <c r="N12" s="3">
        <f>F12+M12/2</f>
        <v>480</v>
      </c>
      <c r="O12" s="3">
        <f>F12-M12/2</f>
        <v>480</v>
      </c>
      <c r="P12">
        <f t="shared" ref="P12:P16" si="0">4 * M12</f>
        <v>0</v>
      </c>
      <c r="Q12">
        <f t="shared" ref="Q12:Q16" si="1">(N12+O12)/2/-40</f>
        <v>-12</v>
      </c>
    </row>
    <row r="13" spans="1:17" x14ac:dyDescent="0.25">
      <c r="B13">
        <v>800</v>
      </c>
      <c r="C13">
        <v>0</v>
      </c>
      <c r="D13">
        <f xml:space="preserve"> B13 - 400</f>
        <v>400</v>
      </c>
      <c r="E13">
        <f>480-C13</f>
        <v>480</v>
      </c>
      <c r="F13">
        <f>SQRT(D13^2 + E13^2)</f>
        <v>624.81997407253232</v>
      </c>
      <c r="G13">
        <f>ACOS(D13/F13)</f>
        <v>0.87605805059819331</v>
      </c>
      <c r="H13">
        <f>PI()/2 - G13</f>
        <v>0.69473827619670325</v>
      </c>
      <c r="I13">
        <f>0.085/343.42 *(H13+SIN(H13))</f>
        <v>3.3040716163356987E-4</v>
      </c>
      <c r="J13">
        <f t="shared" ref="J13:J16" si="2">I13* 1000000</f>
        <v>330.4071616335699</v>
      </c>
      <c r="K13">
        <f t="shared" ref="K13:K16" si="3">I13 *1000</f>
        <v>0.33040716163356987</v>
      </c>
      <c r="L13">
        <f>K13*16</f>
        <v>5.2865145861371179</v>
      </c>
      <c r="M13">
        <f>K13/1000 * 343.42</f>
        <v>0.11346842744820057</v>
      </c>
      <c r="N13" s="3">
        <f t="shared" ref="N13:N16" si="4">F13+M13/2</f>
        <v>624.87670828625642</v>
      </c>
      <c r="O13" s="3">
        <f t="shared" ref="O13:O16" si="5">F13-M13/2</f>
        <v>624.76323985880822</v>
      </c>
      <c r="P13">
        <f t="shared" si="0"/>
        <v>0.45387370979280228</v>
      </c>
      <c r="Q13">
        <f t="shared" si="1"/>
        <v>-15.620499351813308</v>
      </c>
    </row>
    <row r="14" spans="1:17" x14ac:dyDescent="0.25">
      <c r="B14">
        <v>0</v>
      </c>
      <c r="C14">
        <v>480</v>
      </c>
      <c r="D14">
        <f xml:space="preserve"> B14 - 400</f>
        <v>-400</v>
      </c>
      <c r="E14">
        <f>480-C14</f>
        <v>0</v>
      </c>
      <c r="F14">
        <f>SQRT(D14^2 + E14^2)</f>
        <v>400</v>
      </c>
      <c r="G14">
        <f>ACOS(D14/F14)</f>
        <v>3.1415926535897931</v>
      </c>
      <c r="H14">
        <f>PI()/2 - G14</f>
        <v>-1.5707963267948966</v>
      </c>
      <c r="I14">
        <f>0.085/343.42 *(H14+SIN(H14))</f>
        <v>-6.3629866570836353E-4</v>
      </c>
      <c r="J14">
        <f t="shared" si="2"/>
        <v>-636.2986657083635</v>
      </c>
      <c r="K14">
        <f t="shared" ref="K14" si="6">I14 *1000</f>
        <v>-0.63629866570836358</v>
      </c>
      <c r="L14">
        <f>K14*16</f>
        <v>-10.180778651333817</v>
      </c>
      <c r="M14">
        <f>K14/1000 * 343.42</f>
        <v>-0.21851768777756622</v>
      </c>
      <c r="N14" s="3">
        <f t="shared" ref="N14" si="7">F14+M14/2</f>
        <v>399.89074115611123</v>
      </c>
      <c r="O14" s="3">
        <f t="shared" ref="O14" si="8">F14-M14/2</f>
        <v>400.10925884388877</v>
      </c>
      <c r="P14">
        <f t="shared" si="0"/>
        <v>-0.87407075111026489</v>
      </c>
      <c r="Q14">
        <f t="shared" si="1"/>
        <v>-10</v>
      </c>
    </row>
    <row r="15" spans="1:17" x14ac:dyDescent="0.25">
      <c r="B15">
        <v>400</v>
      </c>
      <c r="C15">
        <v>480</v>
      </c>
      <c r="D15">
        <f xml:space="preserve"> B15 - 400</f>
        <v>0</v>
      </c>
      <c r="E15">
        <f>480-C15</f>
        <v>0</v>
      </c>
      <c r="F15">
        <f>SQRT(D15^2 + E15^2)</f>
        <v>0</v>
      </c>
      <c r="G15">
        <f>PI()/2</f>
        <v>1.5707963267948966</v>
      </c>
      <c r="H15">
        <f>PI()/2 - G15</f>
        <v>0</v>
      </c>
      <c r="I15">
        <f>0.085/343.42 *(H15+SIN(H15))</f>
        <v>0</v>
      </c>
      <c r="J15">
        <f t="shared" si="2"/>
        <v>0</v>
      </c>
      <c r="K15">
        <f t="shared" si="3"/>
        <v>0</v>
      </c>
      <c r="L15">
        <f>K15*16</f>
        <v>0</v>
      </c>
      <c r="M15">
        <f>K15/1000 * 343.42</f>
        <v>0</v>
      </c>
      <c r="N15" s="3">
        <f t="shared" si="4"/>
        <v>0</v>
      </c>
      <c r="O15" s="3">
        <f t="shared" si="5"/>
        <v>0</v>
      </c>
      <c r="P15">
        <f t="shared" si="0"/>
        <v>0</v>
      </c>
      <c r="Q15">
        <f t="shared" si="1"/>
        <v>0</v>
      </c>
    </row>
    <row r="16" spans="1:17" x14ac:dyDescent="0.25">
      <c r="B16">
        <v>800</v>
      </c>
      <c r="C16">
        <v>480</v>
      </c>
      <c r="D16">
        <f xml:space="preserve"> B16 - 400</f>
        <v>400</v>
      </c>
      <c r="E16">
        <f>480-C16</f>
        <v>0</v>
      </c>
      <c r="F16">
        <f>SQRT(D16^2 + E16^2)</f>
        <v>400</v>
      </c>
      <c r="G16">
        <f>ACOS(D16/F16)</f>
        <v>0</v>
      </c>
      <c r="H16">
        <f>PI()/2 - G16</f>
        <v>1.5707963267948966</v>
      </c>
      <c r="I16">
        <f>0.085/343.42 *(H16+SIN(H16))</f>
        <v>6.3629866570836353E-4</v>
      </c>
      <c r="J16">
        <f t="shared" si="2"/>
        <v>636.2986657083635</v>
      </c>
      <c r="K16">
        <f t="shared" si="3"/>
        <v>0.63629866570836358</v>
      </c>
      <c r="L16">
        <f>K16*16</f>
        <v>10.180778651333817</v>
      </c>
      <c r="M16">
        <f>K16/1000 * 343.42</f>
        <v>0.21851768777756622</v>
      </c>
      <c r="N16" s="3">
        <f t="shared" si="4"/>
        <v>400.10925884388877</v>
      </c>
      <c r="O16" s="3">
        <f t="shared" si="5"/>
        <v>399.89074115611123</v>
      </c>
      <c r="P16">
        <f t="shared" si="0"/>
        <v>0.87407075111026489</v>
      </c>
      <c r="Q16">
        <f t="shared" si="1"/>
        <v>-10</v>
      </c>
    </row>
    <row r="18" spans="9:16" x14ac:dyDescent="0.25">
      <c r="N18" s="3">
        <v>0</v>
      </c>
      <c r="O18" s="3">
        <v>1</v>
      </c>
      <c r="P18">
        <f>(O18-O19)/(N18-N19)</f>
        <v>-1.6000000000000001E-3</v>
      </c>
    </row>
    <row r="19" spans="9:16" x14ac:dyDescent="0.25">
      <c r="I19">
        <f>DEGREES(H11)</f>
        <v>-39.805571092265183</v>
      </c>
      <c r="N19" s="3">
        <v>625</v>
      </c>
      <c r="O19" s="3">
        <v>0</v>
      </c>
    </row>
    <row r="20" spans="9:16" x14ac:dyDescent="0.25">
      <c r="I20">
        <f>DEGREES(H13)</f>
        <v>39.805571092265197</v>
      </c>
    </row>
    <row r="21" spans="9:16" x14ac:dyDescent="0.25">
      <c r="I21">
        <f t="shared" ref="I21:I22" si="9">DEGREES(H15)</f>
        <v>0</v>
      </c>
    </row>
    <row r="22" spans="9:16" x14ac:dyDescent="0.25">
      <c r="I22">
        <f t="shared" si="9"/>
        <v>90</v>
      </c>
    </row>
    <row r="48" spans="2:19" x14ac:dyDescent="0.25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11</v>
      </c>
      <c r="L48" t="s">
        <v>12</v>
      </c>
      <c r="M48" t="s">
        <v>13</v>
      </c>
      <c r="N48" s="3" t="s">
        <v>14</v>
      </c>
      <c r="O48" s="3" t="s">
        <v>15</v>
      </c>
      <c r="P48" t="s">
        <v>16</v>
      </c>
      <c r="Q48" t="s">
        <v>17</v>
      </c>
      <c r="R48" t="s">
        <v>18</v>
      </c>
      <c r="S48" t="s">
        <v>19</v>
      </c>
    </row>
    <row r="49" spans="1:19" x14ac:dyDescent="0.25">
      <c r="A49">
        <v>1</v>
      </c>
      <c r="B49">
        <v>0</v>
      </c>
      <c r="C49">
        <v>160</v>
      </c>
      <c r="D49">
        <f>AVERAGE(B49:C49)</f>
        <v>80</v>
      </c>
      <c r="E49">
        <f>D49-400</f>
        <v>-320</v>
      </c>
      <c r="F49">
        <v>0</v>
      </c>
      <c r="G49">
        <v>120</v>
      </c>
      <c r="H49">
        <f t="shared" ref="H49:H68" si="10">AVERAGE(F49:G49)</f>
        <v>60</v>
      </c>
      <c r="I49">
        <f>480-H49</f>
        <v>420</v>
      </c>
      <c r="J49">
        <f t="shared" ref="J49:J68" si="11">SQRT(E49^2 +I49^2)</f>
        <v>528.0151512977634</v>
      </c>
      <c r="K49" t="e">
        <f>PI()/2-#REF!</f>
        <v>#REF!</v>
      </c>
      <c r="L49" t="e">
        <f>0.11/343.42 * (K49+SIN(K49))</f>
        <v>#REF!</v>
      </c>
      <c r="M49" t="e">
        <f>L49*1000</f>
        <v>#REF!</v>
      </c>
      <c r="N49" s="3" t="e">
        <f>343.42*L49</f>
        <v>#REF!</v>
      </c>
      <c r="O49" s="3">
        <f>J49/1000</f>
        <v>0.52801515129776344</v>
      </c>
      <c r="P49" t="e">
        <f>O49+N49/2</f>
        <v>#REF!</v>
      </c>
      <c r="Q49" t="e">
        <f>O49-N49/2</f>
        <v>#REF!</v>
      </c>
      <c r="R49" t="e">
        <f>P49*-1.6 + 1</f>
        <v>#REF!</v>
      </c>
      <c r="S49" t="e">
        <f>Q49*-1.6 + 1</f>
        <v>#REF!</v>
      </c>
    </row>
    <row r="50" spans="1:19" x14ac:dyDescent="0.25">
      <c r="A50">
        <v>2</v>
      </c>
      <c r="B50">
        <v>160</v>
      </c>
      <c r="C50">
        <v>320</v>
      </c>
      <c r="D50">
        <f t="shared" ref="D50:D68" si="12">AVERAGE(B50:C50)</f>
        <v>240</v>
      </c>
      <c r="E50">
        <f t="shared" ref="E50:E68" si="13">D50-400</f>
        <v>-160</v>
      </c>
      <c r="F50">
        <v>0</v>
      </c>
      <c r="G50">
        <v>120</v>
      </c>
      <c r="H50">
        <f t="shared" si="10"/>
        <v>60</v>
      </c>
      <c r="I50">
        <f t="shared" ref="I50:I68" si="14">480-H50</f>
        <v>420</v>
      </c>
      <c r="J50">
        <f t="shared" si="11"/>
        <v>449.44410108488466</v>
      </c>
      <c r="K50" t="e">
        <f>PI()/2-#REF!</f>
        <v>#REF!</v>
      </c>
      <c r="L50" t="e">
        <f>0.11/343.42 * (K50+SIN(K50))</f>
        <v>#REF!</v>
      </c>
      <c r="M50" t="e">
        <f t="shared" ref="M50:M68" si="15">L50*1000</f>
        <v>#REF!</v>
      </c>
      <c r="N50" s="3" t="e">
        <f>343.42*L50</f>
        <v>#REF!</v>
      </c>
      <c r="O50" s="3">
        <f>J50/1000</f>
        <v>0.44944410108488464</v>
      </c>
      <c r="P50" t="e">
        <f t="shared" ref="P50:P68" si="16">O50+N50/2</f>
        <v>#REF!</v>
      </c>
      <c r="Q50" t="e">
        <f t="shared" ref="Q50:Q68" si="17">O50-N50/2</f>
        <v>#REF!</v>
      </c>
      <c r="R50" t="e">
        <f t="shared" ref="R50:S68" si="18">P50*-1.6 + 1</f>
        <v>#REF!</v>
      </c>
      <c r="S50" t="e">
        <f t="shared" si="18"/>
        <v>#REF!</v>
      </c>
    </row>
    <row r="51" spans="1:19" x14ac:dyDescent="0.25">
      <c r="A51">
        <v>3</v>
      </c>
      <c r="B51">
        <v>320</v>
      </c>
      <c r="C51">
        <v>480</v>
      </c>
      <c r="D51">
        <f t="shared" si="12"/>
        <v>400</v>
      </c>
      <c r="E51">
        <f t="shared" si="13"/>
        <v>0</v>
      </c>
      <c r="F51">
        <v>0</v>
      </c>
      <c r="G51">
        <v>120</v>
      </c>
      <c r="H51">
        <f t="shared" si="10"/>
        <v>60</v>
      </c>
      <c r="I51">
        <f t="shared" si="14"/>
        <v>420</v>
      </c>
      <c r="J51">
        <f t="shared" si="11"/>
        <v>420</v>
      </c>
      <c r="K51" t="e">
        <f>PI()/2-#REF!</f>
        <v>#REF!</v>
      </c>
      <c r="L51" t="e">
        <f>0.11/343.42 * (K51+SIN(K51))</f>
        <v>#REF!</v>
      </c>
      <c r="M51" t="e">
        <f t="shared" si="15"/>
        <v>#REF!</v>
      </c>
      <c r="N51" s="3" t="e">
        <f>343.42*L51</f>
        <v>#REF!</v>
      </c>
      <c r="O51" s="3">
        <f>J51/1000</f>
        <v>0.42</v>
      </c>
      <c r="P51" t="e">
        <f t="shared" si="16"/>
        <v>#REF!</v>
      </c>
      <c r="Q51" t="e">
        <f t="shared" si="17"/>
        <v>#REF!</v>
      </c>
      <c r="R51" t="e">
        <f t="shared" si="18"/>
        <v>#REF!</v>
      </c>
      <c r="S51" t="e">
        <f t="shared" si="18"/>
        <v>#REF!</v>
      </c>
    </row>
    <row r="52" spans="1:19" x14ac:dyDescent="0.25">
      <c r="A52">
        <v>4</v>
      </c>
      <c r="B52">
        <v>480</v>
      </c>
      <c r="C52">
        <v>640</v>
      </c>
      <c r="D52">
        <f t="shared" si="12"/>
        <v>560</v>
      </c>
      <c r="E52">
        <f t="shared" si="13"/>
        <v>160</v>
      </c>
      <c r="F52">
        <v>0</v>
      </c>
      <c r="G52">
        <v>120</v>
      </c>
      <c r="H52">
        <f t="shared" si="10"/>
        <v>60</v>
      </c>
      <c r="I52">
        <f t="shared" si="14"/>
        <v>420</v>
      </c>
      <c r="J52">
        <f t="shared" si="11"/>
        <v>449.44410108488466</v>
      </c>
      <c r="K52" t="e">
        <f>PI()/2-#REF!</f>
        <v>#REF!</v>
      </c>
      <c r="L52" t="e">
        <f>0.11/343.42 * (K52+SIN(K52))</f>
        <v>#REF!</v>
      </c>
      <c r="M52" t="e">
        <f t="shared" si="15"/>
        <v>#REF!</v>
      </c>
      <c r="N52" s="3" t="e">
        <f>343.42*L52</f>
        <v>#REF!</v>
      </c>
      <c r="O52" s="3">
        <f>J52/1000</f>
        <v>0.44944410108488464</v>
      </c>
      <c r="P52" t="e">
        <f t="shared" si="16"/>
        <v>#REF!</v>
      </c>
      <c r="Q52" t="e">
        <f t="shared" si="17"/>
        <v>#REF!</v>
      </c>
      <c r="R52" t="e">
        <f t="shared" si="18"/>
        <v>#REF!</v>
      </c>
      <c r="S52" t="e">
        <f t="shared" si="18"/>
        <v>#REF!</v>
      </c>
    </row>
    <row r="53" spans="1:19" x14ac:dyDescent="0.25">
      <c r="A53">
        <v>5</v>
      </c>
      <c r="B53">
        <v>640</v>
      </c>
      <c r="C53">
        <v>800</v>
      </c>
      <c r="D53">
        <f t="shared" si="12"/>
        <v>720</v>
      </c>
      <c r="E53">
        <f t="shared" si="13"/>
        <v>320</v>
      </c>
      <c r="F53">
        <v>0</v>
      </c>
      <c r="G53">
        <v>120</v>
      </c>
      <c r="H53">
        <f t="shared" si="10"/>
        <v>60</v>
      </c>
      <c r="I53">
        <f t="shared" si="14"/>
        <v>420</v>
      </c>
      <c r="J53">
        <f t="shared" si="11"/>
        <v>528.0151512977634</v>
      </c>
      <c r="K53" t="e">
        <f>PI()/2-#REF!</f>
        <v>#REF!</v>
      </c>
      <c r="L53" t="e">
        <f>0.11/343.42 * (K53+SIN(K53))</f>
        <v>#REF!</v>
      </c>
      <c r="M53" t="e">
        <f t="shared" si="15"/>
        <v>#REF!</v>
      </c>
      <c r="N53" s="3" t="e">
        <f>343.42*L53</f>
        <v>#REF!</v>
      </c>
      <c r="O53" s="3">
        <f>J53/1000</f>
        <v>0.52801515129776344</v>
      </c>
      <c r="P53" t="e">
        <f t="shared" si="16"/>
        <v>#REF!</v>
      </c>
      <c r="Q53" t="e">
        <f t="shared" si="17"/>
        <v>#REF!</v>
      </c>
      <c r="R53" t="e">
        <f t="shared" si="18"/>
        <v>#REF!</v>
      </c>
      <c r="S53" t="e">
        <f t="shared" si="18"/>
        <v>#REF!</v>
      </c>
    </row>
    <row r="54" spans="1:19" x14ac:dyDescent="0.25">
      <c r="A54">
        <v>6</v>
      </c>
      <c r="B54">
        <v>0</v>
      </c>
      <c r="C54">
        <v>160</v>
      </c>
      <c r="D54">
        <f t="shared" si="12"/>
        <v>80</v>
      </c>
      <c r="E54">
        <f t="shared" si="13"/>
        <v>-320</v>
      </c>
      <c r="F54">
        <v>120</v>
      </c>
      <c r="G54">
        <v>240</v>
      </c>
      <c r="H54">
        <f t="shared" si="10"/>
        <v>180</v>
      </c>
      <c r="I54">
        <f t="shared" si="14"/>
        <v>300</v>
      </c>
      <c r="J54">
        <f t="shared" si="11"/>
        <v>438.63424398922615</v>
      </c>
      <c r="K54" t="e">
        <f>PI()/2-#REF!</f>
        <v>#REF!</v>
      </c>
      <c r="L54" t="e">
        <f>0.11/343.42 * (K54+SIN(K54))</f>
        <v>#REF!</v>
      </c>
      <c r="M54" t="e">
        <f t="shared" si="15"/>
        <v>#REF!</v>
      </c>
      <c r="N54" s="3" t="e">
        <f>343.42*L54</f>
        <v>#REF!</v>
      </c>
      <c r="O54" s="3">
        <f>J54/1000</f>
        <v>0.43863424398922612</v>
      </c>
      <c r="P54" t="e">
        <f t="shared" si="16"/>
        <v>#REF!</v>
      </c>
      <c r="Q54" t="e">
        <f t="shared" si="17"/>
        <v>#REF!</v>
      </c>
      <c r="R54" t="e">
        <f t="shared" si="18"/>
        <v>#REF!</v>
      </c>
      <c r="S54" t="e">
        <f t="shared" si="18"/>
        <v>#REF!</v>
      </c>
    </row>
    <row r="55" spans="1:19" x14ac:dyDescent="0.25">
      <c r="A55">
        <v>7</v>
      </c>
      <c r="B55">
        <v>160</v>
      </c>
      <c r="C55">
        <v>320</v>
      </c>
      <c r="D55">
        <f t="shared" si="12"/>
        <v>240</v>
      </c>
      <c r="E55">
        <f t="shared" si="13"/>
        <v>-160</v>
      </c>
      <c r="F55">
        <v>120</v>
      </c>
      <c r="G55">
        <v>240</v>
      </c>
      <c r="H55">
        <f t="shared" si="10"/>
        <v>180</v>
      </c>
      <c r="I55">
        <f t="shared" si="14"/>
        <v>300</v>
      </c>
      <c r="J55">
        <f t="shared" si="11"/>
        <v>340</v>
      </c>
      <c r="K55" t="e">
        <f>PI()/2-#REF!</f>
        <v>#REF!</v>
      </c>
      <c r="L55" t="e">
        <f>0.11/343.42 * (K55+SIN(K55))</f>
        <v>#REF!</v>
      </c>
      <c r="M55" t="e">
        <f t="shared" si="15"/>
        <v>#REF!</v>
      </c>
      <c r="N55" s="3" t="e">
        <f>343.42*L55</f>
        <v>#REF!</v>
      </c>
      <c r="O55" s="3">
        <f>J55/1000</f>
        <v>0.34</v>
      </c>
      <c r="P55" t="e">
        <f t="shared" si="16"/>
        <v>#REF!</v>
      </c>
      <c r="Q55" t="e">
        <f t="shared" si="17"/>
        <v>#REF!</v>
      </c>
      <c r="R55" t="e">
        <f t="shared" si="18"/>
        <v>#REF!</v>
      </c>
      <c r="S55" t="e">
        <f t="shared" si="18"/>
        <v>#REF!</v>
      </c>
    </row>
    <row r="56" spans="1:19" x14ac:dyDescent="0.25">
      <c r="A56">
        <v>8</v>
      </c>
      <c r="B56">
        <v>320</v>
      </c>
      <c r="C56">
        <v>480</v>
      </c>
      <c r="D56">
        <f t="shared" si="12"/>
        <v>400</v>
      </c>
      <c r="E56">
        <f t="shared" si="13"/>
        <v>0</v>
      </c>
      <c r="F56">
        <v>120</v>
      </c>
      <c r="G56">
        <v>240</v>
      </c>
      <c r="H56">
        <f t="shared" si="10"/>
        <v>180</v>
      </c>
      <c r="I56">
        <f t="shared" si="14"/>
        <v>300</v>
      </c>
      <c r="J56">
        <f t="shared" si="11"/>
        <v>300</v>
      </c>
      <c r="K56" t="e">
        <f>PI()/2-#REF!</f>
        <v>#REF!</v>
      </c>
      <c r="L56" t="e">
        <f>0.11/343.42 * (K56+SIN(K56))</f>
        <v>#REF!</v>
      </c>
      <c r="M56" t="e">
        <f t="shared" si="15"/>
        <v>#REF!</v>
      </c>
      <c r="N56" s="3" t="e">
        <f>343.42*L56</f>
        <v>#REF!</v>
      </c>
      <c r="O56" s="3">
        <f>J56/1000</f>
        <v>0.3</v>
      </c>
      <c r="P56" t="e">
        <f t="shared" si="16"/>
        <v>#REF!</v>
      </c>
      <c r="Q56" t="e">
        <f t="shared" si="17"/>
        <v>#REF!</v>
      </c>
      <c r="R56" t="e">
        <f t="shared" si="18"/>
        <v>#REF!</v>
      </c>
      <c r="S56" t="e">
        <f t="shared" si="18"/>
        <v>#REF!</v>
      </c>
    </row>
    <row r="57" spans="1:19" x14ac:dyDescent="0.25">
      <c r="A57">
        <v>9</v>
      </c>
      <c r="B57">
        <v>480</v>
      </c>
      <c r="C57">
        <v>640</v>
      </c>
      <c r="D57">
        <f t="shared" si="12"/>
        <v>560</v>
      </c>
      <c r="E57">
        <f t="shared" si="13"/>
        <v>160</v>
      </c>
      <c r="F57">
        <v>120</v>
      </c>
      <c r="G57">
        <v>240</v>
      </c>
      <c r="H57">
        <f t="shared" si="10"/>
        <v>180</v>
      </c>
      <c r="I57">
        <f t="shared" si="14"/>
        <v>300</v>
      </c>
      <c r="J57">
        <f t="shared" si="11"/>
        <v>340</v>
      </c>
      <c r="K57" t="e">
        <f>PI()/2-#REF!</f>
        <v>#REF!</v>
      </c>
      <c r="L57" t="e">
        <f>0.11/343.42 * (K57+SIN(K57))</f>
        <v>#REF!</v>
      </c>
      <c r="M57" t="e">
        <f t="shared" si="15"/>
        <v>#REF!</v>
      </c>
      <c r="N57" s="3" t="e">
        <f>343.42*L57</f>
        <v>#REF!</v>
      </c>
      <c r="O57" s="3">
        <f>J57/1000</f>
        <v>0.34</v>
      </c>
      <c r="P57" t="e">
        <f t="shared" si="16"/>
        <v>#REF!</v>
      </c>
      <c r="Q57" t="e">
        <f t="shared" si="17"/>
        <v>#REF!</v>
      </c>
      <c r="R57" t="e">
        <f t="shared" si="18"/>
        <v>#REF!</v>
      </c>
      <c r="S57" t="e">
        <f t="shared" si="18"/>
        <v>#REF!</v>
      </c>
    </row>
    <row r="58" spans="1:19" x14ac:dyDescent="0.25">
      <c r="A58">
        <v>10</v>
      </c>
      <c r="B58">
        <v>640</v>
      </c>
      <c r="C58">
        <v>800</v>
      </c>
      <c r="D58">
        <f t="shared" si="12"/>
        <v>720</v>
      </c>
      <c r="E58">
        <f t="shared" si="13"/>
        <v>320</v>
      </c>
      <c r="F58">
        <v>120</v>
      </c>
      <c r="G58">
        <v>240</v>
      </c>
      <c r="H58">
        <f t="shared" si="10"/>
        <v>180</v>
      </c>
      <c r="I58">
        <f t="shared" si="14"/>
        <v>300</v>
      </c>
      <c r="J58">
        <f t="shared" si="11"/>
        <v>438.63424398922615</v>
      </c>
      <c r="K58" t="e">
        <f>PI()/2-#REF!</f>
        <v>#REF!</v>
      </c>
      <c r="L58" t="e">
        <f>0.11/343.42 * (K58+SIN(K58))</f>
        <v>#REF!</v>
      </c>
      <c r="M58" t="e">
        <f t="shared" si="15"/>
        <v>#REF!</v>
      </c>
      <c r="N58" s="3" t="e">
        <f>343.42*L58</f>
        <v>#REF!</v>
      </c>
      <c r="O58" s="3">
        <f>J58/1000</f>
        <v>0.43863424398922612</v>
      </c>
      <c r="P58" t="e">
        <f t="shared" si="16"/>
        <v>#REF!</v>
      </c>
      <c r="Q58" t="e">
        <f t="shared" si="17"/>
        <v>#REF!</v>
      </c>
      <c r="R58" t="e">
        <f t="shared" si="18"/>
        <v>#REF!</v>
      </c>
      <c r="S58" t="e">
        <f t="shared" si="18"/>
        <v>#REF!</v>
      </c>
    </row>
    <row r="59" spans="1:19" x14ac:dyDescent="0.25">
      <c r="A59">
        <v>11</v>
      </c>
      <c r="B59">
        <v>0</v>
      </c>
      <c r="C59">
        <v>160</v>
      </c>
      <c r="D59">
        <f t="shared" si="12"/>
        <v>80</v>
      </c>
      <c r="E59">
        <f t="shared" si="13"/>
        <v>-320</v>
      </c>
      <c r="F59">
        <v>240</v>
      </c>
      <c r="G59">
        <v>360</v>
      </c>
      <c r="H59">
        <f t="shared" si="10"/>
        <v>300</v>
      </c>
      <c r="I59">
        <f t="shared" si="14"/>
        <v>180</v>
      </c>
      <c r="J59">
        <f t="shared" si="11"/>
        <v>367.1511950137164</v>
      </c>
      <c r="K59" t="e">
        <f>PI()/2-#REF!</f>
        <v>#REF!</v>
      </c>
      <c r="L59" t="e">
        <f>0.11/343.42 * (K59+SIN(K59))</f>
        <v>#REF!</v>
      </c>
      <c r="M59" t="e">
        <f t="shared" si="15"/>
        <v>#REF!</v>
      </c>
      <c r="N59" s="3" t="e">
        <f>343.42*L59</f>
        <v>#REF!</v>
      </c>
      <c r="O59" s="3">
        <f>J59/1000</f>
        <v>0.3671511950137164</v>
      </c>
      <c r="P59" t="e">
        <f t="shared" si="16"/>
        <v>#REF!</v>
      </c>
      <c r="Q59" t="e">
        <f t="shared" si="17"/>
        <v>#REF!</v>
      </c>
      <c r="R59" t="e">
        <f t="shared" si="18"/>
        <v>#REF!</v>
      </c>
      <c r="S59" t="e">
        <f t="shared" si="18"/>
        <v>#REF!</v>
      </c>
    </row>
    <row r="60" spans="1:19" x14ac:dyDescent="0.25">
      <c r="A60">
        <v>12</v>
      </c>
      <c r="B60">
        <v>160</v>
      </c>
      <c r="C60">
        <v>320</v>
      </c>
      <c r="D60">
        <f t="shared" si="12"/>
        <v>240</v>
      </c>
      <c r="E60">
        <f t="shared" si="13"/>
        <v>-160</v>
      </c>
      <c r="F60">
        <v>240</v>
      </c>
      <c r="G60">
        <v>360</v>
      </c>
      <c r="H60">
        <f t="shared" si="10"/>
        <v>300</v>
      </c>
      <c r="I60">
        <f t="shared" si="14"/>
        <v>180</v>
      </c>
      <c r="J60">
        <f t="shared" si="11"/>
        <v>240.8318915758459</v>
      </c>
      <c r="K60" t="e">
        <f>PI()/2-#REF!</f>
        <v>#REF!</v>
      </c>
      <c r="L60" t="e">
        <f>0.11/343.42 * (K60+SIN(K60))</f>
        <v>#REF!</v>
      </c>
      <c r="M60" t="e">
        <f t="shared" si="15"/>
        <v>#REF!</v>
      </c>
      <c r="N60" s="3" t="e">
        <f>343.42*L60</f>
        <v>#REF!</v>
      </c>
      <c r="O60" s="3">
        <f>J60/1000</f>
        <v>0.24083189157584589</v>
      </c>
      <c r="P60" t="e">
        <f t="shared" si="16"/>
        <v>#REF!</v>
      </c>
      <c r="Q60" t="e">
        <f t="shared" si="17"/>
        <v>#REF!</v>
      </c>
      <c r="R60" t="e">
        <f t="shared" si="18"/>
        <v>#REF!</v>
      </c>
      <c r="S60" t="e">
        <f t="shared" si="18"/>
        <v>#REF!</v>
      </c>
    </row>
    <row r="61" spans="1:19" x14ac:dyDescent="0.25">
      <c r="A61">
        <v>13</v>
      </c>
      <c r="B61">
        <v>320</v>
      </c>
      <c r="C61">
        <v>480</v>
      </c>
      <c r="D61">
        <f t="shared" si="12"/>
        <v>400</v>
      </c>
      <c r="E61">
        <f t="shared" si="13"/>
        <v>0</v>
      </c>
      <c r="F61">
        <v>240</v>
      </c>
      <c r="G61">
        <v>360</v>
      </c>
      <c r="H61">
        <f t="shared" si="10"/>
        <v>300</v>
      </c>
      <c r="I61">
        <f t="shared" si="14"/>
        <v>180</v>
      </c>
      <c r="J61">
        <f t="shared" si="11"/>
        <v>180</v>
      </c>
      <c r="K61" t="e">
        <f>PI()/2-#REF!</f>
        <v>#REF!</v>
      </c>
      <c r="L61" t="e">
        <f>0.11/343.42 * (K61+SIN(K61))</f>
        <v>#REF!</v>
      </c>
      <c r="M61" t="e">
        <f t="shared" si="15"/>
        <v>#REF!</v>
      </c>
      <c r="N61" s="3" t="e">
        <f>343.42*L61</f>
        <v>#REF!</v>
      </c>
      <c r="O61" s="3">
        <f>J61/1000</f>
        <v>0.18</v>
      </c>
      <c r="P61" t="e">
        <f t="shared" si="16"/>
        <v>#REF!</v>
      </c>
      <c r="Q61" t="e">
        <f t="shared" si="17"/>
        <v>#REF!</v>
      </c>
      <c r="R61" t="e">
        <f t="shared" si="18"/>
        <v>#REF!</v>
      </c>
      <c r="S61" t="e">
        <f t="shared" si="18"/>
        <v>#REF!</v>
      </c>
    </row>
    <row r="62" spans="1:19" x14ac:dyDescent="0.25">
      <c r="A62">
        <v>14</v>
      </c>
      <c r="B62">
        <v>480</v>
      </c>
      <c r="C62">
        <v>640</v>
      </c>
      <c r="D62">
        <f t="shared" si="12"/>
        <v>560</v>
      </c>
      <c r="E62">
        <f t="shared" si="13"/>
        <v>160</v>
      </c>
      <c r="F62">
        <v>240</v>
      </c>
      <c r="G62">
        <v>360</v>
      </c>
      <c r="H62">
        <f t="shared" si="10"/>
        <v>300</v>
      </c>
      <c r="I62">
        <f t="shared" si="14"/>
        <v>180</v>
      </c>
      <c r="J62">
        <f t="shared" si="11"/>
        <v>240.8318915758459</v>
      </c>
      <c r="K62" t="e">
        <f>PI()/2-#REF!</f>
        <v>#REF!</v>
      </c>
      <c r="L62" t="e">
        <f>0.11/343.42 * (K62+SIN(K62))</f>
        <v>#REF!</v>
      </c>
      <c r="M62" t="e">
        <f t="shared" si="15"/>
        <v>#REF!</v>
      </c>
      <c r="N62" s="3" t="e">
        <f>343.42*L62</f>
        <v>#REF!</v>
      </c>
      <c r="O62" s="3">
        <f>J62/1000</f>
        <v>0.24083189157584589</v>
      </c>
      <c r="P62" t="e">
        <f t="shared" si="16"/>
        <v>#REF!</v>
      </c>
      <c r="Q62" t="e">
        <f t="shared" si="17"/>
        <v>#REF!</v>
      </c>
      <c r="R62" t="e">
        <f t="shared" si="18"/>
        <v>#REF!</v>
      </c>
      <c r="S62" t="e">
        <f t="shared" si="18"/>
        <v>#REF!</v>
      </c>
    </row>
    <row r="63" spans="1:19" x14ac:dyDescent="0.25">
      <c r="A63">
        <v>15</v>
      </c>
      <c r="B63">
        <v>640</v>
      </c>
      <c r="C63">
        <v>800</v>
      </c>
      <c r="D63">
        <f t="shared" si="12"/>
        <v>720</v>
      </c>
      <c r="E63">
        <f t="shared" si="13"/>
        <v>320</v>
      </c>
      <c r="F63">
        <v>240</v>
      </c>
      <c r="G63">
        <v>360</v>
      </c>
      <c r="H63">
        <f t="shared" si="10"/>
        <v>300</v>
      </c>
      <c r="I63">
        <f t="shared" si="14"/>
        <v>180</v>
      </c>
      <c r="J63">
        <f t="shared" si="11"/>
        <v>367.1511950137164</v>
      </c>
      <c r="K63" t="e">
        <f>PI()/2-#REF!</f>
        <v>#REF!</v>
      </c>
      <c r="L63" t="e">
        <f>0.11/343.42 * (K63+SIN(K63))</f>
        <v>#REF!</v>
      </c>
      <c r="M63" t="e">
        <f t="shared" si="15"/>
        <v>#REF!</v>
      </c>
      <c r="N63" s="3" t="e">
        <f>343.42*L63</f>
        <v>#REF!</v>
      </c>
      <c r="O63" s="3">
        <f>J63/1000</f>
        <v>0.3671511950137164</v>
      </c>
      <c r="P63" t="e">
        <f t="shared" si="16"/>
        <v>#REF!</v>
      </c>
      <c r="Q63" t="e">
        <f t="shared" si="17"/>
        <v>#REF!</v>
      </c>
      <c r="R63" t="e">
        <f t="shared" si="18"/>
        <v>#REF!</v>
      </c>
      <c r="S63" t="e">
        <f t="shared" si="18"/>
        <v>#REF!</v>
      </c>
    </row>
    <row r="64" spans="1:19" x14ac:dyDescent="0.25">
      <c r="A64">
        <v>16</v>
      </c>
      <c r="B64">
        <v>0</v>
      </c>
      <c r="C64">
        <v>160</v>
      </c>
      <c r="D64">
        <f t="shared" si="12"/>
        <v>80</v>
      </c>
      <c r="E64">
        <f t="shared" si="13"/>
        <v>-320</v>
      </c>
      <c r="F64">
        <v>360</v>
      </c>
      <c r="G64">
        <v>480</v>
      </c>
      <c r="H64">
        <f t="shared" si="10"/>
        <v>420</v>
      </c>
      <c r="I64">
        <f t="shared" si="14"/>
        <v>60</v>
      </c>
      <c r="J64">
        <f t="shared" si="11"/>
        <v>325.57641192199412</v>
      </c>
      <c r="K64" t="e">
        <f>PI()/2-#REF!</f>
        <v>#REF!</v>
      </c>
      <c r="L64" t="e">
        <f>0.11/343.42 * (K64+SIN(K64))</f>
        <v>#REF!</v>
      </c>
      <c r="M64" t="e">
        <f t="shared" si="15"/>
        <v>#REF!</v>
      </c>
      <c r="N64" s="3" t="e">
        <f>343.42*L64</f>
        <v>#REF!</v>
      </c>
      <c r="O64" s="3">
        <f>J64/1000</f>
        <v>0.3255764119219941</v>
      </c>
      <c r="P64" t="e">
        <f t="shared" si="16"/>
        <v>#REF!</v>
      </c>
      <c r="Q64" t="e">
        <f t="shared" si="17"/>
        <v>#REF!</v>
      </c>
      <c r="R64" t="e">
        <f t="shared" si="18"/>
        <v>#REF!</v>
      </c>
      <c r="S64" t="e">
        <f t="shared" si="18"/>
        <v>#REF!</v>
      </c>
    </row>
    <row r="65" spans="1:19" x14ac:dyDescent="0.25">
      <c r="A65">
        <v>17</v>
      </c>
      <c r="B65">
        <v>160</v>
      </c>
      <c r="C65">
        <v>320</v>
      </c>
      <c r="D65">
        <f t="shared" si="12"/>
        <v>240</v>
      </c>
      <c r="E65">
        <f t="shared" si="13"/>
        <v>-160</v>
      </c>
      <c r="F65">
        <v>360</v>
      </c>
      <c r="G65">
        <v>480</v>
      </c>
      <c r="H65">
        <f t="shared" si="10"/>
        <v>420</v>
      </c>
      <c r="I65">
        <f t="shared" si="14"/>
        <v>60</v>
      </c>
      <c r="J65">
        <f t="shared" si="11"/>
        <v>170.88007490635061</v>
      </c>
      <c r="K65" t="e">
        <f>PI()/2-#REF!</f>
        <v>#REF!</v>
      </c>
      <c r="L65" t="e">
        <f>0.11/343.42 * (K65+SIN(K65))</f>
        <v>#REF!</v>
      </c>
      <c r="M65" t="e">
        <f t="shared" si="15"/>
        <v>#REF!</v>
      </c>
      <c r="N65" s="3" t="e">
        <f>343.42*L65</f>
        <v>#REF!</v>
      </c>
      <c r="O65" s="3">
        <f>J65/1000</f>
        <v>0.17088007490635063</v>
      </c>
      <c r="P65" t="e">
        <f t="shared" si="16"/>
        <v>#REF!</v>
      </c>
      <c r="Q65" t="e">
        <f t="shared" si="17"/>
        <v>#REF!</v>
      </c>
      <c r="R65" t="e">
        <f t="shared" si="18"/>
        <v>#REF!</v>
      </c>
      <c r="S65" t="e">
        <f t="shared" si="18"/>
        <v>#REF!</v>
      </c>
    </row>
    <row r="66" spans="1:19" x14ac:dyDescent="0.25">
      <c r="A66">
        <v>18</v>
      </c>
      <c r="B66">
        <v>320</v>
      </c>
      <c r="C66">
        <v>480</v>
      </c>
      <c r="D66">
        <f t="shared" si="12"/>
        <v>400</v>
      </c>
      <c r="E66">
        <f t="shared" si="13"/>
        <v>0</v>
      </c>
      <c r="F66">
        <v>360</v>
      </c>
      <c r="G66">
        <v>480</v>
      </c>
      <c r="H66">
        <f t="shared" si="10"/>
        <v>420</v>
      </c>
      <c r="I66">
        <f t="shared" si="14"/>
        <v>60</v>
      </c>
      <c r="J66">
        <f t="shared" si="11"/>
        <v>60</v>
      </c>
      <c r="K66" t="e">
        <f>PI()/2-#REF!</f>
        <v>#REF!</v>
      </c>
      <c r="L66" t="e">
        <f>0.11/343.42 * (K66+SIN(K66))</f>
        <v>#REF!</v>
      </c>
      <c r="M66" t="e">
        <f t="shared" si="15"/>
        <v>#REF!</v>
      </c>
      <c r="N66" s="3" t="e">
        <f>343.42*L66</f>
        <v>#REF!</v>
      </c>
      <c r="O66" s="3">
        <f>J66/1000</f>
        <v>0.06</v>
      </c>
      <c r="P66" t="e">
        <f t="shared" si="16"/>
        <v>#REF!</v>
      </c>
      <c r="Q66" t="e">
        <f t="shared" si="17"/>
        <v>#REF!</v>
      </c>
      <c r="R66" t="e">
        <f t="shared" si="18"/>
        <v>#REF!</v>
      </c>
      <c r="S66" t="e">
        <f t="shared" si="18"/>
        <v>#REF!</v>
      </c>
    </row>
    <row r="67" spans="1:19" x14ac:dyDescent="0.25">
      <c r="A67">
        <v>19</v>
      </c>
      <c r="B67">
        <v>480</v>
      </c>
      <c r="C67">
        <v>640</v>
      </c>
      <c r="D67">
        <f t="shared" si="12"/>
        <v>560</v>
      </c>
      <c r="E67">
        <f t="shared" si="13"/>
        <v>160</v>
      </c>
      <c r="F67">
        <v>360</v>
      </c>
      <c r="G67">
        <v>480</v>
      </c>
      <c r="H67">
        <f t="shared" si="10"/>
        <v>420</v>
      </c>
      <c r="I67">
        <f t="shared" si="14"/>
        <v>60</v>
      </c>
      <c r="J67">
        <f t="shared" si="11"/>
        <v>170.88007490635061</v>
      </c>
      <c r="K67" t="e">
        <f>PI()/2-#REF!</f>
        <v>#REF!</v>
      </c>
      <c r="L67" t="e">
        <f>0.11/343.42 * (K67+SIN(K67))</f>
        <v>#REF!</v>
      </c>
      <c r="M67" t="e">
        <f t="shared" si="15"/>
        <v>#REF!</v>
      </c>
      <c r="N67" s="3" t="e">
        <f>343.42*L67</f>
        <v>#REF!</v>
      </c>
      <c r="O67" s="3">
        <f>J67/1000</f>
        <v>0.17088007490635063</v>
      </c>
      <c r="P67" t="e">
        <f t="shared" si="16"/>
        <v>#REF!</v>
      </c>
      <c r="Q67" t="e">
        <f t="shared" si="17"/>
        <v>#REF!</v>
      </c>
      <c r="R67" t="e">
        <f t="shared" si="18"/>
        <v>#REF!</v>
      </c>
      <c r="S67" t="e">
        <f t="shared" si="18"/>
        <v>#REF!</v>
      </c>
    </row>
    <row r="68" spans="1:19" x14ac:dyDescent="0.25">
      <c r="A68">
        <v>20</v>
      </c>
      <c r="B68">
        <v>640</v>
      </c>
      <c r="C68">
        <v>800</v>
      </c>
      <c r="D68">
        <f t="shared" si="12"/>
        <v>720</v>
      </c>
      <c r="E68">
        <f t="shared" si="13"/>
        <v>320</v>
      </c>
      <c r="F68">
        <v>360</v>
      </c>
      <c r="G68">
        <v>480</v>
      </c>
      <c r="H68">
        <f t="shared" si="10"/>
        <v>420</v>
      </c>
      <c r="I68">
        <f t="shared" si="14"/>
        <v>60</v>
      </c>
      <c r="J68">
        <f t="shared" si="11"/>
        <v>325.57641192199412</v>
      </c>
      <c r="K68" t="e">
        <f>PI()/2-#REF!</f>
        <v>#REF!</v>
      </c>
      <c r="L68" t="e">
        <f>0.11/343.42 * (K68+SIN(K68))</f>
        <v>#REF!</v>
      </c>
      <c r="M68" t="e">
        <f t="shared" si="15"/>
        <v>#REF!</v>
      </c>
      <c r="N68" s="3" t="e">
        <f>343.42*L68</f>
        <v>#REF!</v>
      </c>
      <c r="O68" s="3">
        <f>J68/1000</f>
        <v>0.3255764119219941</v>
      </c>
      <c r="P68" t="e">
        <f t="shared" si="16"/>
        <v>#REF!</v>
      </c>
      <c r="Q68" t="e">
        <f t="shared" si="17"/>
        <v>#REF!</v>
      </c>
      <c r="R68" t="e">
        <f t="shared" si="18"/>
        <v>#REF!</v>
      </c>
      <c r="S68" t="e">
        <f t="shared" si="18"/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</dc:creator>
  <cp:lastModifiedBy>risa</cp:lastModifiedBy>
  <dcterms:created xsi:type="dcterms:W3CDTF">2011-02-03T01:20:48Z</dcterms:created>
  <dcterms:modified xsi:type="dcterms:W3CDTF">2011-02-03T10:05:22Z</dcterms:modified>
</cp:coreProperties>
</file>