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, 2 задание" sheetId="1" r:id="rId4"/>
    <sheet state="visible" name="Фин модель" sheetId="2" r:id="rId5"/>
  </sheets>
  <definedNames/>
  <calcPr/>
</workbook>
</file>

<file path=xl/sharedStrings.xml><?xml version="1.0" encoding="utf-8"?>
<sst xmlns="http://schemas.openxmlformats.org/spreadsheetml/2006/main" count="99" uniqueCount="79">
  <si>
    <t>Название метрики</t>
  </si>
  <si>
    <t>Значение</t>
  </si>
  <si>
    <t>Способ рассчета</t>
  </si>
  <si>
    <t>Рассматриваемое период</t>
  </si>
  <si>
    <t>месяц</t>
  </si>
  <si>
    <t>Количество привлеченных пользователей (UA)</t>
  </si>
  <si>
    <t>Количество пользователей, которые совершили покупку (Buyers)</t>
  </si>
  <si>
    <t>Конверсия или % пользователей, совершивших первую покупку (С1)</t>
  </si>
  <si>
    <t>С1 = Buyers / UserAcq</t>
  </si>
  <si>
    <t>Доход с пользователя в единицу времени (ARPU)</t>
  </si>
  <si>
    <t>Revenue/UserAcq</t>
  </si>
  <si>
    <t>Revenue</t>
  </si>
  <si>
    <t>Цена подписки</t>
  </si>
  <si>
    <t>Общее количество покупок за период (Orders)</t>
  </si>
  <si>
    <t>Среднее число покупок на одного платящего пользователя (APC)</t>
  </si>
  <si>
    <t>APC=Orders/Buyers</t>
  </si>
  <si>
    <t>Средний чек или средняя цена (Average Price, AVP):</t>
  </si>
  <si>
    <t>AVP=Revenue/Orders</t>
  </si>
  <si>
    <t>Время «жизни» клиента (Lifetime, LT)</t>
  </si>
  <si>
    <t xml:space="preserve">Пожизненная ценность клиента (Life-Time Value,
LTV)
</t>
  </si>
  <si>
    <t>LTV=APRU*LT</t>
  </si>
  <si>
    <t>Расчет COGS</t>
  </si>
  <si>
    <t>Аренда сервера</t>
  </si>
  <si>
    <t>30 000</t>
  </si>
  <si>
    <t>Эквайринг</t>
  </si>
  <si>
    <t>(1,2% Тинькофф)</t>
  </si>
  <si>
    <t>FixCOGS</t>
  </si>
  <si>
    <t>ЗП системного администратора</t>
  </si>
  <si>
    <t>Бухгалтер</t>
  </si>
  <si>
    <t>Генеральный директор</t>
  </si>
  <si>
    <t>Marketing costs</t>
  </si>
  <si>
    <t>Таргетированная реклама</t>
  </si>
  <si>
    <t>SEO</t>
  </si>
  <si>
    <t>Контекстная реклама</t>
  </si>
  <si>
    <t>Стоимость привлечения пользователя (CPU)</t>
  </si>
  <si>
    <t>CPAsq=Marketing Costs/UserAcq</t>
  </si>
  <si>
    <t>Стоимость привлечения платящего пользователя (Customer Acquisition Cost, CAC)</t>
  </si>
  <si>
    <t>CAC= Marketing Costs/Buyers</t>
  </si>
  <si>
    <t>Маржинальная прибыль (Contribution Margin, CM)</t>
  </si>
  <si>
    <t>CM= AVP-COGS</t>
  </si>
  <si>
    <t>Маржинальность (Margin)</t>
  </si>
  <si>
    <t>Margin=(AVP-COGS)/AVP</t>
  </si>
  <si>
    <t>Profit (чистая прибыль)</t>
  </si>
  <si>
    <t>Revenue-Costs</t>
  </si>
  <si>
    <t>Показатели точки безубыточности</t>
  </si>
  <si>
    <t>Точка безубыточности в нат. ед. (Break-even Point in units, BEPu):</t>
  </si>
  <si>
    <t>BEPu=(FixCOGS+MarketingCosts)/(AVP-COGS)</t>
  </si>
  <si>
    <t>Точка безубыточности в ден. ед. (BEP):</t>
  </si>
  <si>
    <t>BEP=BEPu*AVP</t>
  </si>
  <si>
    <t>2 задание</t>
  </si>
  <si>
    <t>Проверка 1</t>
  </si>
  <si>
    <t xml:space="preserve">Расчёт COGS </t>
  </si>
  <si>
    <t>Проверка выполняется</t>
  </si>
  <si>
    <t>Проверка 2</t>
  </si>
  <si>
    <t>LTV-CPAcq</t>
  </si>
  <si>
    <t>Проверка 3</t>
  </si>
  <si>
    <t>Profit</t>
  </si>
  <si>
    <t>Штат и ЗП</t>
  </si>
  <si>
    <t>№</t>
  </si>
  <si>
    <t>Наименование</t>
  </si>
  <si>
    <t>Ставка, тыс. руб.</t>
  </si>
  <si>
    <t>1 кв.</t>
  </si>
  <si>
    <t>2 кв.</t>
  </si>
  <si>
    <t>3 кв.</t>
  </si>
  <si>
    <t>4 кв.</t>
  </si>
  <si>
    <t>Cистемный администратор</t>
  </si>
  <si>
    <t>Специалист по продажам и рекламе (маркетинг)</t>
  </si>
  <si>
    <t>ИТОГО</t>
  </si>
  <si>
    <t>ИТОГО, тыс. руб.</t>
  </si>
  <si>
    <t>НДФЛ</t>
  </si>
  <si>
    <t>Страховые отчисления + травматизм</t>
  </si>
  <si>
    <t>ИТОГО оплата труда, тыс. руб.</t>
  </si>
  <si>
    <t>CFnet</t>
  </si>
  <si>
    <t>ПОДГОТОВКА ПРОИЗВОДСТВА</t>
  </si>
  <si>
    <t>Заработная плата</t>
  </si>
  <si>
    <t>Страховые взносы</t>
  </si>
  <si>
    <t>Итого оплата труда</t>
  </si>
  <si>
    <t>Арендные платежи (сервер)</t>
  </si>
  <si>
    <t xml:space="preserve">ИТОГО затраты на подготовку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</si>
</sst>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sz val="11.0"/>
      <color rgb="FF000000"/>
      <name val="&quot;Google Sans&quot;"/>
    </font>
    <font>
      <b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0" fontId="1" numFmtId="0" xfId="0" applyBorder="1" applyFont="1"/>
    <xf borderId="0" fillId="2" fontId="1" numFmtId="0" xfId="0" applyFill="1" applyFon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horizontal="right" readingOrder="0"/>
    </xf>
    <xf borderId="0" fillId="0" fontId="2" numFmtId="0" xfId="0" applyAlignment="1" applyFont="1">
      <alignment readingOrder="0" shrinkToFit="0" wrapText="1"/>
    </xf>
    <xf borderId="0" fillId="0" fontId="1" numFmtId="1" xfId="0" applyFont="1" applyNumberFormat="1"/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3" fontId="5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5" fontId="8" numFmtId="0" xfId="0" applyAlignment="1" applyFill="1" applyFont="1">
      <alignment shrinkToFit="0" vertical="bottom" wrapText="0"/>
    </xf>
    <xf borderId="0" fillId="5" fontId="7" numFmtId="0" xfId="0" applyAlignment="1" applyFont="1">
      <alignment horizontal="center" readingOrder="0" shrinkToFit="0" vertical="bottom" wrapText="0"/>
    </xf>
    <xf borderId="0" fillId="5" fontId="7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6" fontId="7" numFmtId="0" xfId="0" applyAlignment="1" applyFill="1" applyFont="1">
      <alignment horizontal="right" readingOrder="0" shrinkToFit="0" vertical="bottom" wrapText="0"/>
    </xf>
    <xf borderId="0" fillId="6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5.75"/>
    <col customWidth="1" min="3" max="3" width="22.63"/>
    <col customWidth="1" min="5" max="5" width="31.1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</row>
    <row r="3">
      <c r="A3" s="4" t="s">
        <v>5</v>
      </c>
      <c r="B3" s="6">
        <v>5000.0</v>
      </c>
    </row>
    <row r="4">
      <c r="A4" s="4" t="s">
        <v>6</v>
      </c>
      <c r="B4" s="6">
        <v>1000.0</v>
      </c>
    </row>
    <row r="5">
      <c r="A5" s="4" t="s">
        <v>7</v>
      </c>
      <c r="B5" s="7">
        <f>B4/B3</f>
        <v>0.2</v>
      </c>
      <c r="C5" s="4" t="s">
        <v>8</v>
      </c>
    </row>
    <row r="6">
      <c r="A6" s="4" t="s">
        <v>9</v>
      </c>
      <c r="B6" s="7">
        <f>B7/B3</f>
        <v>100</v>
      </c>
      <c r="C6" s="4" t="s">
        <v>10</v>
      </c>
    </row>
    <row r="7">
      <c r="A7" s="6" t="s">
        <v>11</v>
      </c>
      <c r="B7" s="7">
        <f>B8*B4</f>
        <v>500000</v>
      </c>
    </row>
    <row r="8">
      <c r="A8" s="6" t="s">
        <v>12</v>
      </c>
      <c r="B8" s="6">
        <v>500.0</v>
      </c>
    </row>
    <row r="9">
      <c r="A9" s="4" t="s">
        <v>13</v>
      </c>
      <c r="B9" s="7">
        <f>B4</f>
        <v>1000</v>
      </c>
    </row>
    <row r="10">
      <c r="A10" s="4" t="s">
        <v>14</v>
      </c>
      <c r="B10" s="7">
        <f>B9/B4</f>
        <v>1</v>
      </c>
      <c r="C10" s="6" t="s">
        <v>15</v>
      </c>
    </row>
    <row r="11">
      <c r="A11" s="4" t="s">
        <v>16</v>
      </c>
      <c r="B11" s="7">
        <f>B7/B9</f>
        <v>500</v>
      </c>
      <c r="C11" s="6" t="s">
        <v>17</v>
      </c>
    </row>
    <row r="12">
      <c r="A12" s="4" t="s">
        <v>18</v>
      </c>
      <c r="B12" s="6">
        <v>12.0</v>
      </c>
    </row>
    <row r="13">
      <c r="A13" s="4" t="s">
        <v>19</v>
      </c>
      <c r="B13" s="7">
        <f>B6*B12</f>
        <v>1200</v>
      </c>
      <c r="C13" s="6" t="s">
        <v>20</v>
      </c>
    </row>
    <row r="15">
      <c r="A15" s="8" t="s">
        <v>21</v>
      </c>
    </row>
    <row r="16">
      <c r="A16" s="6" t="s">
        <v>22</v>
      </c>
      <c r="B16" s="9" t="s">
        <v>23</v>
      </c>
      <c r="D16" s="3">
        <v>300.0</v>
      </c>
    </row>
    <row r="17">
      <c r="A17" s="6" t="s">
        <v>24</v>
      </c>
      <c r="B17" s="7">
        <f>0.012*B7</f>
        <v>6000</v>
      </c>
      <c r="C17" s="6" t="s">
        <v>25</v>
      </c>
      <c r="D17" s="10">
        <f>0.012*B8</f>
        <v>6</v>
      </c>
    </row>
    <row r="18">
      <c r="A18" s="8"/>
      <c r="D18" s="11">
        <f>SUM(D16:D17)</f>
        <v>306</v>
      </c>
    </row>
    <row r="19">
      <c r="A19" s="8" t="s">
        <v>26</v>
      </c>
    </row>
    <row r="20">
      <c r="A20" s="4" t="s">
        <v>27</v>
      </c>
      <c r="B20" s="12">
        <v>25000.0</v>
      </c>
    </row>
    <row r="21">
      <c r="A21" s="6" t="s">
        <v>28</v>
      </c>
      <c r="B21" s="12">
        <v>50000.0</v>
      </c>
    </row>
    <row r="22">
      <c r="A22" s="6" t="s">
        <v>29</v>
      </c>
      <c r="B22" s="12">
        <v>65000.0</v>
      </c>
    </row>
    <row r="23">
      <c r="A23" s="8"/>
      <c r="B23" s="13">
        <f>SUM(B20:B22)</f>
        <v>140000</v>
      </c>
    </row>
    <row r="24">
      <c r="A24" s="8" t="s">
        <v>30</v>
      </c>
    </row>
    <row r="25">
      <c r="A25" s="4" t="s">
        <v>31</v>
      </c>
      <c r="B25" s="14">
        <v>15000.0</v>
      </c>
    </row>
    <row r="26">
      <c r="A26" s="6" t="s">
        <v>32</v>
      </c>
      <c r="B26" s="14">
        <v>25000.0</v>
      </c>
    </row>
    <row r="27">
      <c r="A27" s="6" t="s">
        <v>33</v>
      </c>
      <c r="B27" s="14">
        <v>20000.0</v>
      </c>
    </row>
    <row r="28">
      <c r="B28" s="13">
        <f>SUM(B25:B27)</f>
        <v>60000</v>
      </c>
    </row>
    <row r="29">
      <c r="A29" s="4" t="s">
        <v>34</v>
      </c>
      <c r="B29" s="7">
        <f>B28/B3</f>
        <v>12</v>
      </c>
      <c r="C29" s="4" t="s">
        <v>35</v>
      </c>
    </row>
    <row r="30">
      <c r="A30" s="4" t="s">
        <v>36</v>
      </c>
      <c r="B30" s="7">
        <f>B28/B4</f>
        <v>60</v>
      </c>
      <c r="C30" s="4" t="s">
        <v>37</v>
      </c>
    </row>
    <row r="31">
      <c r="A31" s="4" t="s">
        <v>38</v>
      </c>
      <c r="B31" s="7">
        <f>B11-D18</f>
        <v>194</v>
      </c>
      <c r="C31" s="6" t="s">
        <v>39</v>
      </c>
    </row>
    <row r="32">
      <c r="A32" s="4" t="s">
        <v>40</v>
      </c>
      <c r="B32" s="7">
        <f>B31/B11</f>
        <v>0.388</v>
      </c>
      <c r="C32" s="4" t="s">
        <v>41</v>
      </c>
    </row>
    <row r="34">
      <c r="A34" s="4" t="s">
        <v>42</v>
      </c>
      <c r="B34" s="13">
        <f>B7-(B23+SUM(B16:B17)+B28)</f>
        <v>294000</v>
      </c>
      <c r="C34" s="6" t="s">
        <v>43</v>
      </c>
    </row>
    <row r="36">
      <c r="A36" s="15" t="s">
        <v>44</v>
      </c>
    </row>
    <row r="37">
      <c r="A37" s="4" t="s">
        <v>45</v>
      </c>
      <c r="B37" s="16">
        <f>CEILING((B23+B28)/(B31),1)</f>
        <v>1031</v>
      </c>
      <c r="C37" s="4" t="s">
        <v>46</v>
      </c>
    </row>
    <row r="38">
      <c r="A38" s="4" t="s">
        <v>47</v>
      </c>
      <c r="B38" s="7">
        <f>B37*B11</f>
        <v>515500</v>
      </c>
      <c r="C38" s="6" t="s">
        <v>48</v>
      </c>
    </row>
    <row r="41">
      <c r="A41" s="6" t="s">
        <v>49</v>
      </c>
    </row>
    <row r="42">
      <c r="A42" s="6" t="s">
        <v>50</v>
      </c>
      <c r="B42" s="6" t="s">
        <v>51</v>
      </c>
      <c r="C42" s="6" t="s">
        <v>17</v>
      </c>
      <c r="D42" s="6" t="s">
        <v>39</v>
      </c>
    </row>
    <row r="43">
      <c r="B43" s="17">
        <f>SUM(D16:D17)</f>
        <v>306</v>
      </c>
      <c r="C43" s="6">
        <f>B7/B9</f>
        <v>500</v>
      </c>
      <c r="D43" s="7">
        <f>B11-D18</f>
        <v>194</v>
      </c>
      <c r="E43" s="18" t="s">
        <v>52</v>
      </c>
    </row>
    <row r="44">
      <c r="A44" s="6" t="s">
        <v>53</v>
      </c>
      <c r="B44" s="19" t="s">
        <v>35</v>
      </c>
      <c r="C44" s="19" t="s">
        <v>20</v>
      </c>
      <c r="D44" s="20" t="s">
        <v>54</v>
      </c>
    </row>
    <row r="45">
      <c r="B45" s="21">
        <f>B28/B3</f>
        <v>12</v>
      </c>
      <c r="C45" s="21">
        <f>B6*B12</f>
        <v>1200</v>
      </c>
      <c r="D45" s="7">
        <f>C45-B45</f>
        <v>1188</v>
      </c>
      <c r="E45" s="18" t="s">
        <v>52</v>
      </c>
    </row>
    <row r="46">
      <c r="A46" s="6" t="s">
        <v>55</v>
      </c>
      <c r="B46" s="6" t="s">
        <v>56</v>
      </c>
      <c r="E46" s="6"/>
    </row>
    <row r="47">
      <c r="B47" s="13">
        <f>B7-(B23+SUM(B16:B17)+B28)</f>
        <v>294000</v>
      </c>
      <c r="C47" s="18" t="s">
        <v>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63"/>
    <col customWidth="1" min="3" max="3" width="18.0"/>
    <col customWidth="1" min="4" max="4" width="17.38"/>
  </cols>
  <sheetData>
    <row r="2">
      <c r="A2" s="6" t="s">
        <v>57</v>
      </c>
    </row>
    <row r="3">
      <c r="A3" s="22" t="s">
        <v>58</v>
      </c>
      <c r="B3" s="22" t="s">
        <v>59</v>
      </c>
      <c r="C3" s="22" t="s">
        <v>60</v>
      </c>
      <c r="D3" s="22" t="s">
        <v>61</v>
      </c>
      <c r="E3" s="22" t="s">
        <v>62</v>
      </c>
      <c r="F3" s="22" t="s">
        <v>63</v>
      </c>
      <c r="G3" s="22" t="s">
        <v>64</v>
      </c>
      <c r="H3" s="22"/>
      <c r="I3" s="4"/>
      <c r="J3" s="1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>
      <c r="A4" s="23">
        <v>1.0</v>
      </c>
      <c r="B4" s="24" t="s">
        <v>65</v>
      </c>
      <c r="C4" s="23">
        <v>25.0</v>
      </c>
      <c r="D4" s="23">
        <v>3.0</v>
      </c>
      <c r="E4" s="23">
        <v>3.0</v>
      </c>
      <c r="F4" s="23">
        <v>3.0</v>
      </c>
      <c r="G4" s="23">
        <v>3.0</v>
      </c>
      <c r="H4" s="23"/>
      <c r="J4" s="1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>
      <c r="A5" s="23">
        <v>2.0</v>
      </c>
      <c r="B5" s="25" t="s">
        <v>28</v>
      </c>
      <c r="C5" s="23">
        <v>50.0</v>
      </c>
      <c r="D5" s="23">
        <v>3.0</v>
      </c>
      <c r="E5" s="23">
        <v>3.0</v>
      </c>
      <c r="F5" s="23">
        <v>3.0</v>
      </c>
      <c r="G5" s="23">
        <v>3.0</v>
      </c>
      <c r="H5" s="23"/>
      <c r="J5" s="1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>
      <c r="A6" s="23">
        <v>3.0</v>
      </c>
      <c r="B6" s="25" t="s">
        <v>29</v>
      </c>
      <c r="C6" s="23">
        <v>65.0</v>
      </c>
      <c r="D6" s="23">
        <v>3.0</v>
      </c>
      <c r="E6" s="23">
        <v>3.0</v>
      </c>
      <c r="F6" s="23">
        <v>3.0</v>
      </c>
      <c r="G6" s="23">
        <v>3.0</v>
      </c>
      <c r="H6" s="23"/>
      <c r="I6" s="8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>
      <c r="A7" s="23">
        <v>4.0</v>
      </c>
      <c r="B7" s="24" t="s">
        <v>66</v>
      </c>
      <c r="C7" s="23">
        <v>60.0</v>
      </c>
      <c r="D7" s="23">
        <v>1.0</v>
      </c>
      <c r="E7" s="23">
        <v>1.0</v>
      </c>
      <c r="F7" s="23">
        <v>1.0</v>
      </c>
      <c r="G7" s="23">
        <v>1.0</v>
      </c>
      <c r="H7" s="23"/>
      <c r="I7" s="8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>
      <c r="A8" s="26"/>
      <c r="B8" s="27" t="s">
        <v>67</v>
      </c>
      <c r="C8" s="26"/>
      <c r="D8" s="28">
        <f t="shared" ref="D8:G8" si="1">SUM(D4:D7)</f>
        <v>10</v>
      </c>
      <c r="E8" s="28">
        <f t="shared" si="1"/>
        <v>10</v>
      </c>
      <c r="F8" s="28">
        <f t="shared" si="1"/>
        <v>10</v>
      </c>
      <c r="G8" s="28">
        <f t="shared" si="1"/>
        <v>10</v>
      </c>
      <c r="H8" s="28"/>
      <c r="I8" s="4"/>
      <c r="J8" s="14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>
      <c r="A9" s="23"/>
      <c r="B9" s="29"/>
      <c r="C9" s="23"/>
      <c r="D9" s="30"/>
      <c r="E9" s="23"/>
      <c r="F9" s="23"/>
      <c r="G9" s="23"/>
      <c r="H9" s="23"/>
      <c r="J9" s="14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>
      <c r="A10" s="23"/>
      <c r="B10" s="24"/>
      <c r="C10" s="23"/>
      <c r="D10" s="23"/>
      <c r="E10" s="23"/>
      <c r="F10" s="23"/>
      <c r="G10" s="23"/>
      <c r="H10" s="23"/>
      <c r="J10" s="14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>
      <c r="A11" s="23">
        <v>1.0</v>
      </c>
      <c r="B11" s="24" t="s">
        <v>65</v>
      </c>
      <c r="C11" s="23"/>
      <c r="D11" s="23">
        <f t="shared" ref="D11:G11" si="2">D4*$C4</f>
        <v>75</v>
      </c>
      <c r="E11" s="23">
        <f t="shared" si="2"/>
        <v>75</v>
      </c>
      <c r="F11" s="23">
        <f t="shared" si="2"/>
        <v>75</v>
      </c>
      <c r="G11" s="23">
        <f t="shared" si="2"/>
        <v>75</v>
      </c>
      <c r="H11" s="23"/>
      <c r="J11" s="14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>
      <c r="A12" s="23">
        <v>2.0</v>
      </c>
      <c r="B12" s="25" t="s">
        <v>28</v>
      </c>
      <c r="C12" s="23"/>
      <c r="D12" s="23">
        <f t="shared" ref="D12:G12" si="3">D5*$C5</f>
        <v>150</v>
      </c>
      <c r="E12" s="23">
        <f t="shared" si="3"/>
        <v>150</v>
      </c>
      <c r="F12" s="23">
        <f t="shared" si="3"/>
        <v>150</v>
      </c>
      <c r="G12" s="23">
        <f t="shared" si="3"/>
        <v>150</v>
      </c>
      <c r="H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>
      <c r="A13" s="23">
        <v>3.0</v>
      </c>
      <c r="B13" s="25" t="s">
        <v>29</v>
      </c>
      <c r="C13" s="23"/>
      <c r="D13" s="23">
        <f t="shared" ref="D13:G13" si="4">D6*$C6</f>
        <v>195</v>
      </c>
      <c r="E13" s="23">
        <f t="shared" si="4"/>
        <v>195</v>
      </c>
      <c r="F13" s="23">
        <f t="shared" si="4"/>
        <v>195</v>
      </c>
      <c r="G13" s="23">
        <f t="shared" si="4"/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>
      <c r="A14" s="23">
        <v>4.0</v>
      </c>
      <c r="B14" s="24" t="s">
        <v>66</v>
      </c>
      <c r="C14" s="23"/>
      <c r="D14" s="23">
        <f t="shared" ref="D14:G14" si="5">D7*$C7</f>
        <v>60</v>
      </c>
      <c r="E14" s="23">
        <f t="shared" si="5"/>
        <v>60</v>
      </c>
      <c r="F14" s="23">
        <f t="shared" si="5"/>
        <v>60</v>
      </c>
      <c r="G14" s="23">
        <f t="shared" si="5"/>
        <v>60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>
      <c r="A15" s="26"/>
      <c r="B15" s="27" t="s">
        <v>68</v>
      </c>
      <c r="C15" s="26"/>
      <c r="D15" s="28">
        <f t="shared" ref="D15:G15" si="6">SUM(D11:D14)</f>
        <v>480</v>
      </c>
      <c r="E15" s="28">
        <f t="shared" si="6"/>
        <v>480</v>
      </c>
      <c r="F15" s="28">
        <f t="shared" si="6"/>
        <v>480</v>
      </c>
      <c r="G15" s="28">
        <f t="shared" si="6"/>
        <v>480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>
      <c r="A16" s="23"/>
      <c r="B16" s="29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>
      <c r="A17" s="23">
        <v>19.0</v>
      </c>
      <c r="B17" s="29" t="s">
        <v>69</v>
      </c>
      <c r="C17" s="23">
        <v>0.13</v>
      </c>
      <c r="D17" s="23">
        <f t="shared" ref="D17:G17" si="7">D15*$C17</f>
        <v>62.4</v>
      </c>
      <c r="E17" s="23">
        <f t="shared" si="7"/>
        <v>62.4</v>
      </c>
      <c r="F17" s="23">
        <f t="shared" si="7"/>
        <v>62.4</v>
      </c>
      <c r="G17" s="23">
        <f t="shared" si="7"/>
        <v>62.4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>
      <c r="A18" s="23">
        <v>20.0</v>
      </c>
      <c r="B18" s="29" t="s">
        <v>70</v>
      </c>
      <c r="C18" s="23">
        <v>0.305</v>
      </c>
      <c r="D18" s="23">
        <f t="shared" ref="D18:G18" si="8">D15:G15 * $C18</f>
        <v>146.4</v>
      </c>
      <c r="E18" s="23">
        <f t="shared" si="8"/>
        <v>146.4</v>
      </c>
      <c r="F18" s="23">
        <f t="shared" si="8"/>
        <v>146.4</v>
      </c>
      <c r="G18" s="23">
        <f t="shared" si="8"/>
        <v>146.4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>
      <c r="A19" s="28">
        <v>21.0</v>
      </c>
      <c r="B19" s="27" t="s">
        <v>71</v>
      </c>
      <c r="C19" s="26"/>
      <c r="D19" s="28">
        <f t="shared" ref="D19:G19" si="9">D15+D17+D18</f>
        <v>688.8</v>
      </c>
      <c r="E19" s="28">
        <f t="shared" si="9"/>
        <v>688.8</v>
      </c>
      <c r="F19" s="28">
        <f t="shared" si="9"/>
        <v>688.8</v>
      </c>
      <c r="G19" s="28">
        <f t="shared" si="9"/>
        <v>688.8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2">
      <c r="A22" s="6" t="s">
        <v>72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>
      <c r="A23" s="31" t="s">
        <v>58</v>
      </c>
      <c r="B23" s="31" t="s">
        <v>59</v>
      </c>
      <c r="C23" s="31" t="s">
        <v>67</v>
      </c>
      <c r="D23" s="31" t="s">
        <v>61</v>
      </c>
      <c r="E23" s="31" t="s">
        <v>62</v>
      </c>
      <c r="F23" s="31" t="s">
        <v>63</v>
      </c>
      <c r="G23" s="31" t="s">
        <v>64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>
      <c r="A24" s="33"/>
      <c r="B24" s="34" t="s">
        <v>73</v>
      </c>
      <c r="C24" s="35"/>
      <c r="D24" s="33"/>
      <c r="E24" s="33"/>
      <c r="F24" s="33"/>
      <c r="G24" s="3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>
      <c r="A25" s="32">
        <v>1.0</v>
      </c>
      <c r="B25" s="36" t="s">
        <v>74</v>
      </c>
      <c r="C25" s="37">
        <f t="shared" ref="C25:C30" si="11">SUM(D25:G25)</f>
        <v>1920</v>
      </c>
      <c r="D25" s="32">
        <f t="shared" ref="D25:G25" si="10">D15</f>
        <v>480</v>
      </c>
      <c r="E25" s="32">
        <f t="shared" si="10"/>
        <v>480</v>
      </c>
      <c r="F25" s="32">
        <f t="shared" si="10"/>
        <v>480</v>
      </c>
      <c r="G25" s="32">
        <f t="shared" si="10"/>
        <v>480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>
      <c r="A26" s="32">
        <v>2.0</v>
      </c>
      <c r="B26" s="36" t="s">
        <v>69</v>
      </c>
      <c r="C26" s="37">
        <f t="shared" si="11"/>
        <v>249.6</v>
      </c>
      <c r="D26" s="32">
        <f t="shared" ref="D26:G26" si="12">D17</f>
        <v>62.4</v>
      </c>
      <c r="E26" s="32">
        <f t="shared" si="12"/>
        <v>62.4</v>
      </c>
      <c r="F26" s="32">
        <f t="shared" si="12"/>
        <v>62.4</v>
      </c>
      <c r="G26" s="32">
        <f t="shared" si="12"/>
        <v>62.4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>
      <c r="A27" s="32">
        <v>3.0</v>
      </c>
      <c r="B27" s="36" t="s">
        <v>75</v>
      </c>
      <c r="C27" s="37">
        <f t="shared" si="11"/>
        <v>585.6</v>
      </c>
      <c r="D27" s="32">
        <f t="shared" ref="D27:G27" si="13">D18</f>
        <v>146.4</v>
      </c>
      <c r="E27" s="32">
        <f t="shared" si="13"/>
        <v>146.4</v>
      </c>
      <c r="F27" s="32">
        <f t="shared" si="13"/>
        <v>146.4</v>
      </c>
      <c r="G27" s="32">
        <f t="shared" si="13"/>
        <v>146.4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>
      <c r="A28" s="32">
        <v>4.0</v>
      </c>
      <c r="B28" s="38" t="s">
        <v>76</v>
      </c>
      <c r="C28" s="37">
        <f t="shared" si="11"/>
        <v>2755.2</v>
      </c>
      <c r="D28" s="32">
        <f t="shared" ref="D28:G28" si="14">D19</f>
        <v>688.8</v>
      </c>
      <c r="E28" s="32">
        <f t="shared" si="14"/>
        <v>688.8</v>
      </c>
      <c r="F28" s="32">
        <f t="shared" si="14"/>
        <v>688.8</v>
      </c>
      <c r="G28" s="32">
        <f t="shared" si="14"/>
        <v>688.8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>
      <c r="A29" s="32">
        <v>5.0</v>
      </c>
      <c r="B29" s="38" t="s">
        <v>77</v>
      </c>
      <c r="C29" s="37">
        <f t="shared" si="11"/>
        <v>120</v>
      </c>
      <c r="D29" s="32">
        <v>30.0</v>
      </c>
      <c r="E29" s="32">
        <v>30.0</v>
      </c>
      <c r="F29" s="32">
        <v>30.0</v>
      </c>
      <c r="G29" s="32">
        <v>30.0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>
      <c r="A30" s="40">
        <v>6.0</v>
      </c>
      <c r="B30" s="41" t="s">
        <v>78</v>
      </c>
      <c r="C30" s="40">
        <f t="shared" si="11"/>
        <v>5630.4</v>
      </c>
      <c r="D30" s="40">
        <f t="shared" ref="D30:G30" si="15">SUM(D25:D29)</f>
        <v>1407.6</v>
      </c>
      <c r="E30" s="40">
        <f t="shared" si="15"/>
        <v>1407.6</v>
      </c>
      <c r="F30" s="40">
        <f t="shared" si="15"/>
        <v>1407.6</v>
      </c>
      <c r="G30" s="40">
        <f t="shared" si="15"/>
        <v>1407.6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</sheetData>
  <drawing r:id="rId1"/>
</worksheet>
</file>