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os clientes mensais" sheetId="1" r:id="rId4"/>
    <sheet state="visible" name="empréstimos feitos e renda" sheetId="2" r:id="rId5"/>
    <sheet state="visible" name="quantidade de empréstimos conce" sheetId="3" r:id="rId6"/>
    <sheet state="visible" name="Estimar vendas para o próximo a" sheetId="4" r:id="rId7"/>
    <sheet state="visible" name="Outra forma de estimar vendas" sheetId="5" r:id="rId8"/>
  </sheets>
  <definedNames/>
  <calcPr/>
</workbook>
</file>

<file path=xl/sharedStrings.xml><?xml version="1.0" encoding="utf-8"?>
<sst xmlns="http://schemas.openxmlformats.org/spreadsheetml/2006/main" count="71" uniqueCount="52">
  <si>
    <t>Novos clientes por categoria em cada mês</t>
  </si>
  <si>
    <t>Meses</t>
  </si>
  <si>
    <t>Clientes ALFA</t>
  </si>
  <si>
    <t>Clientes BETA</t>
  </si>
  <si>
    <t>Clientes ÔMEGA</t>
  </si>
  <si>
    <t>Total de Entrada de Clientes por mês</t>
  </si>
  <si>
    <t>Frequencia Absoluta</t>
  </si>
  <si>
    <t>Total Geral de Novos Clientes</t>
  </si>
  <si>
    <t>Frequencia Relativa</t>
  </si>
  <si>
    <t xml:space="preserve">Média de Novos Clientes </t>
  </si>
  <si>
    <t>Desvio Padrão</t>
  </si>
  <si>
    <t>Renda</t>
  </si>
  <si>
    <t>Empréstimos solicitados</t>
  </si>
  <si>
    <t>Correlação R=</t>
  </si>
  <si>
    <t>Indica uma correlação moderada,</t>
  </si>
  <si>
    <t xml:space="preserve">R2 = </t>
  </si>
  <si>
    <t>a fraca.</t>
  </si>
  <si>
    <t>y = ax + b</t>
  </si>
  <si>
    <t>a</t>
  </si>
  <si>
    <t>b</t>
  </si>
  <si>
    <t>Quantidade de empréstimos concedidos</t>
  </si>
  <si>
    <t>sazonal crescente: pico maior em fevereiro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</si>
  <si>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</si>
  <si>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</si>
  <si>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</si>
  <si>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</si>
  <si>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</si>
  <si>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</si>
  <si>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</si>
  <si>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</si>
  <si>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</si>
  <si>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</si>
  <si>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</si>
  <si>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</si>
  <si>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x</t>
  </si>
  <si>
    <t>MCM</t>
  </si>
  <si>
    <t>ISI</t>
  </si>
  <si>
    <t>ISi</t>
  </si>
  <si>
    <t>Previsão</t>
  </si>
  <si>
    <t>Margem de Erro</t>
  </si>
  <si>
    <t>media erro:</t>
  </si>
  <si>
    <t xml:space="preserve">Qtd de emprést. </t>
  </si>
  <si>
    <t>ID</t>
  </si>
  <si>
    <t>L.T</t>
  </si>
  <si>
    <t>% Media</t>
  </si>
  <si>
    <t>LT+Saz</t>
  </si>
  <si>
    <t>Desvio abs</t>
  </si>
  <si>
    <t>y=ax+b</t>
  </si>
  <si>
    <t>L.T = Linha de Tendencia</t>
  </si>
  <si>
    <t>Media</t>
  </si>
  <si>
    <t>Media Geral</t>
  </si>
  <si>
    <t>MEDIA ERRO=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</si>
</sst>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&quot;/&quot;yyyy"/>
    <numFmt numFmtId="165" formatCode="[$R$ -416]#,##0.00"/>
    <numFmt numFmtId="166" formatCode="dd/mm/yyyy"/>
    <numFmt numFmtId="167" formatCode="0.000"/>
    <numFmt numFmtId="168" formatCode="0.0"/>
  </numFmts>
  <fonts count="11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sz val="11.0"/>
      <color rgb="FF202122"/>
      <name val="Arial"/>
    </font>
    <font>
      <color theme="1"/>
      <name val="Arial"/>
    </font>
    <font>
      <b/>
      <sz val="10.0"/>
      <color theme="1"/>
      <name val="Arial"/>
    </font>
    <font>
      <b/>
      <sz val="12.0"/>
      <color rgb="FFFFFFFF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4" fontId="5" numFmtId="0" xfId="0" applyFill="1" applyFont="1"/>
    <xf borderId="0" fillId="4" fontId="5" numFmtId="165" xfId="0" applyFont="1" applyNumberFormat="1"/>
    <xf borderId="0" fillId="3" fontId="2" numFmtId="1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3" fontId="2" numFmtId="10" xfId="0" applyAlignment="1" applyFont="1" applyNumberFormat="1">
      <alignment readingOrder="0"/>
    </xf>
    <xf borderId="0" fillId="3" fontId="2" numFmtId="2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165" xfId="0" applyAlignment="1" applyFont="1" applyNumberFormat="1">
      <alignment readingOrder="0"/>
    </xf>
    <xf borderId="0" fillId="0" fontId="4" numFmtId="167" xfId="0" applyFont="1" applyNumberFormat="1"/>
    <xf borderId="0" fillId="4" fontId="6" numFmtId="0" xfId="0" applyAlignment="1" applyFont="1">
      <alignment horizontal="left" readingOrder="0"/>
    </xf>
    <xf borderId="0" fillId="0" fontId="4" numFmtId="0" xfId="0" applyFont="1"/>
    <xf borderId="0" fillId="0" fontId="4" numFmtId="2" xfId="0" applyFont="1" applyNumberFormat="1"/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horizontal="left" readingOrder="0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5" fontId="3" numFmtId="0" xfId="0" applyAlignment="1" applyFill="1" applyFont="1">
      <alignment readingOrder="0"/>
    </xf>
    <xf borderId="0" fillId="2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10" numFmtId="164" xfId="0" applyAlignment="1" applyFont="1" applyNumberFormat="1">
      <alignment horizontal="right" vertical="bottom"/>
    </xf>
    <xf borderId="0" fillId="6" fontId="10" numFmtId="164" xfId="0" applyAlignment="1" applyFill="1" applyFont="1" applyNumberFormat="1">
      <alignment horizontal="right" vertical="bottom"/>
    </xf>
    <xf borderId="0" fillId="0" fontId="7" numFmtId="164" xfId="0" applyAlignment="1" applyFont="1" applyNumberFormat="1">
      <alignment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168" xfId="0" applyFont="1" applyNumberForma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168" xfId="0" applyBorder="1" applyFont="1" applyNumberFormat="1"/>
    <xf borderId="1" fillId="0" fontId="4" numFmtId="2" xfId="0" applyBorder="1" applyFont="1" applyNumberFormat="1"/>
    <xf borderId="0" fillId="0" fontId="4" numFmtId="168" xfId="0" applyAlignment="1" applyFont="1" applyNumberFormat="1">
      <alignment readingOrder="0"/>
    </xf>
    <xf borderId="0" fillId="7" fontId="4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7" fontId="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Empréstimos solicitados versus Renda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'empréstimos feitos e renda'!$B$1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cat>
            <c:strRef>
              <c:f>'empréstimos feitos e renda'!$A$2:$A$31</c:f>
            </c:strRef>
          </c:cat>
          <c:val>
            <c:numRef>
              <c:f>'empréstimos feitos e renda'!$B$2:$B$31</c:f>
              <c:numCache/>
            </c:numRef>
          </c:val>
          <c:smooth val="0"/>
        </c:ser>
        <c:axId val="248161927"/>
        <c:axId val="1291476563"/>
      </c:lineChart>
      <c:catAx>
        <c:axId val="248161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Renda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476563"/>
      </c:catAx>
      <c:valAx>
        <c:axId val="1291476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Empréstimos solicitados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161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emprestimos concedidos em 2020, 2021 e 2022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'quantidade de empréstimos conce'!$B$33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'quantidade de empréstimos conce'!$A$34:$A$45</c:f>
            </c:strRef>
          </c:cat>
          <c:val>
            <c:numRef>
              <c:f>'quantidade de empréstimos conce'!$B$34:$B$45</c:f>
              <c:numCache/>
            </c:numRef>
          </c:val>
          <c:smooth val="0"/>
        </c:ser>
        <c:ser>
          <c:idx val="1"/>
          <c:order val="1"/>
          <c:tx>
            <c:strRef>
              <c:f>'quantidade de empréstimos conce'!$C$33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'quantidade de empréstimos conce'!$A$34:$A$45</c:f>
            </c:strRef>
          </c:cat>
          <c:val>
            <c:numRef>
              <c:f>'quantidade de empréstimos conce'!$C$34:$C$45</c:f>
              <c:numCache/>
            </c:numRef>
          </c:val>
          <c:smooth val="0"/>
        </c:ser>
        <c:ser>
          <c:idx val="2"/>
          <c:order val="2"/>
          <c:tx>
            <c:strRef>
              <c:f>'quantidade de empréstimos conce'!$D$33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'quantidade de empréstimos conce'!$A$34:$A$45</c:f>
            </c:strRef>
          </c:cat>
          <c:val>
            <c:numRef>
              <c:f>'quantidade de empréstimos conce'!$D$34:$D$45</c:f>
              <c:numCache/>
            </c:numRef>
          </c:val>
          <c:smooth val="0"/>
        </c:ser>
        <c:axId val="1028884702"/>
        <c:axId val="1218925609"/>
      </c:lineChart>
      <c:catAx>
        <c:axId val="1028884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925609"/>
      </c:catAx>
      <c:valAx>
        <c:axId val="12189256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8847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empréstimos concedidos por Mêss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'quantidade de empréstimos conce'!$B$1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'quantidade de empréstimos conce'!$A$2:$A$31</c:f>
            </c:strRef>
          </c:cat>
          <c:val>
            <c:numRef>
              <c:f>'quantidade de empréstimos conce'!$B$2:$B$31</c:f>
              <c:numCache/>
            </c:numRef>
          </c:val>
          <c:smooth val="0"/>
        </c:ser>
        <c:axId val="226344399"/>
        <c:axId val="1895461235"/>
      </c:lineChart>
      <c:catAx>
        <c:axId val="226344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461235"/>
      </c:catAx>
      <c:valAx>
        <c:axId val="1895461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empréstimos concedidos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344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MCM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'Estimar vendas para o próximo a'!$D$1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val>
            <c:numRef>
              <c:f>'Estimar vendas para o próximo a'!$D$2:$D$43</c:f>
              <c:numCache/>
            </c:numRef>
          </c:val>
          <c:smooth val="0"/>
        </c:ser>
        <c:axId val="1782664419"/>
        <c:axId val="2134573934"/>
      </c:lineChart>
      <c:catAx>
        <c:axId val="1782664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573934"/>
      </c:catAx>
      <c:valAx>
        <c:axId val="2134573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MCM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664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empréstimos concedidos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'Estimar vendas para o próximo a'!$C$1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'Estimar vendas para o próximo a'!$C$2:$C$1000</c:f>
              <c:numCache/>
            </c:numRef>
          </c:val>
          <c:smooth val="0"/>
        </c:ser>
        <c:ser>
          <c:idx val="1"/>
          <c:order val="1"/>
          <c:tx>
            <c:strRef>
              <c:f>'Estimar vendas para o próximo a'!$G$1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'Estimar vendas para o próximo a'!$G$2:$G$1000</c:f>
              <c:numCache/>
            </c:numRef>
          </c:val>
          <c:smooth val="0"/>
        </c:ser>
        <c:axId val="669012441"/>
        <c:axId val="1988242979"/>
      </c:lineChart>
      <c:catAx>
        <c:axId val="669012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242979"/>
      </c:catAx>
      <c:valAx>
        <c:axId val="1988242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012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'Outra forma de estimar vendas'!$B$2:$B$31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'Outra forma de estimar vendas'!$F$2:$F$49</c:f>
              <c:numCache/>
            </c:numRef>
          </c:val>
          <c:smooth val="0"/>
        </c:ser>
        <c:axId val="196281117"/>
        <c:axId val="1430398875"/>
      </c:lineChart>
      <c:catAx>
        <c:axId val="196281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0398875"/>
      </c:catAx>
      <c:valAx>
        <c:axId val="1430398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81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238125</xdr:colOff>
      <xdr:row>6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17</xdr:row>
      <xdr:rowOff>57150</xdr:rowOff>
    </xdr:from>
    <xdr:ext cx="5715000" cy="27527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19050</xdr:colOff>
      <xdr:row>2</xdr:row>
      <xdr:rowOff>57150</xdr:rowOff>
    </xdr:from>
    <xdr:ext cx="5715000" cy="29908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0</xdr:row>
      <xdr:rowOff>0</xdr:rowOff>
    </xdr:from>
    <xdr:ext cx="5715000" cy="25146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28575</xdr:colOff>
      <xdr:row>12</xdr:row>
      <xdr:rowOff>133350</xdr:rowOff>
    </xdr:from>
    <xdr:ext cx="5715000" cy="313372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209550</xdr:colOff>
      <xdr:row>17</xdr:row>
      <xdr:rowOff>142875</xdr:rowOff>
    </xdr:from>
    <xdr:ext cx="4905375" cy="29718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14.5"/>
    <col customWidth="1" min="3" max="3" width="18.13"/>
    <col customWidth="1" min="4" max="4" width="16.88"/>
    <col customWidth="1" min="5" max="5" width="36.63"/>
    <col customWidth="1" min="6" max="6" width="12.25"/>
    <col customWidth="1" min="7" max="7" width="24.13"/>
    <col customWidth="1" min="8" max="8" width="20.5"/>
  </cols>
  <sheetData>
    <row r="1">
      <c r="B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</row>
    <row r="3">
      <c r="A3" s="4">
        <v>44378.0</v>
      </c>
      <c r="B3" s="5">
        <v>17.0</v>
      </c>
      <c r="C3" s="6">
        <v>45.0</v>
      </c>
      <c r="D3" s="5">
        <v>12.0</v>
      </c>
      <c r="E3" s="3">
        <f t="shared" ref="E3:E14" si="1">SUM(B3:D3)</f>
        <v>74</v>
      </c>
    </row>
    <row r="4">
      <c r="A4" s="4">
        <v>44409.0</v>
      </c>
      <c r="B4" s="5">
        <v>21.0</v>
      </c>
      <c r="C4" s="6">
        <v>51.0</v>
      </c>
      <c r="D4" s="5">
        <v>10.0</v>
      </c>
      <c r="E4" s="3">
        <f t="shared" si="1"/>
        <v>82</v>
      </c>
    </row>
    <row r="5">
      <c r="A5" s="4">
        <v>44440.0</v>
      </c>
      <c r="B5" s="5">
        <v>19.0</v>
      </c>
      <c r="C5" s="6">
        <v>47.0</v>
      </c>
      <c r="D5" s="5">
        <v>13.0</v>
      </c>
      <c r="E5" s="3">
        <f t="shared" si="1"/>
        <v>79</v>
      </c>
    </row>
    <row r="6">
      <c r="A6" s="4">
        <v>44470.0</v>
      </c>
      <c r="B6" s="5">
        <v>14.0</v>
      </c>
      <c r="C6" s="6">
        <v>44.0</v>
      </c>
      <c r="D6" s="5">
        <v>24.0</v>
      </c>
      <c r="E6" s="3">
        <f t="shared" si="1"/>
        <v>82</v>
      </c>
    </row>
    <row r="7">
      <c r="A7" s="4">
        <v>44501.0</v>
      </c>
      <c r="B7" s="5">
        <v>11.0</v>
      </c>
      <c r="C7" s="6">
        <v>38.0</v>
      </c>
      <c r="D7" s="5">
        <v>19.0</v>
      </c>
      <c r="E7" s="3">
        <f t="shared" si="1"/>
        <v>68</v>
      </c>
    </row>
    <row r="8">
      <c r="A8" s="4">
        <v>44531.0</v>
      </c>
      <c r="B8" s="5">
        <v>8.0</v>
      </c>
      <c r="C8" s="6">
        <v>29.0</v>
      </c>
      <c r="D8" s="5">
        <v>11.0</v>
      </c>
      <c r="E8" s="3">
        <f t="shared" si="1"/>
        <v>48</v>
      </c>
    </row>
    <row r="9">
      <c r="A9" s="4">
        <v>44562.0</v>
      </c>
      <c r="B9" s="5">
        <v>16.0</v>
      </c>
      <c r="C9" s="6">
        <v>31.0</v>
      </c>
      <c r="D9" s="5">
        <v>3.0</v>
      </c>
      <c r="E9" s="3">
        <f t="shared" si="1"/>
        <v>50</v>
      </c>
    </row>
    <row r="10">
      <c r="A10" s="4">
        <v>44593.0</v>
      </c>
      <c r="B10" s="5">
        <v>23.0</v>
      </c>
      <c r="C10" s="6">
        <v>49.0</v>
      </c>
      <c r="D10" s="5">
        <v>26.0</v>
      </c>
      <c r="E10" s="3">
        <f t="shared" si="1"/>
        <v>98</v>
      </c>
    </row>
    <row r="11">
      <c r="A11" s="4">
        <v>44621.0</v>
      </c>
      <c r="B11" s="5">
        <v>18.0</v>
      </c>
      <c r="C11" s="6">
        <v>34.0</v>
      </c>
      <c r="D11" s="5">
        <v>21.0</v>
      </c>
      <c r="E11" s="3">
        <f t="shared" si="1"/>
        <v>73</v>
      </c>
    </row>
    <row r="12">
      <c r="A12" s="4">
        <v>44652.0</v>
      </c>
      <c r="B12" s="5">
        <v>14.0</v>
      </c>
      <c r="C12" s="6">
        <v>30.0</v>
      </c>
      <c r="D12" s="5">
        <v>7.0</v>
      </c>
      <c r="E12" s="3">
        <f t="shared" si="1"/>
        <v>51</v>
      </c>
      <c r="H12" s="7"/>
      <c r="I12" s="8"/>
    </row>
    <row r="13">
      <c r="A13" s="4">
        <v>44682.0</v>
      </c>
      <c r="B13" s="5">
        <v>15.0</v>
      </c>
      <c r="C13" s="6">
        <v>29.0</v>
      </c>
      <c r="D13" s="5">
        <v>9.0</v>
      </c>
      <c r="E13" s="3">
        <f t="shared" si="1"/>
        <v>53</v>
      </c>
      <c r="H13" s="7"/>
      <c r="I13" s="8"/>
    </row>
    <row r="14">
      <c r="A14" s="4">
        <v>44713.0</v>
      </c>
      <c r="B14" s="5">
        <v>17.0</v>
      </c>
      <c r="C14" s="6">
        <v>33.0</v>
      </c>
      <c r="D14" s="5">
        <v>6.0</v>
      </c>
      <c r="E14" s="3">
        <f t="shared" si="1"/>
        <v>56</v>
      </c>
      <c r="H14" s="7"/>
      <c r="I14" s="8"/>
    </row>
    <row r="15">
      <c r="A15" s="2" t="s">
        <v>6</v>
      </c>
      <c r="B15" s="3">
        <f t="shared" ref="B15:D15" si="2">SUM(B3:B14)</f>
        <v>193</v>
      </c>
      <c r="C15" s="9">
        <f t="shared" si="2"/>
        <v>460</v>
      </c>
      <c r="D15" s="3">
        <f t="shared" si="2"/>
        <v>161</v>
      </c>
      <c r="E15" s="2" t="s">
        <v>7</v>
      </c>
      <c r="G15" s="10"/>
      <c r="H15" s="7"/>
      <c r="I15" s="8"/>
    </row>
    <row r="16">
      <c r="A16" s="2" t="s">
        <v>8</v>
      </c>
      <c r="B16" s="11">
        <f>B15/sum(B15:D15)</f>
        <v>0.2371007371</v>
      </c>
      <c r="C16" s="11">
        <f>C15/sum(B15:D15)</f>
        <v>0.5651105651</v>
      </c>
      <c r="D16" s="11">
        <f>D15/sum(B15:D15)</f>
        <v>0.1977886978</v>
      </c>
      <c r="E16" s="3">
        <f>sum(B15:D15)</f>
        <v>814</v>
      </c>
      <c r="G16" s="10"/>
      <c r="H16" s="7"/>
      <c r="I16" s="8"/>
    </row>
    <row r="17">
      <c r="A17" s="2" t="s">
        <v>9</v>
      </c>
      <c r="B17" s="12">
        <f>average(E3:E14)</f>
        <v>67.83333333</v>
      </c>
      <c r="C17" s="2" t="s">
        <v>10</v>
      </c>
      <c r="D17" s="12">
        <f>STDEV(E3:E14)</f>
        <v>16.11229532</v>
      </c>
      <c r="E17" s="3"/>
      <c r="G17" s="13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  <c r="G94" s="10"/>
      <c r="I94" s="8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4.63"/>
    <col customWidth="1" min="3" max="3" width="12.25"/>
    <col customWidth="1" min="4" max="4" width="24.13"/>
    <col customWidth="1" min="5" max="5" width="20.5"/>
  </cols>
  <sheetData>
    <row r="1">
      <c r="A1" s="1" t="s">
        <v>11</v>
      </c>
      <c r="B1" s="1" t="s">
        <v>12</v>
      </c>
    </row>
    <row r="2">
      <c r="A2" s="16">
        <v>1825.0</v>
      </c>
      <c r="B2" s="5">
        <v>1.0</v>
      </c>
      <c r="D2" s="5" t="s">
        <v>13</v>
      </c>
      <c r="E2" s="17">
        <f>correl(B2:B31,A2:A31)</f>
        <v>0.6759394864</v>
      </c>
      <c r="F2" s="18" t="s">
        <v>14</v>
      </c>
    </row>
    <row r="3">
      <c r="A3" s="16">
        <v>2057.0</v>
      </c>
      <c r="B3" s="5">
        <v>2.0</v>
      </c>
      <c r="D3" s="5" t="s">
        <v>15</v>
      </c>
      <c r="E3" s="17">
        <f>pow(E2,2)</f>
        <v>0.4568941893</v>
      </c>
      <c r="F3" s="5" t="s">
        <v>16</v>
      </c>
    </row>
    <row r="4">
      <c r="A4" s="16">
        <v>1761.0</v>
      </c>
      <c r="B4" s="5">
        <v>1.0</v>
      </c>
      <c r="D4" s="5" t="s">
        <v>17</v>
      </c>
    </row>
    <row r="5">
      <c r="A5" s="16">
        <v>2079.0</v>
      </c>
      <c r="B5" s="5">
        <v>2.0</v>
      </c>
      <c r="D5" s="5" t="s">
        <v>18</v>
      </c>
      <c r="E5" s="5" t="s">
        <v>19</v>
      </c>
    </row>
    <row r="6">
      <c r="A6" s="16">
        <v>1763.0</v>
      </c>
      <c r="B6" s="5">
        <v>1.0</v>
      </c>
      <c r="D6" s="19">
        <f t="array" ref="D6:E6">LINEST(B2:B31,A2:A31)</f>
        <v>0.0001434855563</v>
      </c>
      <c r="E6" s="20">
        <v>1.5350552497887475</v>
      </c>
    </row>
    <row r="7">
      <c r="A7" s="16">
        <v>2270.0</v>
      </c>
      <c r="B7" s="5">
        <v>1.0</v>
      </c>
    </row>
    <row r="8">
      <c r="A8" s="16">
        <v>2397.0</v>
      </c>
      <c r="B8" s="5">
        <v>2.0</v>
      </c>
    </row>
    <row r="9">
      <c r="A9" s="16">
        <v>1716.0</v>
      </c>
      <c r="B9" s="5">
        <v>1.0</v>
      </c>
    </row>
    <row r="10">
      <c r="A10" s="16">
        <v>7537.0</v>
      </c>
      <c r="B10" s="5">
        <v>3.0</v>
      </c>
    </row>
    <row r="11">
      <c r="A11" s="16">
        <v>5245.0</v>
      </c>
      <c r="B11" s="5">
        <v>2.0</v>
      </c>
      <c r="D11" s="10"/>
      <c r="E11" s="7"/>
      <c r="F11" s="8"/>
    </row>
    <row r="12">
      <c r="A12" s="16">
        <v>6728.0</v>
      </c>
      <c r="B12" s="5">
        <v>3.0</v>
      </c>
      <c r="D12" s="10"/>
      <c r="E12" s="7"/>
      <c r="F12" s="8"/>
    </row>
    <row r="13">
      <c r="A13" s="16">
        <v>5478.0</v>
      </c>
      <c r="B13" s="5">
        <v>2.0</v>
      </c>
      <c r="D13" s="10"/>
      <c r="E13" s="7"/>
      <c r="F13" s="8"/>
    </row>
    <row r="14">
      <c r="A14" s="16">
        <v>6261.0</v>
      </c>
      <c r="B14" s="5">
        <v>3.0</v>
      </c>
      <c r="D14" s="10"/>
      <c r="E14" s="7"/>
      <c r="F14" s="8"/>
    </row>
    <row r="15">
      <c r="A15" s="16">
        <v>6987.0</v>
      </c>
      <c r="B15" s="5">
        <v>3.0</v>
      </c>
      <c r="D15" s="10"/>
      <c r="E15" s="7"/>
      <c r="F15" s="8"/>
    </row>
    <row r="16">
      <c r="A16" s="16">
        <v>5207.0</v>
      </c>
      <c r="B16" s="5">
        <v>2.0</v>
      </c>
      <c r="D16" s="10"/>
    </row>
    <row r="17">
      <c r="A17" s="16">
        <v>6772.0</v>
      </c>
      <c r="B17" s="5">
        <v>3.0</v>
      </c>
      <c r="D17" s="13"/>
    </row>
    <row r="18">
      <c r="A18" s="16">
        <v>13493.0</v>
      </c>
      <c r="B18" s="5">
        <v>5.0</v>
      </c>
      <c r="D18" s="13"/>
    </row>
    <row r="19">
      <c r="A19" s="16">
        <v>9521.0</v>
      </c>
      <c r="B19" s="5">
        <v>4.0</v>
      </c>
    </row>
    <row r="20">
      <c r="A20" s="16">
        <v>9415.0</v>
      </c>
      <c r="B20" s="5">
        <v>3.0</v>
      </c>
    </row>
    <row r="21">
      <c r="A21" s="16">
        <v>12980.0</v>
      </c>
      <c r="B21" s="5">
        <v>5.0</v>
      </c>
    </row>
    <row r="22">
      <c r="A22" s="16">
        <v>8199.0</v>
      </c>
      <c r="B22" s="5">
        <v>4.0</v>
      </c>
    </row>
    <row r="23">
      <c r="A23" s="16">
        <v>10464.0</v>
      </c>
      <c r="B23" s="5">
        <v>3.0</v>
      </c>
    </row>
    <row r="24">
      <c r="A24" s="16">
        <v>11895.0</v>
      </c>
      <c r="B24" s="5">
        <v>4.0</v>
      </c>
    </row>
    <row r="25">
      <c r="A25" s="16">
        <v>12660.0</v>
      </c>
      <c r="B25" s="5">
        <v>3.0</v>
      </c>
    </row>
    <row r="26">
      <c r="A26" s="16">
        <v>17827.0</v>
      </c>
      <c r="B26" s="5">
        <v>2.0</v>
      </c>
    </row>
    <row r="27">
      <c r="A27" s="16">
        <v>18704.0</v>
      </c>
      <c r="B27" s="5">
        <v>5.0</v>
      </c>
    </row>
    <row r="28">
      <c r="A28" s="16">
        <v>18925.0</v>
      </c>
      <c r="B28" s="5">
        <v>3.0</v>
      </c>
    </row>
    <row r="29">
      <c r="A29" s="16">
        <v>18400.0</v>
      </c>
      <c r="B29" s="5">
        <v>2.0</v>
      </c>
    </row>
    <row r="30">
      <c r="A30" s="16">
        <v>18299.0</v>
      </c>
      <c r="B30" s="5">
        <v>4.0</v>
      </c>
    </row>
    <row r="31">
      <c r="A31" s="16">
        <v>17610.0</v>
      </c>
      <c r="B31" s="5">
        <v>5.0</v>
      </c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  <c r="D100" s="10"/>
      <c r="F100" s="8"/>
    </row>
    <row r="101">
      <c r="A1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9.63"/>
    <col customWidth="1" min="3" max="3" width="14.63"/>
    <col customWidth="1" min="4" max="4" width="16.88"/>
    <col customWidth="1" min="5" max="5" width="25.13"/>
    <col customWidth="1" min="6" max="6" width="12.25"/>
    <col customWidth="1" min="7" max="7" width="11.0"/>
    <col customWidth="1" min="8" max="8" width="20.5"/>
  </cols>
  <sheetData>
    <row r="1">
      <c r="A1" s="2" t="s">
        <v>1</v>
      </c>
      <c r="B1" s="2" t="s">
        <v>20</v>
      </c>
      <c r="C1" s="21"/>
      <c r="D1" s="21"/>
      <c r="E1" s="21"/>
    </row>
    <row r="2">
      <c r="A2" s="4">
        <v>43831.0</v>
      </c>
      <c r="B2" s="22">
        <v>392.0</v>
      </c>
      <c r="C2" s="23" t="s">
        <v>21</v>
      </c>
      <c r="E2" s="23"/>
      <c r="F2" s="23"/>
      <c r="G2" s="23"/>
      <c r="H2" s="7"/>
      <c r="I2" s="8"/>
    </row>
    <row r="3">
      <c r="A3" s="4">
        <v>43862.0</v>
      </c>
      <c r="B3" s="22">
        <v>412.0</v>
      </c>
      <c r="C3" s="21"/>
      <c r="D3" s="21"/>
      <c r="E3" s="21"/>
      <c r="H3" s="7"/>
      <c r="I3" s="8"/>
    </row>
    <row r="4">
      <c r="A4" s="4">
        <v>43891.0</v>
      </c>
      <c r="B4" s="24">
        <v>403.0</v>
      </c>
      <c r="C4" s="21"/>
      <c r="D4" s="21"/>
      <c r="E4" s="21"/>
      <c r="G4" s="10"/>
      <c r="H4" s="7"/>
      <c r="I4" s="8"/>
    </row>
    <row r="5">
      <c r="A5" s="4">
        <v>43922.0</v>
      </c>
      <c r="B5" s="24">
        <v>289.0</v>
      </c>
      <c r="C5" s="21"/>
      <c r="D5" s="21"/>
      <c r="E5" s="21"/>
      <c r="G5" s="10"/>
      <c r="H5" s="7"/>
      <c r="I5" s="8"/>
    </row>
    <row r="6">
      <c r="A6" s="4">
        <v>43952.0</v>
      </c>
      <c r="B6" s="24">
        <v>237.0</v>
      </c>
      <c r="C6" s="21"/>
      <c r="D6" s="21"/>
      <c r="E6" s="21"/>
      <c r="G6" s="10"/>
    </row>
    <row r="7">
      <c r="A7" s="4">
        <v>43983.0</v>
      </c>
      <c r="B7" s="24">
        <v>266.0</v>
      </c>
      <c r="C7" s="21"/>
      <c r="D7" s="21"/>
      <c r="E7" s="21"/>
      <c r="G7" s="13"/>
    </row>
    <row r="8">
      <c r="A8" s="4">
        <v>44013.0</v>
      </c>
      <c r="B8" s="24">
        <v>248.0</v>
      </c>
      <c r="C8" s="21"/>
      <c r="D8" s="21"/>
      <c r="E8" s="21"/>
      <c r="G8" s="13"/>
    </row>
    <row r="9">
      <c r="A9" s="4">
        <v>44044.0</v>
      </c>
      <c r="B9" s="24">
        <v>277.0</v>
      </c>
      <c r="C9" s="21"/>
      <c r="D9" s="21"/>
      <c r="E9" s="21"/>
    </row>
    <row r="10">
      <c r="A10" s="4">
        <v>44075.0</v>
      </c>
      <c r="B10" s="24">
        <v>283.0</v>
      </c>
      <c r="C10" s="21"/>
      <c r="D10" s="21"/>
      <c r="E10" s="21"/>
    </row>
    <row r="11">
      <c r="A11" s="4">
        <v>44105.0</v>
      </c>
      <c r="B11" s="24">
        <v>311.0</v>
      </c>
      <c r="C11" s="21"/>
      <c r="D11" s="21"/>
      <c r="E11" s="21"/>
    </row>
    <row r="12">
      <c r="A12" s="4">
        <v>44136.0</v>
      </c>
      <c r="B12" s="24">
        <v>346.0</v>
      </c>
      <c r="C12" s="21"/>
      <c r="D12" s="21"/>
      <c r="E12" s="21"/>
    </row>
    <row r="13">
      <c r="A13" s="4">
        <v>44166.0</v>
      </c>
      <c r="B13" s="24">
        <v>329.0</v>
      </c>
      <c r="C13" s="21"/>
      <c r="D13" s="21"/>
      <c r="E13" s="21"/>
    </row>
    <row r="14">
      <c r="A14" s="4">
        <v>44197.0</v>
      </c>
      <c r="B14" s="25">
        <v>667.0</v>
      </c>
      <c r="C14" s="21"/>
      <c r="D14" s="21"/>
      <c r="E14" s="21"/>
    </row>
    <row r="15">
      <c r="A15" s="4">
        <v>44228.0</v>
      </c>
      <c r="B15" s="25">
        <v>701.0</v>
      </c>
      <c r="C15" s="21"/>
      <c r="D15" s="21"/>
      <c r="E15" s="21"/>
    </row>
    <row r="16">
      <c r="A16" s="4">
        <v>44256.0</v>
      </c>
      <c r="B16" s="25">
        <v>686.0</v>
      </c>
      <c r="C16" s="21"/>
      <c r="D16" s="21"/>
      <c r="E16" s="21"/>
    </row>
    <row r="17">
      <c r="A17" s="4">
        <v>44287.0</v>
      </c>
      <c r="B17" s="25">
        <v>492.0</v>
      </c>
      <c r="C17" s="21"/>
      <c r="D17" s="21"/>
      <c r="E17" s="21"/>
    </row>
    <row r="18">
      <c r="A18" s="4">
        <v>44317.0</v>
      </c>
      <c r="B18" s="25">
        <v>403.0</v>
      </c>
      <c r="C18" s="21"/>
      <c r="D18" s="21"/>
      <c r="E18" s="21"/>
    </row>
    <row r="19">
      <c r="A19" s="4">
        <v>44348.0</v>
      </c>
      <c r="B19" s="25">
        <v>453.0</v>
      </c>
      <c r="C19" s="21"/>
      <c r="D19" s="21"/>
      <c r="E19" s="21"/>
    </row>
    <row r="20">
      <c r="A20" s="4">
        <v>44378.0</v>
      </c>
      <c r="B20" s="26">
        <v>422.0</v>
      </c>
      <c r="E20" s="21"/>
    </row>
    <row r="21">
      <c r="A21" s="4">
        <v>44409.0</v>
      </c>
      <c r="B21" s="26">
        <v>471.0</v>
      </c>
      <c r="E21" s="21"/>
    </row>
    <row r="22">
      <c r="A22" s="4">
        <v>44440.0</v>
      </c>
      <c r="B22" s="26">
        <v>482.0</v>
      </c>
      <c r="E22" s="21"/>
    </row>
    <row r="23">
      <c r="A23" s="4">
        <v>44470.0</v>
      </c>
      <c r="B23" s="26">
        <v>529.0</v>
      </c>
      <c r="E23" s="21"/>
    </row>
    <row r="24">
      <c r="A24" s="4">
        <v>44501.0</v>
      </c>
      <c r="B24" s="26">
        <v>589.0</v>
      </c>
      <c r="E24" s="21"/>
    </row>
    <row r="25">
      <c r="A25" s="4">
        <v>44531.0</v>
      </c>
      <c r="B25" s="26">
        <v>560.0</v>
      </c>
      <c r="E25" s="21"/>
    </row>
    <row r="26">
      <c r="A26" s="4">
        <v>44562.0</v>
      </c>
      <c r="B26" s="26">
        <v>1134.0</v>
      </c>
    </row>
    <row r="27">
      <c r="A27" s="4">
        <v>44593.0</v>
      </c>
      <c r="B27" s="26">
        <v>1192.0</v>
      </c>
    </row>
    <row r="28">
      <c r="A28" s="4">
        <v>44621.0</v>
      </c>
      <c r="B28" s="26">
        <v>1167.0</v>
      </c>
    </row>
    <row r="29">
      <c r="A29" s="4">
        <v>44652.0</v>
      </c>
      <c r="B29" s="26">
        <v>837.0</v>
      </c>
    </row>
    <row r="30">
      <c r="A30" s="4">
        <v>44682.0</v>
      </c>
      <c r="B30" s="26">
        <v>686.0</v>
      </c>
    </row>
    <row r="31">
      <c r="A31" s="4">
        <v>44713.0</v>
      </c>
      <c r="B31" s="26">
        <v>771.0</v>
      </c>
    </row>
    <row r="32">
      <c r="A32" s="14"/>
    </row>
    <row r="33">
      <c r="A33" s="14"/>
      <c r="B33" s="27">
        <v>2020.0</v>
      </c>
      <c r="C33" s="27">
        <v>2021.0</v>
      </c>
      <c r="D33" s="27">
        <v>2022.0</v>
      </c>
    </row>
    <row r="34">
      <c r="A34" s="27" t="s">
        <v>22</v>
      </c>
      <c r="B34" s="22">
        <v>392.0</v>
      </c>
      <c r="C34" s="25">
        <v>667.0</v>
      </c>
      <c r="D34" s="26">
        <v>1134.0</v>
      </c>
    </row>
    <row r="35">
      <c r="A35" s="27" t="s">
        <v>23</v>
      </c>
      <c r="B35" s="22">
        <v>412.0</v>
      </c>
      <c r="C35" s="25">
        <v>701.0</v>
      </c>
      <c r="D35" s="26">
        <v>1192.0</v>
      </c>
    </row>
    <row r="36">
      <c r="A36" s="27" t="s">
        <v>24</v>
      </c>
      <c r="B36" s="24">
        <v>403.0</v>
      </c>
      <c r="C36" s="25">
        <v>686.0</v>
      </c>
      <c r="D36" s="26">
        <v>1167.0</v>
      </c>
    </row>
    <row r="37">
      <c r="A37" s="27" t="s">
        <v>25</v>
      </c>
      <c r="B37" s="24">
        <v>289.0</v>
      </c>
      <c r="C37" s="25">
        <v>492.0</v>
      </c>
      <c r="D37" s="26">
        <v>837.0</v>
      </c>
    </row>
    <row r="38">
      <c r="A38" s="27" t="s">
        <v>26</v>
      </c>
      <c r="B38" s="24">
        <v>237.0</v>
      </c>
      <c r="C38" s="25">
        <v>403.0</v>
      </c>
      <c r="D38" s="26">
        <v>686.0</v>
      </c>
    </row>
    <row r="39">
      <c r="A39" s="27" t="s">
        <v>27</v>
      </c>
      <c r="B39" s="24">
        <v>266.0</v>
      </c>
      <c r="C39" s="25">
        <v>453.0</v>
      </c>
      <c r="D39" s="26">
        <v>771.0</v>
      </c>
    </row>
    <row r="40">
      <c r="A40" s="27" t="s">
        <v>28</v>
      </c>
      <c r="B40" s="24">
        <v>248.0</v>
      </c>
      <c r="C40" s="26">
        <v>422.0</v>
      </c>
    </row>
    <row r="41">
      <c r="A41" s="27" t="s">
        <v>29</v>
      </c>
      <c r="B41" s="24">
        <v>277.0</v>
      </c>
      <c r="C41" s="26">
        <v>471.0</v>
      </c>
    </row>
    <row r="42">
      <c r="A42" s="27" t="s">
        <v>30</v>
      </c>
      <c r="B42" s="24">
        <v>283.0</v>
      </c>
      <c r="C42" s="26">
        <v>482.0</v>
      </c>
    </row>
    <row r="43">
      <c r="A43" s="27" t="s">
        <v>31</v>
      </c>
      <c r="B43" s="24">
        <v>311.0</v>
      </c>
      <c r="C43" s="26">
        <v>529.0</v>
      </c>
    </row>
    <row r="44">
      <c r="A44" s="27" t="s">
        <v>32</v>
      </c>
      <c r="B44" s="24">
        <v>346.0</v>
      </c>
      <c r="C44" s="26">
        <v>589.0</v>
      </c>
    </row>
    <row r="45">
      <c r="A45" s="27" t="s">
        <v>33</v>
      </c>
      <c r="B45" s="24">
        <v>329.0</v>
      </c>
      <c r="C45" s="26">
        <v>560.0</v>
      </c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  <c r="G90" s="10"/>
      <c r="I90" s="8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</sheetData>
  <mergeCells count="1">
    <mergeCell ref="C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63"/>
    <col customWidth="1" min="8" max="8" width="16.25"/>
  </cols>
  <sheetData>
    <row r="1">
      <c r="A1" s="28" t="s">
        <v>1</v>
      </c>
      <c r="B1" s="28" t="s">
        <v>34</v>
      </c>
      <c r="C1" s="28" t="s">
        <v>20</v>
      </c>
      <c r="D1" s="28" t="s">
        <v>35</v>
      </c>
      <c r="E1" s="28" t="s">
        <v>36</v>
      </c>
      <c r="F1" s="28" t="s">
        <v>37</v>
      </c>
      <c r="G1" s="28" t="s">
        <v>38</v>
      </c>
      <c r="H1" s="28" t="s">
        <v>39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30">
        <v>43831.0</v>
      </c>
      <c r="B2" s="21">
        <v>1.0</v>
      </c>
      <c r="C2" s="21">
        <v>392.0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30">
        <v>43862.0</v>
      </c>
      <c r="B3" s="21">
        <v>2.0</v>
      </c>
      <c r="C3" s="21">
        <v>412.0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>
      <c r="A4" s="30">
        <v>43891.0</v>
      </c>
      <c r="B4" s="21">
        <v>3.0</v>
      </c>
      <c r="C4" s="21">
        <v>403.0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>
      <c r="A5" s="30">
        <v>43922.0</v>
      </c>
      <c r="B5" s="21">
        <v>4.0</v>
      </c>
      <c r="C5" s="21">
        <v>289.0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>
      <c r="A6" s="30">
        <v>43952.0</v>
      </c>
      <c r="B6" s="21">
        <v>5.0</v>
      </c>
      <c r="C6" s="21">
        <v>237.0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>
      <c r="A7" s="30">
        <v>43983.0</v>
      </c>
      <c r="B7" s="21">
        <v>6.0</v>
      </c>
      <c r="C7" s="21">
        <v>266.0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>
      <c r="A8" s="30">
        <v>44013.0</v>
      </c>
      <c r="B8" s="21">
        <v>7.0</v>
      </c>
      <c r="C8" s="21">
        <v>248.0</v>
      </c>
      <c r="D8" s="21">
        <v>327.54166666666663</v>
      </c>
      <c r="E8" s="21">
        <f t="shared" ref="E8:E25" si="1">C8/D8</f>
        <v>0.7571555782</v>
      </c>
      <c r="F8" s="21">
        <f t="shared" ref="F8:F19" si="2">AVERAGE(E8,E20)</f>
        <v>0.7571380044</v>
      </c>
      <c r="G8" s="21">
        <f t="shared" ref="G8:G38" si="3">D8*F8</f>
        <v>247.9942439</v>
      </c>
      <c r="H8" s="21">
        <f t="shared" ref="H8:H31" si="4">abs(C8-G8)</f>
        <v>0.005756148613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>
      <c r="A9" s="30">
        <v>44044.0</v>
      </c>
      <c r="B9" s="21">
        <v>8.0</v>
      </c>
      <c r="C9" s="21">
        <v>277.0</v>
      </c>
      <c r="D9" s="21">
        <v>351.04166666666663</v>
      </c>
      <c r="E9" s="21">
        <f t="shared" si="1"/>
        <v>0.7890801187</v>
      </c>
      <c r="F9" s="21">
        <f t="shared" si="2"/>
        <v>0.7888197943</v>
      </c>
      <c r="G9" s="21">
        <f t="shared" si="3"/>
        <v>276.9086153</v>
      </c>
      <c r="H9" s="21">
        <f t="shared" si="4"/>
        <v>0.09138472271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>
      <c r="A10" s="30">
        <v>44075.0</v>
      </c>
      <c r="B10" s="21">
        <v>9.0</v>
      </c>
      <c r="C10" s="21">
        <v>283.0</v>
      </c>
      <c r="D10" s="21">
        <v>374.875</v>
      </c>
      <c r="E10" s="21">
        <f t="shared" si="1"/>
        <v>0.7549183061</v>
      </c>
      <c r="F10" s="21">
        <f t="shared" si="2"/>
        <v>0.7553254887</v>
      </c>
      <c r="G10" s="21">
        <f t="shared" si="3"/>
        <v>283.1526426</v>
      </c>
      <c r="H10" s="21">
        <f t="shared" si="4"/>
        <v>0.1526425818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>
      <c r="A11" s="30">
        <v>44105.0</v>
      </c>
      <c r="B11" s="21">
        <v>10.0</v>
      </c>
      <c r="C11" s="21">
        <v>311.0</v>
      </c>
      <c r="D11" s="21">
        <v>395.125</v>
      </c>
      <c r="E11" s="21">
        <f t="shared" si="1"/>
        <v>0.7870926922</v>
      </c>
      <c r="F11" s="21">
        <f t="shared" si="2"/>
        <v>0.7870255502</v>
      </c>
      <c r="G11" s="21">
        <f t="shared" si="3"/>
        <v>310.9734705</v>
      </c>
      <c r="H11" s="21">
        <f t="shared" si="4"/>
        <v>0.02652947375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A12" s="30">
        <v>44136.0</v>
      </c>
      <c r="B12" s="21">
        <v>11.0</v>
      </c>
      <c r="C12" s="21">
        <v>346.0</v>
      </c>
      <c r="D12" s="21">
        <v>410.5</v>
      </c>
      <c r="E12" s="21">
        <f t="shared" si="1"/>
        <v>0.8428745432</v>
      </c>
      <c r="F12" s="21">
        <f t="shared" si="2"/>
        <v>0.843130488</v>
      </c>
      <c r="G12" s="21">
        <f t="shared" si="3"/>
        <v>346.1050653</v>
      </c>
      <c r="H12" s="21">
        <f t="shared" si="4"/>
        <v>0.1050653302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A13" s="30">
        <v>44166.0</v>
      </c>
      <c r="B13" s="21">
        <v>12.0</v>
      </c>
      <c r="C13" s="21">
        <v>329.0</v>
      </c>
      <c r="D13" s="21">
        <v>425.20833333333337</v>
      </c>
      <c r="E13" s="21">
        <f t="shared" si="1"/>
        <v>0.7737383635</v>
      </c>
      <c r="F13" s="21">
        <f t="shared" si="2"/>
        <v>0.7739213647</v>
      </c>
      <c r="G13" s="21">
        <f t="shared" si="3"/>
        <v>329.0778136</v>
      </c>
      <c r="H13" s="21">
        <f t="shared" si="4"/>
        <v>0.07781361594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30">
        <v>44197.0</v>
      </c>
      <c r="B14" s="21">
        <v>13.0</v>
      </c>
      <c r="C14" s="21">
        <v>667.0</v>
      </c>
      <c r="D14" s="21">
        <v>440.25</v>
      </c>
      <c r="E14" s="21">
        <f t="shared" si="1"/>
        <v>1.515048268</v>
      </c>
      <c r="F14" s="21">
        <f t="shared" si="2"/>
        <v>1.515048268</v>
      </c>
      <c r="G14" s="21">
        <f t="shared" si="3"/>
        <v>667</v>
      </c>
      <c r="H14" s="21">
        <f t="shared" si="4"/>
        <v>0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>
      <c r="A15" s="30">
        <v>44228.0</v>
      </c>
      <c r="B15" s="21">
        <v>14.0</v>
      </c>
      <c r="C15" s="21">
        <v>701.0</v>
      </c>
      <c r="D15" s="21">
        <v>455.58333333333337</v>
      </c>
      <c r="E15" s="21">
        <f t="shared" si="1"/>
        <v>1.538686665</v>
      </c>
      <c r="F15" s="21">
        <f t="shared" si="2"/>
        <v>1.538686665</v>
      </c>
      <c r="G15" s="21">
        <f t="shared" si="3"/>
        <v>701</v>
      </c>
      <c r="H15" s="21">
        <f t="shared" si="4"/>
        <v>0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>
      <c r="A16" s="30">
        <v>44256.0</v>
      </c>
      <c r="B16" s="21">
        <v>15.0</v>
      </c>
      <c r="C16" s="21">
        <v>686.0</v>
      </c>
      <c r="D16" s="21">
        <v>471.95833333333337</v>
      </c>
      <c r="E16" s="21">
        <f t="shared" si="1"/>
        <v>1.453518142</v>
      </c>
      <c r="F16" s="21">
        <f t="shared" si="2"/>
        <v>1.453518142</v>
      </c>
      <c r="G16" s="21">
        <f t="shared" si="3"/>
        <v>686</v>
      </c>
      <c r="H16" s="21">
        <f t="shared" si="4"/>
        <v>0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A17" s="30">
        <v>44287.0</v>
      </c>
      <c r="B17" s="21">
        <v>16.0</v>
      </c>
      <c r="C17" s="21">
        <v>492.0</v>
      </c>
      <c r="D17" s="21">
        <v>489.33333333333337</v>
      </c>
      <c r="E17" s="21">
        <f t="shared" si="1"/>
        <v>1.005449591</v>
      </c>
      <c r="F17" s="21">
        <f t="shared" si="2"/>
        <v>1.005449591</v>
      </c>
      <c r="G17" s="21">
        <f t="shared" si="3"/>
        <v>492</v>
      </c>
      <c r="H17" s="21">
        <f t="shared" si="4"/>
        <v>0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>
      <c r="A18" s="30">
        <v>44317.0</v>
      </c>
      <c r="B18" s="21">
        <v>17.0</v>
      </c>
      <c r="C18" s="21">
        <v>403.0</v>
      </c>
      <c r="D18" s="21">
        <v>508.54166666666663</v>
      </c>
      <c r="E18" s="21">
        <f t="shared" si="1"/>
        <v>0.7924621057</v>
      </c>
      <c r="F18" s="21">
        <f t="shared" si="2"/>
        <v>0.7924621057</v>
      </c>
      <c r="G18" s="21">
        <f t="shared" si="3"/>
        <v>403</v>
      </c>
      <c r="H18" s="21">
        <f t="shared" si="4"/>
        <v>0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>
      <c r="A19" s="30">
        <v>44348.0</v>
      </c>
      <c r="B19" s="21">
        <v>18.0</v>
      </c>
      <c r="C19" s="21">
        <v>453.0</v>
      </c>
      <c r="D19" s="21">
        <v>528.2916666666666</v>
      </c>
      <c r="E19" s="21">
        <f t="shared" si="1"/>
        <v>0.8574808739</v>
      </c>
      <c r="F19" s="21">
        <f t="shared" si="2"/>
        <v>0.8574808739</v>
      </c>
      <c r="G19" s="21">
        <f t="shared" si="3"/>
        <v>453</v>
      </c>
      <c r="H19" s="21">
        <f t="shared" si="4"/>
        <v>0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30">
        <v>44378.0</v>
      </c>
      <c r="B20" s="21">
        <v>19.0</v>
      </c>
      <c r="C20" s="21">
        <v>422.0</v>
      </c>
      <c r="D20" s="21">
        <v>557.375</v>
      </c>
      <c r="E20" s="21">
        <f t="shared" si="1"/>
        <v>0.7571204306</v>
      </c>
      <c r="F20" s="21">
        <v>0.7571380043802673</v>
      </c>
      <c r="G20" s="21">
        <f t="shared" si="3"/>
        <v>422.0097952</v>
      </c>
      <c r="H20" s="21">
        <f t="shared" si="4"/>
        <v>0.009795191452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>
      <c r="A21" s="30">
        <v>44409.0</v>
      </c>
      <c r="B21" s="21">
        <v>20.0</v>
      </c>
      <c r="C21" s="21">
        <v>471.0</v>
      </c>
      <c r="D21" s="21">
        <v>597.2916666666667</v>
      </c>
      <c r="E21" s="21">
        <f t="shared" si="1"/>
        <v>0.7885594698</v>
      </c>
      <c r="F21" s="21">
        <v>0.7888197942617259</v>
      </c>
      <c r="G21" s="21">
        <f t="shared" si="3"/>
        <v>471.1554896</v>
      </c>
      <c r="H21" s="21">
        <f t="shared" si="4"/>
        <v>0.1554896142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>
      <c r="A22" s="30">
        <v>44440.0</v>
      </c>
      <c r="B22" s="21">
        <v>21.0</v>
      </c>
      <c r="C22" s="21">
        <v>482.0</v>
      </c>
      <c r="D22" s="21">
        <v>637.7916666666667</v>
      </c>
      <c r="E22" s="21">
        <f t="shared" si="1"/>
        <v>0.7557326713</v>
      </c>
      <c r="F22" s="21">
        <v>0.7553254887144389</v>
      </c>
      <c r="G22" s="21">
        <f t="shared" si="3"/>
        <v>481.7403023</v>
      </c>
      <c r="H22" s="21">
        <f t="shared" si="4"/>
        <v>0.259697677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30">
        <v>44470.0</v>
      </c>
      <c r="B23" s="21">
        <v>22.0</v>
      </c>
      <c r="C23" s="21">
        <v>529.0</v>
      </c>
      <c r="D23" s="21">
        <v>672.2083333333334</v>
      </c>
      <c r="E23" s="21">
        <f t="shared" si="1"/>
        <v>0.7869584082</v>
      </c>
      <c r="F23" s="21">
        <v>0.787025550208796</v>
      </c>
      <c r="G23" s="21">
        <f t="shared" si="3"/>
        <v>529.0451334</v>
      </c>
      <c r="H23" s="21">
        <f t="shared" si="4"/>
        <v>0.0451333966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30">
        <v>44501.0</v>
      </c>
      <c r="B24" s="21">
        <v>23.0</v>
      </c>
      <c r="C24" s="21">
        <v>589.0</v>
      </c>
      <c r="D24" s="21">
        <v>698.375</v>
      </c>
      <c r="E24" s="21">
        <f t="shared" si="1"/>
        <v>0.8433864328</v>
      </c>
      <c r="F24" s="21">
        <v>0.8431304880151788</v>
      </c>
      <c r="G24" s="21">
        <f t="shared" si="3"/>
        <v>588.8212546</v>
      </c>
      <c r="H24" s="21">
        <f t="shared" si="4"/>
        <v>0.1787454324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31">
        <v>44531.0</v>
      </c>
      <c r="B25" s="21">
        <v>24.0</v>
      </c>
      <c r="C25" s="21">
        <v>560.0</v>
      </c>
      <c r="D25" s="21">
        <v>723.4166666666666</v>
      </c>
      <c r="E25" s="21">
        <f t="shared" si="1"/>
        <v>0.7741043659</v>
      </c>
      <c r="F25" s="21">
        <v>0.7739213647018743</v>
      </c>
      <c r="G25" s="21">
        <f t="shared" si="3"/>
        <v>559.8676139</v>
      </c>
      <c r="H25" s="21">
        <f t="shared" si="4"/>
        <v>0.1323860853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>
      <c r="A26" s="30">
        <v>44562.0</v>
      </c>
      <c r="B26" s="21">
        <v>25.0</v>
      </c>
      <c r="C26" s="21">
        <v>1134.0</v>
      </c>
      <c r="D26" s="21">
        <f t="shared" ref="D26:D38" si="5">22.4*B26+313</f>
        <v>873</v>
      </c>
      <c r="E26" s="29"/>
      <c r="F26" s="21">
        <v>1.5150482680295287</v>
      </c>
      <c r="G26" s="21">
        <f t="shared" si="3"/>
        <v>1322.637138</v>
      </c>
      <c r="H26" s="21">
        <f t="shared" si="4"/>
        <v>188.637138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30">
        <v>44593.0</v>
      </c>
      <c r="B27" s="21">
        <v>26.0</v>
      </c>
      <c r="C27" s="21">
        <v>1192.0</v>
      </c>
      <c r="D27" s="21">
        <f t="shared" si="5"/>
        <v>895.4</v>
      </c>
      <c r="E27" s="29"/>
      <c r="F27" s="21">
        <v>1.5386866654472287</v>
      </c>
      <c r="G27" s="21">
        <f t="shared" si="3"/>
        <v>1377.74004</v>
      </c>
      <c r="H27" s="21">
        <f t="shared" si="4"/>
        <v>185.7400402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30">
        <v>44621.0</v>
      </c>
      <c r="B28" s="21">
        <v>27.0</v>
      </c>
      <c r="C28" s="21">
        <v>1167.0</v>
      </c>
      <c r="D28" s="21">
        <f t="shared" si="5"/>
        <v>917.8</v>
      </c>
      <c r="E28" s="29"/>
      <c r="F28" s="21">
        <v>1.453518142491392</v>
      </c>
      <c r="G28" s="21">
        <f t="shared" si="3"/>
        <v>1334.038951</v>
      </c>
      <c r="H28" s="21">
        <f t="shared" si="4"/>
        <v>167.0389512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>
      <c r="A29" s="30">
        <v>44652.0</v>
      </c>
      <c r="B29" s="21">
        <v>28.0</v>
      </c>
      <c r="C29" s="21">
        <v>837.0</v>
      </c>
      <c r="D29" s="21">
        <f t="shared" si="5"/>
        <v>940.2</v>
      </c>
      <c r="E29" s="29"/>
      <c r="F29" s="21">
        <v>1.0054495912806538</v>
      </c>
      <c r="G29" s="21">
        <f t="shared" si="3"/>
        <v>945.3237057</v>
      </c>
      <c r="H29" s="21">
        <f t="shared" si="4"/>
        <v>108.3237057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>
      <c r="A30" s="30">
        <v>44682.0</v>
      </c>
      <c r="B30" s="21">
        <v>29.0</v>
      </c>
      <c r="C30" s="21">
        <v>686.0</v>
      </c>
      <c r="D30" s="21">
        <f t="shared" si="5"/>
        <v>962.6</v>
      </c>
      <c r="E30" s="29"/>
      <c r="F30" s="21">
        <v>0.7924621056943876</v>
      </c>
      <c r="G30" s="21">
        <f t="shared" si="3"/>
        <v>762.8240229</v>
      </c>
      <c r="H30" s="21">
        <f t="shared" si="4"/>
        <v>76.82402294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>
      <c r="A31" s="30">
        <v>44713.0</v>
      </c>
      <c r="B31" s="21">
        <v>30.0</v>
      </c>
      <c r="C31" s="21">
        <v>771.0</v>
      </c>
      <c r="D31" s="21">
        <f t="shared" si="5"/>
        <v>985</v>
      </c>
      <c r="E31" s="29"/>
      <c r="F31" s="21">
        <v>0.8574808738859532</v>
      </c>
      <c r="G31" s="21">
        <f t="shared" si="3"/>
        <v>844.6186608</v>
      </c>
      <c r="H31" s="21">
        <f t="shared" si="4"/>
        <v>73.61866078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30">
        <v>44743.0</v>
      </c>
      <c r="B32" s="21">
        <v>31.0</v>
      </c>
      <c r="C32" s="29"/>
      <c r="D32" s="21">
        <f t="shared" si="5"/>
        <v>1007.4</v>
      </c>
      <c r="E32" s="29"/>
      <c r="F32" s="21">
        <v>0.7571380043802673</v>
      </c>
      <c r="G32" s="21">
        <f t="shared" si="3"/>
        <v>762.7408256</v>
      </c>
      <c r="H32" s="29" t="s">
        <v>40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30">
        <v>44774.0</v>
      </c>
      <c r="B33" s="21">
        <v>32.0</v>
      </c>
      <c r="C33" s="29"/>
      <c r="D33" s="21">
        <f t="shared" si="5"/>
        <v>1029.8</v>
      </c>
      <c r="E33" s="29"/>
      <c r="F33" s="21">
        <v>0.7888197942617259</v>
      </c>
      <c r="G33" s="21">
        <f t="shared" si="3"/>
        <v>812.3266241</v>
      </c>
      <c r="H33" s="21">
        <f>AVERAGE(H8:H31)</f>
        <v>33.39262326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30">
        <v>44805.0</v>
      </c>
      <c r="B34" s="21">
        <v>33.0</v>
      </c>
      <c r="C34" s="29"/>
      <c r="D34" s="21">
        <f t="shared" si="5"/>
        <v>1052.2</v>
      </c>
      <c r="E34" s="29"/>
      <c r="F34" s="21">
        <v>0.7553254887144389</v>
      </c>
      <c r="G34" s="21">
        <f t="shared" si="3"/>
        <v>794.7534792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30">
        <v>44835.0</v>
      </c>
      <c r="B35" s="21">
        <v>34.0</v>
      </c>
      <c r="C35" s="29"/>
      <c r="D35" s="21">
        <f t="shared" si="5"/>
        <v>1074.6</v>
      </c>
      <c r="E35" s="29"/>
      <c r="F35" s="21">
        <v>0.787025550208796</v>
      </c>
      <c r="G35" s="21">
        <f t="shared" si="3"/>
        <v>845.7376563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30">
        <v>44866.0</v>
      </c>
      <c r="B36" s="21">
        <v>35.0</v>
      </c>
      <c r="C36" s="29"/>
      <c r="D36" s="21">
        <f t="shared" si="5"/>
        <v>1097</v>
      </c>
      <c r="E36" s="29"/>
      <c r="F36" s="21">
        <v>0.8431304880151788</v>
      </c>
      <c r="G36" s="21">
        <f t="shared" si="3"/>
        <v>924.9141454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30">
        <v>44896.0</v>
      </c>
      <c r="B37" s="21">
        <v>36.0</v>
      </c>
      <c r="C37" s="29"/>
      <c r="D37" s="21">
        <f t="shared" si="5"/>
        <v>1119.4</v>
      </c>
      <c r="E37" s="29"/>
      <c r="F37" s="21">
        <v>0.7739213647018743</v>
      </c>
      <c r="G37" s="21">
        <f t="shared" si="3"/>
        <v>866.3275756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>
      <c r="A38" s="30">
        <v>44927.0</v>
      </c>
      <c r="B38" s="21">
        <v>37.0</v>
      </c>
      <c r="C38" s="29"/>
      <c r="D38" s="21">
        <f t="shared" si="5"/>
        <v>1141.8</v>
      </c>
      <c r="E38" s="29"/>
      <c r="F38" s="21">
        <v>1.5150482680295287</v>
      </c>
      <c r="G38" s="21">
        <f t="shared" si="3"/>
        <v>1729.882112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30"/>
      <c r="B39" s="29"/>
      <c r="C39" s="29"/>
      <c r="D39" s="29"/>
      <c r="E39" s="29"/>
      <c r="F39" s="21">
        <v>1.5386866654472287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>
      <c r="A40" s="30"/>
      <c r="B40" s="29"/>
      <c r="C40" s="29"/>
      <c r="D40" s="29"/>
      <c r="E40" s="29"/>
      <c r="F40" s="21">
        <v>1.453518142491392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30"/>
      <c r="B41" s="29"/>
      <c r="C41" s="29"/>
      <c r="D41" s="29"/>
      <c r="E41" s="29"/>
      <c r="F41" s="21">
        <v>1.0054495912806538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30"/>
      <c r="B42" s="29"/>
      <c r="C42" s="29"/>
      <c r="D42" s="29"/>
      <c r="E42" s="29"/>
      <c r="F42" s="21">
        <v>0.7924621056943876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30"/>
      <c r="B43" s="29"/>
      <c r="C43" s="29"/>
      <c r="D43" s="29"/>
      <c r="E43" s="29"/>
      <c r="F43" s="21">
        <v>0.8574808738859532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30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3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30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>
      <c r="A48" s="30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>
      <c r="A49" s="30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>
      <c r="A50" s="3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32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>
      <c r="A52" s="32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>
      <c r="A53" s="32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3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>
      <c r="A57" s="32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>
      <c r="A58" s="3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32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>
      <c r="A60" s="32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>
      <c r="A61" s="32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>
      <c r="A62" s="32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>
      <c r="A63" s="32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>
      <c r="A64" s="32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>
      <c r="A65" s="32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>
      <c r="A66" s="32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>
      <c r="A67" s="32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>
      <c r="A68" s="32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>
      <c r="A69" s="32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32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>
      <c r="A71" s="32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>
      <c r="A72" s="32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>
      <c r="A73" s="32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>
      <c r="A74" s="32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>
      <c r="A75" s="32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>
      <c r="A76" s="32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>
      <c r="A77" s="32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>
      <c r="A78" s="32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>
      <c r="A79" s="32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>
      <c r="A80" s="32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>
      <c r="A81" s="32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>
      <c r="A82" s="32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>
      <c r="A83" s="32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>
      <c r="A84" s="32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>
      <c r="A85" s="32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>
      <c r="A86" s="32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>
      <c r="A87" s="32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>
      <c r="A88" s="32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>
      <c r="A89" s="32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>
      <c r="A90" s="32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>
      <c r="A91" s="32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>
      <c r="A92" s="32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>
      <c r="A93" s="32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>
      <c r="A94" s="32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A95" s="32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>
      <c r="A96" s="32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>
      <c r="A97" s="32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>
      <c r="A98" s="32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>
      <c r="A99" s="32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>
      <c r="A100" s="32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>
      <c r="A101" s="32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>
      <c r="A102" s="32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>
      <c r="A103" s="32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>
      <c r="A104" s="32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>
      <c r="A105" s="32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>
      <c r="A106" s="32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>
      <c r="A107" s="32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>
      <c r="A108" s="32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>
      <c r="A109" s="32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>
      <c r="A110" s="32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>
      <c r="A111" s="32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>
      <c r="A112" s="32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>
      <c r="A113" s="32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>
      <c r="A114" s="32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A115" s="32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>
      <c r="A116" s="32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>
      <c r="A117" s="32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>
      <c r="A118" s="32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>
      <c r="A119" s="32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>
      <c r="A120" s="32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>
      <c r="A121" s="32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>
      <c r="A122" s="32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>
      <c r="A123" s="32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>
      <c r="A124" s="32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>
      <c r="A125" s="32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>
      <c r="A126" s="32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>
      <c r="A127" s="32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>
      <c r="A128" s="32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A129" s="32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>
      <c r="A130" s="32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>
      <c r="A131" s="32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>
      <c r="A132" s="32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>
      <c r="A133" s="32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>
      <c r="A134" s="32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A135" s="32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>
      <c r="A136" s="32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>
      <c r="A137" s="32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>
      <c r="A138" s="32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>
      <c r="A139" s="32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>
      <c r="A140" s="32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A141" s="32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>
      <c r="A142" s="32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>
      <c r="A143" s="32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>
      <c r="A144" s="32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>
      <c r="A145" s="32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>
      <c r="A146" s="32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>
      <c r="A147" s="32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>
      <c r="A148" s="32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>
      <c r="A149" s="32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>
      <c r="A150" s="32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>
      <c r="A151" s="32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>
      <c r="A152" s="32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>
      <c r="A153" s="32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>
      <c r="A154" s="32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>
      <c r="A155" s="32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>
      <c r="A156" s="32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>
      <c r="A157" s="32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>
      <c r="A158" s="32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>
      <c r="A159" s="32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>
      <c r="A160" s="32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>
      <c r="A161" s="32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>
      <c r="A162" s="32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>
      <c r="A163" s="32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>
      <c r="A164" s="32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>
      <c r="A165" s="32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>
      <c r="A166" s="32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>
      <c r="A167" s="32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>
      <c r="A168" s="32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>
      <c r="A169" s="32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>
      <c r="A170" s="32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>
      <c r="A171" s="32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>
      <c r="A172" s="32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>
      <c r="A173" s="32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>
      <c r="A174" s="32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>
      <c r="A175" s="32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>
      <c r="A176" s="32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>
      <c r="A177" s="32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>
      <c r="A178" s="32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>
      <c r="A179" s="32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>
      <c r="A180" s="32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>
      <c r="A181" s="32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>
      <c r="A182" s="32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>
      <c r="A183" s="32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>
      <c r="A184" s="32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>
      <c r="A185" s="32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>
      <c r="A186" s="32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>
      <c r="A187" s="32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>
      <c r="A188" s="32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>
      <c r="A189" s="32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>
      <c r="A190" s="32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>
      <c r="A191" s="32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>
      <c r="A192" s="32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>
      <c r="A193" s="32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>
      <c r="A194" s="32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>
      <c r="A195" s="32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>
      <c r="A196" s="32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>
      <c r="A197" s="32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>
      <c r="A198" s="32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>
      <c r="A199" s="32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>
      <c r="A200" s="32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>
      <c r="A201" s="32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>
      <c r="A202" s="32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>
      <c r="A203" s="32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>
      <c r="A204" s="32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>
      <c r="A205" s="32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>
      <c r="A206" s="32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>
      <c r="A207" s="32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>
      <c r="A208" s="32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>
      <c r="A209" s="32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>
      <c r="A210" s="32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>
      <c r="A211" s="32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>
      <c r="A212" s="32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>
      <c r="A213" s="32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>
      <c r="A214" s="32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>
      <c r="A215" s="32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>
      <c r="A216" s="32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>
      <c r="A217" s="32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>
      <c r="A218" s="32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>
      <c r="A219" s="32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>
      <c r="A220" s="32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>
      <c r="A221" s="32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>
      <c r="A222" s="32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>
      <c r="A223" s="32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>
      <c r="A224" s="32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>
      <c r="A225" s="32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>
      <c r="A226" s="32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>
      <c r="A227" s="32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>
      <c r="A228" s="32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>
      <c r="A229" s="32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>
      <c r="A230" s="32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>
      <c r="A231" s="32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>
      <c r="A232" s="32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>
      <c r="A233" s="32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>
      <c r="A234" s="32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>
      <c r="A235" s="32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>
      <c r="A236" s="32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>
      <c r="A237" s="32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>
      <c r="A238" s="32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>
      <c r="A239" s="32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>
      <c r="A240" s="32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>
      <c r="A241" s="32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>
      <c r="A242" s="32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>
      <c r="A243" s="32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>
      <c r="A244" s="32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>
      <c r="A245" s="32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>
      <c r="A246" s="32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>
      <c r="A247" s="32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>
      <c r="A248" s="32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>
      <c r="A249" s="32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>
      <c r="A250" s="32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>
      <c r="A251" s="32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>
      <c r="A252" s="32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>
      <c r="A253" s="32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>
      <c r="A254" s="32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>
      <c r="A255" s="32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>
      <c r="A256" s="32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>
      <c r="A257" s="32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>
      <c r="A258" s="32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>
      <c r="A259" s="32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>
      <c r="A260" s="32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>
      <c r="A261" s="32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>
      <c r="A262" s="32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>
      <c r="A263" s="32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>
      <c r="A264" s="32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>
      <c r="A265" s="32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>
      <c r="A266" s="32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>
      <c r="A267" s="32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>
      <c r="A268" s="32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>
      <c r="A269" s="32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>
      <c r="A270" s="32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>
      <c r="A271" s="32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>
      <c r="A272" s="32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>
      <c r="A273" s="32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>
      <c r="A274" s="32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>
      <c r="A275" s="32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>
      <c r="A276" s="32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>
      <c r="A277" s="32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>
      <c r="A278" s="32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>
      <c r="A279" s="32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>
      <c r="A280" s="32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>
      <c r="A281" s="32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>
      <c r="A282" s="32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>
      <c r="A283" s="32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>
      <c r="A284" s="32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>
      <c r="A285" s="32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>
      <c r="A286" s="32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>
      <c r="A287" s="32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>
      <c r="A288" s="32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>
      <c r="A289" s="32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>
      <c r="A290" s="32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>
      <c r="A291" s="32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>
      <c r="A292" s="32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>
      <c r="A293" s="32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>
      <c r="A294" s="32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>
      <c r="A295" s="32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>
      <c r="A296" s="32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>
      <c r="A297" s="32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>
      <c r="A298" s="32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>
      <c r="A299" s="32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>
      <c r="A300" s="32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>
      <c r="A301" s="32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>
      <c r="A302" s="32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>
      <c r="A303" s="32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>
      <c r="A304" s="32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>
      <c r="A305" s="32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>
      <c r="A306" s="32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>
      <c r="A307" s="32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>
      <c r="A308" s="32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>
      <c r="A309" s="32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>
      <c r="A310" s="32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>
      <c r="A311" s="32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>
      <c r="A312" s="32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>
      <c r="A313" s="32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>
      <c r="A314" s="32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>
      <c r="A315" s="32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>
      <c r="A316" s="32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>
      <c r="A317" s="32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>
      <c r="A318" s="32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>
      <c r="A319" s="32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>
      <c r="A320" s="32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>
      <c r="A321" s="32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>
      <c r="A322" s="32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>
      <c r="A323" s="32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>
      <c r="A324" s="32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>
      <c r="A325" s="32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>
      <c r="A326" s="32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>
      <c r="A327" s="32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>
      <c r="A328" s="32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>
      <c r="A329" s="32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>
      <c r="A330" s="32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>
      <c r="A331" s="32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>
      <c r="A332" s="32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>
      <c r="A333" s="32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>
      <c r="A334" s="32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>
      <c r="A335" s="32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>
      <c r="A336" s="32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>
      <c r="A337" s="32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>
      <c r="A338" s="32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>
      <c r="A339" s="32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>
      <c r="A340" s="32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>
      <c r="A341" s="32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>
      <c r="A342" s="32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>
      <c r="A343" s="32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>
      <c r="A344" s="32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>
      <c r="A345" s="32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>
      <c r="A346" s="32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>
      <c r="A347" s="32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>
      <c r="A348" s="32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>
      <c r="A349" s="32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>
      <c r="A350" s="32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>
      <c r="A351" s="32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>
      <c r="A352" s="32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>
      <c r="A353" s="32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>
      <c r="A354" s="32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>
      <c r="A355" s="32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>
      <c r="A356" s="32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>
      <c r="A357" s="32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>
      <c r="A358" s="32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>
      <c r="A359" s="32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>
      <c r="A360" s="32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>
      <c r="A361" s="32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>
      <c r="A362" s="32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>
      <c r="A363" s="32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>
      <c r="A364" s="32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>
      <c r="A365" s="32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>
      <c r="A366" s="32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>
      <c r="A367" s="32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>
      <c r="A368" s="32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>
      <c r="A369" s="32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>
      <c r="A370" s="32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>
      <c r="A371" s="32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>
      <c r="A372" s="32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>
      <c r="A373" s="32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>
      <c r="A374" s="32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>
      <c r="A375" s="32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>
      <c r="A376" s="32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>
      <c r="A377" s="32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>
      <c r="A378" s="32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>
      <c r="A379" s="32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>
      <c r="A380" s="32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>
      <c r="A381" s="32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>
      <c r="A382" s="32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>
      <c r="A383" s="32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>
      <c r="A384" s="32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>
      <c r="A385" s="32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>
      <c r="A386" s="32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>
      <c r="A387" s="32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>
      <c r="A388" s="32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>
      <c r="A389" s="32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>
      <c r="A390" s="32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>
      <c r="A391" s="32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>
      <c r="A392" s="32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>
      <c r="A393" s="32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>
      <c r="A394" s="32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>
      <c r="A395" s="32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>
      <c r="A396" s="32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>
      <c r="A397" s="32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>
      <c r="A398" s="32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>
      <c r="A399" s="32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>
      <c r="A400" s="32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>
      <c r="A401" s="32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>
      <c r="A402" s="32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>
      <c r="A403" s="32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>
      <c r="A404" s="32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>
      <c r="A405" s="32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>
      <c r="A406" s="32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>
      <c r="A407" s="32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>
      <c r="A408" s="32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>
      <c r="A409" s="32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>
      <c r="A410" s="32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>
      <c r="A411" s="32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>
      <c r="A412" s="32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>
      <c r="A413" s="32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>
      <c r="A414" s="32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>
      <c r="A415" s="32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>
      <c r="A416" s="32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>
      <c r="A417" s="32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>
      <c r="A418" s="32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>
      <c r="A419" s="32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>
      <c r="A420" s="32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>
      <c r="A421" s="32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>
      <c r="A422" s="32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>
      <c r="A423" s="32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>
      <c r="A424" s="32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>
      <c r="A425" s="32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>
      <c r="A426" s="32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>
      <c r="A427" s="32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>
      <c r="A428" s="32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>
      <c r="A429" s="32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>
      <c r="A430" s="32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>
      <c r="A431" s="32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>
      <c r="A432" s="32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>
      <c r="A433" s="32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>
      <c r="A434" s="32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>
      <c r="A435" s="32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>
      <c r="A436" s="32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>
      <c r="A437" s="32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>
      <c r="A438" s="32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>
      <c r="A439" s="32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>
      <c r="A440" s="32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>
      <c r="A441" s="32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>
      <c r="A442" s="32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>
      <c r="A443" s="32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>
      <c r="A444" s="32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>
      <c r="A445" s="32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>
      <c r="A446" s="32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>
      <c r="A447" s="32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>
      <c r="A448" s="32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>
      <c r="A449" s="32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>
      <c r="A450" s="32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>
      <c r="A451" s="32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>
      <c r="A452" s="32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>
      <c r="A453" s="32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>
      <c r="A454" s="32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>
      <c r="A455" s="32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>
      <c r="A456" s="32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>
      <c r="A457" s="32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>
      <c r="A458" s="32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>
      <c r="A459" s="32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>
      <c r="A460" s="32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>
      <c r="A461" s="32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>
      <c r="A462" s="32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>
      <c r="A463" s="32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>
      <c r="A464" s="32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>
      <c r="A465" s="32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>
      <c r="A466" s="32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>
      <c r="A467" s="32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>
      <c r="A468" s="32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>
      <c r="A469" s="32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>
      <c r="A470" s="32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>
      <c r="A471" s="32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>
      <c r="A472" s="32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>
      <c r="A473" s="32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>
      <c r="A474" s="32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>
      <c r="A475" s="32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>
      <c r="A476" s="32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>
      <c r="A477" s="32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>
      <c r="A478" s="32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>
      <c r="A479" s="32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>
      <c r="A480" s="32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>
      <c r="A481" s="32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>
      <c r="A482" s="32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>
      <c r="A483" s="32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>
      <c r="A484" s="32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>
      <c r="A485" s="32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>
      <c r="A486" s="32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>
      <c r="A487" s="32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>
      <c r="A488" s="32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>
      <c r="A489" s="32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>
      <c r="A490" s="32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>
      <c r="A491" s="32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>
      <c r="A492" s="32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>
      <c r="A493" s="32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>
      <c r="A494" s="32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>
      <c r="A495" s="32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>
      <c r="A496" s="32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>
      <c r="A497" s="32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>
      <c r="A498" s="32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>
      <c r="A499" s="32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>
      <c r="A500" s="32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>
      <c r="A501" s="32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>
      <c r="A502" s="32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>
      <c r="A503" s="32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>
      <c r="A504" s="32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>
      <c r="A505" s="32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>
      <c r="A506" s="32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>
      <c r="A507" s="32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>
      <c r="A508" s="32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>
      <c r="A509" s="32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>
      <c r="A510" s="32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>
      <c r="A511" s="32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>
      <c r="A512" s="32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>
      <c r="A513" s="32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>
      <c r="A514" s="32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>
      <c r="A515" s="32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>
      <c r="A516" s="32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>
      <c r="A517" s="32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>
      <c r="A518" s="32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>
      <c r="A519" s="32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>
      <c r="A520" s="32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>
      <c r="A521" s="32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>
      <c r="A522" s="32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>
      <c r="A523" s="32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>
      <c r="A524" s="32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>
      <c r="A525" s="32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>
      <c r="A526" s="32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>
      <c r="A527" s="32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>
      <c r="A528" s="32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>
      <c r="A529" s="32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>
      <c r="A530" s="32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>
      <c r="A531" s="32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>
      <c r="A532" s="32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>
      <c r="A533" s="32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>
      <c r="A534" s="32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>
      <c r="A535" s="32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>
      <c r="A536" s="32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>
      <c r="A537" s="32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>
      <c r="A538" s="32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>
      <c r="A539" s="32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>
      <c r="A540" s="32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>
      <c r="A541" s="32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>
      <c r="A542" s="32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>
      <c r="A543" s="32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>
      <c r="A544" s="32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>
      <c r="A545" s="32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>
      <c r="A546" s="32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>
      <c r="A547" s="32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>
      <c r="A548" s="32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>
      <c r="A549" s="32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>
      <c r="A550" s="32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>
      <c r="A551" s="32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>
      <c r="A552" s="32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>
      <c r="A553" s="32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>
      <c r="A554" s="32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>
      <c r="A555" s="32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>
      <c r="A556" s="32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>
      <c r="A557" s="32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>
      <c r="A558" s="32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>
      <c r="A559" s="32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>
      <c r="A560" s="32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>
      <c r="A561" s="32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>
      <c r="A562" s="32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>
      <c r="A563" s="32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>
      <c r="A564" s="32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>
      <c r="A565" s="32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>
      <c r="A566" s="32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>
      <c r="A567" s="32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>
      <c r="A568" s="32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>
      <c r="A569" s="32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>
      <c r="A570" s="32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>
      <c r="A571" s="32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>
      <c r="A572" s="32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>
      <c r="A573" s="32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>
      <c r="A574" s="32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>
      <c r="A575" s="32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>
      <c r="A576" s="32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>
      <c r="A577" s="32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>
      <c r="A578" s="32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>
      <c r="A579" s="32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>
      <c r="A580" s="32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>
      <c r="A581" s="32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>
      <c r="A582" s="32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>
      <c r="A583" s="32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>
      <c r="A584" s="32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>
      <c r="A585" s="32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>
      <c r="A586" s="32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>
      <c r="A587" s="32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>
      <c r="A588" s="32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>
      <c r="A589" s="32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>
      <c r="A590" s="32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>
      <c r="A591" s="32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>
      <c r="A592" s="32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>
      <c r="A593" s="32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>
      <c r="A594" s="32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>
      <c r="A595" s="32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>
      <c r="A596" s="32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>
      <c r="A597" s="32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>
      <c r="A598" s="32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>
      <c r="A599" s="32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>
      <c r="A600" s="32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>
      <c r="A601" s="32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>
      <c r="A602" s="32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>
      <c r="A603" s="32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>
      <c r="A604" s="32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>
      <c r="A605" s="32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>
      <c r="A606" s="32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>
      <c r="A607" s="32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>
      <c r="A608" s="32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>
      <c r="A609" s="32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>
      <c r="A610" s="32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>
      <c r="A611" s="32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>
      <c r="A612" s="32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>
      <c r="A613" s="32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>
      <c r="A614" s="32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>
      <c r="A615" s="32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>
      <c r="A616" s="32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>
      <c r="A617" s="32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>
      <c r="A618" s="32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>
      <c r="A619" s="32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>
      <c r="A620" s="32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>
      <c r="A621" s="32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>
      <c r="A622" s="32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>
      <c r="A623" s="32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>
      <c r="A624" s="32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>
      <c r="A625" s="32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>
      <c r="A626" s="32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>
      <c r="A627" s="32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>
      <c r="A628" s="32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>
      <c r="A629" s="32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>
      <c r="A630" s="32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>
      <c r="A631" s="32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>
      <c r="A632" s="32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>
      <c r="A633" s="32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>
      <c r="A634" s="32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>
      <c r="A635" s="32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>
      <c r="A636" s="32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>
      <c r="A637" s="32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>
      <c r="A638" s="32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>
      <c r="A639" s="32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>
      <c r="A640" s="32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>
      <c r="A641" s="32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>
      <c r="A642" s="32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>
      <c r="A643" s="32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>
      <c r="A644" s="32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>
      <c r="A645" s="32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>
      <c r="A646" s="32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>
      <c r="A647" s="32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>
      <c r="A648" s="32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>
      <c r="A649" s="32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>
      <c r="A650" s="32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>
      <c r="A651" s="32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>
      <c r="A652" s="32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>
      <c r="A653" s="32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>
      <c r="A654" s="32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>
      <c r="A655" s="32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>
      <c r="A656" s="32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>
      <c r="A657" s="32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>
      <c r="A658" s="32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>
      <c r="A659" s="32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>
      <c r="A660" s="32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>
      <c r="A661" s="32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>
      <c r="A662" s="32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>
      <c r="A663" s="32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>
      <c r="A664" s="32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>
      <c r="A665" s="32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>
      <c r="A666" s="32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>
      <c r="A667" s="32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>
      <c r="A668" s="32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>
      <c r="A669" s="32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>
      <c r="A670" s="32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>
      <c r="A671" s="32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>
      <c r="A672" s="32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>
      <c r="A673" s="32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>
      <c r="A674" s="32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>
      <c r="A675" s="32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>
      <c r="A676" s="32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>
      <c r="A677" s="32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>
      <c r="A678" s="32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>
      <c r="A679" s="32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>
      <c r="A680" s="32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>
      <c r="A681" s="32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>
      <c r="A682" s="32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>
      <c r="A683" s="32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>
      <c r="A684" s="32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>
      <c r="A685" s="32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>
      <c r="A686" s="32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>
      <c r="A687" s="32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>
      <c r="A688" s="32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>
      <c r="A689" s="32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>
      <c r="A690" s="32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>
      <c r="A691" s="32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>
      <c r="A692" s="32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>
      <c r="A693" s="32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>
      <c r="A694" s="32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>
      <c r="A695" s="32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>
      <c r="A696" s="32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>
      <c r="A697" s="32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>
      <c r="A698" s="32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>
      <c r="A699" s="32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>
      <c r="A700" s="32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>
      <c r="A701" s="32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>
      <c r="A702" s="32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>
      <c r="A703" s="32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>
      <c r="A704" s="32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>
      <c r="A705" s="32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>
      <c r="A706" s="32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>
      <c r="A707" s="32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>
      <c r="A708" s="32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>
      <c r="A709" s="32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>
      <c r="A710" s="32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>
      <c r="A711" s="32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>
      <c r="A712" s="32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>
      <c r="A713" s="32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>
      <c r="A714" s="32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>
      <c r="A715" s="32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>
      <c r="A716" s="32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>
      <c r="A717" s="32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>
      <c r="A718" s="32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>
      <c r="A719" s="32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>
      <c r="A720" s="32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>
      <c r="A721" s="32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>
      <c r="A722" s="32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>
      <c r="A723" s="32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>
      <c r="A724" s="32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>
      <c r="A725" s="32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>
      <c r="A726" s="32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>
      <c r="A727" s="32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>
      <c r="A728" s="32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>
      <c r="A729" s="32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>
      <c r="A730" s="32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>
      <c r="A731" s="32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>
      <c r="A732" s="32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>
      <c r="A733" s="32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>
      <c r="A734" s="32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>
      <c r="A735" s="32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>
      <c r="A736" s="32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>
      <c r="A737" s="32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>
      <c r="A738" s="32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>
      <c r="A739" s="32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>
      <c r="A740" s="32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>
      <c r="A741" s="32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>
      <c r="A742" s="32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>
      <c r="A743" s="32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>
      <c r="A744" s="32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>
      <c r="A745" s="32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>
      <c r="A746" s="32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>
      <c r="A747" s="32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>
      <c r="A748" s="32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>
      <c r="A749" s="32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>
      <c r="A750" s="32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>
      <c r="A751" s="32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>
      <c r="A752" s="32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>
      <c r="A753" s="32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>
      <c r="A754" s="32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>
      <c r="A755" s="32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>
      <c r="A756" s="32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>
      <c r="A757" s="32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>
      <c r="A758" s="32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>
      <c r="A759" s="32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>
      <c r="A760" s="32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>
      <c r="A761" s="32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>
      <c r="A762" s="32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>
      <c r="A763" s="32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>
      <c r="A764" s="32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>
      <c r="A765" s="32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>
      <c r="A766" s="32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>
      <c r="A767" s="32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>
      <c r="A768" s="32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>
      <c r="A769" s="32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>
      <c r="A770" s="32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>
      <c r="A771" s="32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>
      <c r="A772" s="32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>
      <c r="A773" s="32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>
      <c r="A774" s="32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>
      <c r="A775" s="32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>
      <c r="A776" s="32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>
      <c r="A777" s="32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>
      <c r="A778" s="32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>
      <c r="A779" s="32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>
      <c r="A780" s="32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>
      <c r="A781" s="32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>
      <c r="A782" s="32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>
      <c r="A783" s="32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>
      <c r="A784" s="32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>
      <c r="A785" s="32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>
      <c r="A786" s="32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>
      <c r="A787" s="32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>
      <c r="A788" s="32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>
      <c r="A789" s="32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>
      <c r="A790" s="32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>
      <c r="A791" s="32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>
      <c r="A792" s="32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>
      <c r="A793" s="32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>
      <c r="A794" s="32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>
      <c r="A795" s="32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>
      <c r="A796" s="32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>
      <c r="A797" s="32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>
      <c r="A798" s="32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>
      <c r="A799" s="32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>
      <c r="A800" s="32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>
      <c r="A801" s="32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>
      <c r="A802" s="32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>
      <c r="A803" s="32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>
      <c r="A804" s="32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>
      <c r="A805" s="32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>
      <c r="A806" s="32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>
      <c r="A807" s="32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>
      <c r="A808" s="32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>
      <c r="A809" s="32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>
      <c r="A810" s="32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>
      <c r="A811" s="32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>
      <c r="A812" s="32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>
      <c r="A813" s="32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>
      <c r="A814" s="32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>
      <c r="A815" s="32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>
      <c r="A816" s="32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>
      <c r="A817" s="32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>
      <c r="A818" s="32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>
      <c r="A819" s="32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>
      <c r="A820" s="32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>
      <c r="A821" s="32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>
      <c r="A822" s="32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>
      <c r="A823" s="32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>
      <c r="A824" s="32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>
      <c r="A825" s="32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>
      <c r="A826" s="32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>
      <c r="A827" s="32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>
      <c r="A828" s="32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>
      <c r="A829" s="32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>
      <c r="A830" s="32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>
      <c r="A831" s="32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>
      <c r="A832" s="32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>
      <c r="A833" s="32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>
      <c r="A834" s="32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>
      <c r="A835" s="32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>
      <c r="A836" s="32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>
      <c r="A837" s="32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>
      <c r="A838" s="32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>
      <c r="A839" s="32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>
      <c r="A840" s="32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>
      <c r="A841" s="32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>
      <c r="A842" s="32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>
      <c r="A843" s="32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>
      <c r="A844" s="32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>
      <c r="A845" s="32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>
      <c r="A846" s="32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>
      <c r="A847" s="32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>
      <c r="A848" s="32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>
      <c r="A849" s="32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>
      <c r="A850" s="32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>
      <c r="A851" s="32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>
      <c r="A852" s="32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>
      <c r="A853" s="32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>
      <c r="A854" s="32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>
      <c r="A855" s="32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>
      <c r="A856" s="32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>
      <c r="A857" s="32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>
      <c r="A858" s="32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>
      <c r="A859" s="32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>
      <c r="A860" s="32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>
      <c r="A861" s="32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>
      <c r="A862" s="32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>
      <c r="A863" s="32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>
      <c r="A864" s="32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>
      <c r="A865" s="32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>
      <c r="A866" s="32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>
      <c r="A867" s="32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>
      <c r="A868" s="32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>
      <c r="A869" s="32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>
      <c r="A870" s="32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>
      <c r="A871" s="32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>
      <c r="A872" s="32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>
      <c r="A873" s="32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>
      <c r="A874" s="32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>
      <c r="A875" s="32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>
      <c r="A876" s="32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>
      <c r="A877" s="32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>
      <c r="A878" s="32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>
      <c r="A879" s="32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>
      <c r="A880" s="32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>
      <c r="A881" s="32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>
      <c r="A882" s="32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>
      <c r="A883" s="32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>
      <c r="A884" s="32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>
      <c r="A885" s="32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>
      <c r="A886" s="32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>
      <c r="A887" s="32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>
      <c r="A888" s="32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>
      <c r="A889" s="32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>
      <c r="A890" s="32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>
      <c r="A891" s="32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>
      <c r="A892" s="32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>
      <c r="A893" s="32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>
      <c r="A894" s="32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>
      <c r="A895" s="32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>
      <c r="A896" s="32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>
      <c r="A897" s="32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>
      <c r="A898" s="32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>
      <c r="A899" s="32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>
      <c r="A900" s="32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>
      <c r="A901" s="32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>
      <c r="A902" s="32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>
      <c r="A903" s="32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>
      <c r="A904" s="32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>
      <c r="A905" s="32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>
      <c r="A906" s="32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>
      <c r="A907" s="32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>
      <c r="A908" s="32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>
      <c r="A909" s="32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>
      <c r="A910" s="32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>
      <c r="A911" s="32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>
      <c r="A912" s="32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>
      <c r="A913" s="32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>
      <c r="A914" s="32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>
      <c r="A915" s="32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>
      <c r="A916" s="32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>
      <c r="A917" s="32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>
      <c r="A918" s="32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>
      <c r="A919" s="32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>
      <c r="A920" s="32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>
      <c r="A921" s="32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>
      <c r="A922" s="32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>
      <c r="A923" s="32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>
      <c r="A924" s="32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>
      <c r="A925" s="32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>
      <c r="A926" s="32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>
      <c r="A927" s="32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>
      <c r="A928" s="32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>
      <c r="A929" s="32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>
      <c r="A930" s="32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>
      <c r="A931" s="32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>
      <c r="A932" s="32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>
      <c r="A933" s="32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>
      <c r="A934" s="32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>
      <c r="A935" s="32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>
      <c r="A936" s="32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>
      <c r="A937" s="32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>
      <c r="A938" s="32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>
      <c r="A939" s="32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>
      <c r="A940" s="32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>
      <c r="A941" s="32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>
      <c r="A942" s="32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>
      <c r="A943" s="32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>
      <c r="A944" s="32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>
      <c r="A945" s="32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>
      <c r="A946" s="32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>
      <c r="A947" s="32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>
      <c r="A948" s="32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>
      <c r="A949" s="32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>
      <c r="A950" s="32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>
      <c r="A951" s="32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>
      <c r="A952" s="32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>
      <c r="A953" s="32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>
      <c r="A954" s="32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>
      <c r="A955" s="32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>
      <c r="A956" s="32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>
      <c r="A957" s="32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>
      <c r="A958" s="32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>
      <c r="A959" s="32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>
      <c r="A960" s="32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>
      <c r="A961" s="32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>
      <c r="A962" s="32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>
      <c r="A963" s="32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>
      <c r="A964" s="32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>
      <c r="A965" s="32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>
      <c r="A966" s="32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>
      <c r="A967" s="32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>
      <c r="A968" s="32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>
      <c r="A969" s="32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>
      <c r="A970" s="32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>
      <c r="A971" s="32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>
      <c r="A972" s="32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>
      <c r="A973" s="32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>
      <c r="A974" s="32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>
      <c r="A975" s="32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>
      <c r="A976" s="32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>
      <c r="A977" s="32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>
      <c r="A978" s="32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>
      <c r="A979" s="32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>
      <c r="A980" s="32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>
      <c r="A981" s="32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>
      <c r="A982" s="32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>
      <c r="A983" s="32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>
      <c r="A984" s="32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>
      <c r="A985" s="32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>
      <c r="A986" s="32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>
      <c r="A987" s="32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>
      <c r="A988" s="32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>
      <c r="A989" s="32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>
      <c r="A990" s="32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7.25"/>
    <col customWidth="1" min="3" max="3" width="6.38"/>
  </cols>
  <sheetData>
    <row r="1">
      <c r="A1" s="1" t="s">
        <v>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33"/>
      <c r="I1" s="33"/>
      <c r="J1" s="34" t="s">
        <v>47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4">
        <v>43831.0</v>
      </c>
      <c r="B2" s="22">
        <v>392.0</v>
      </c>
      <c r="C2" s="5">
        <v>1.0</v>
      </c>
      <c r="D2" s="35">
        <f t="shared" ref="D2:D49" si="1">$J$3*C2+$K$3</f>
        <v>209.7870968</v>
      </c>
      <c r="E2" s="20">
        <v>1.3676333021515434</v>
      </c>
      <c r="F2" s="35">
        <f t="shared" ref="F2:F49" si="2">D2*E2</f>
        <v>286.9118199</v>
      </c>
      <c r="G2" s="35">
        <f t="shared" ref="G2:G31" si="3">abs(B2-F2)</f>
        <v>105.0881801</v>
      </c>
      <c r="J2" s="5" t="s">
        <v>18</v>
      </c>
      <c r="K2" s="5" t="s">
        <v>19</v>
      </c>
    </row>
    <row r="3">
      <c r="A3" s="4">
        <v>43862.0</v>
      </c>
      <c r="B3" s="22">
        <v>412.0</v>
      </c>
      <c r="C3" s="5">
        <v>2.0</v>
      </c>
      <c r="D3" s="35">
        <f t="shared" si="1"/>
        <v>232.1810901</v>
      </c>
      <c r="E3" s="20">
        <v>1.4374805113813534</v>
      </c>
      <c r="F3" s="35">
        <f t="shared" si="2"/>
        <v>333.7557921</v>
      </c>
      <c r="G3" s="35">
        <f t="shared" si="3"/>
        <v>78.24420787</v>
      </c>
      <c r="J3" s="35">
        <f t="array" ref="J3:K3">linest(B2:B31,C2:C31)</f>
        <v>22.39399333</v>
      </c>
      <c r="K3" s="35">
        <v>187.3931034482756</v>
      </c>
    </row>
    <row r="4">
      <c r="A4" s="4">
        <v>43891.0</v>
      </c>
      <c r="B4" s="24">
        <v>403.0</v>
      </c>
      <c r="C4" s="5">
        <v>3.0</v>
      </c>
      <c r="D4" s="35">
        <f t="shared" si="1"/>
        <v>254.5750834</v>
      </c>
      <c r="E4" s="20">
        <v>1.4069223573433116</v>
      </c>
      <c r="F4" s="35">
        <f t="shared" si="2"/>
        <v>358.1673765</v>
      </c>
      <c r="G4" s="35">
        <f t="shared" si="3"/>
        <v>44.83262351</v>
      </c>
      <c r="J4" s="5" t="s">
        <v>48</v>
      </c>
    </row>
    <row r="5">
      <c r="A5" s="4">
        <v>43922.0</v>
      </c>
      <c r="B5" s="24">
        <v>289.0</v>
      </c>
      <c r="C5" s="5">
        <v>4.0</v>
      </c>
      <c r="D5" s="35">
        <f t="shared" si="1"/>
        <v>276.9690768</v>
      </c>
      <c r="E5" s="20">
        <v>1.0090427190520737</v>
      </c>
      <c r="F5" s="35">
        <f t="shared" si="2"/>
        <v>279.4736303</v>
      </c>
      <c r="G5" s="35">
        <f t="shared" si="3"/>
        <v>9.526369701</v>
      </c>
      <c r="J5" s="36"/>
      <c r="K5" s="37" t="s">
        <v>49</v>
      </c>
      <c r="L5" s="37" t="s">
        <v>50</v>
      </c>
      <c r="M5" s="37" t="s">
        <v>44</v>
      </c>
    </row>
    <row r="6">
      <c r="A6" s="4">
        <v>43952.0</v>
      </c>
      <c r="B6" s="24">
        <v>237.0</v>
      </c>
      <c r="C6" s="5">
        <v>5.0</v>
      </c>
      <c r="D6" s="35">
        <f t="shared" si="1"/>
        <v>299.3630701</v>
      </c>
      <c r="E6" s="20">
        <v>0.8269410664172123</v>
      </c>
      <c r="F6" s="35">
        <f t="shared" si="2"/>
        <v>247.5556164</v>
      </c>
      <c r="G6" s="35">
        <f t="shared" si="3"/>
        <v>10.55561642</v>
      </c>
      <c r="J6" s="37" t="s">
        <v>22</v>
      </c>
      <c r="K6" s="38">
        <f t="shared" ref="K6:K17" si="4">average(B2,B14,B26)</f>
        <v>731</v>
      </c>
      <c r="L6" s="36">
        <f t="shared" ref="L6:L17" si="5">average($B$2:B$31)</f>
        <v>534.5</v>
      </c>
      <c r="M6" s="39">
        <f t="shared" ref="M6:M17" si="6">K6/L6</f>
        <v>1.367633302</v>
      </c>
    </row>
    <row r="7">
      <c r="A7" s="4">
        <v>43983.0</v>
      </c>
      <c r="B7" s="24">
        <v>266.0</v>
      </c>
      <c r="C7" s="5">
        <v>6.0</v>
      </c>
      <c r="D7" s="35">
        <f t="shared" si="1"/>
        <v>321.7570634</v>
      </c>
      <c r="E7" s="20">
        <v>0.9292173370751482</v>
      </c>
      <c r="F7" s="35">
        <f t="shared" si="2"/>
        <v>298.9822416</v>
      </c>
      <c r="G7" s="35">
        <f t="shared" si="3"/>
        <v>32.98224164</v>
      </c>
      <c r="J7" s="37" t="s">
        <v>23</v>
      </c>
      <c r="K7" s="38">
        <f t="shared" si="4"/>
        <v>768.3333333</v>
      </c>
      <c r="L7" s="36">
        <f t="shared" si="5"/>
        <v>534.5</v>
      </c>
      <c r="M7" s="39">
        <f t="shared" si="6"/>
        <v>1.437480511</v>
      </c>
    </row>
    <row r="8">
      <c r="A8" s="4">
        <v>44013.0</v>
      </c>
      <c r="B8" s="24">
        <v>248.0</v>
      </c>
      <c r="C8" s="5">
        <v>7.0</v>
      </c>
      <c r="D8" s="35">
        <f t="shared" si="1"/>
        <v>344.1510567</v>
      </c>
      <c r="E8" s="20">
        <v>0.6267539756782039</v>
      </c>
      <c r="F8" s="35">
        <f t="shared" si="2"/>
        <v>215.698043</v>
      </c>
      <c r="G8" s="35">
        <f t="shared" si="3"/>
        <v>32.30195696</v>
      </c>
      <c r="J8" s="37" t="s">
        <v>24</v>
      </c>
      <c r="K8" s="38">
        <f t="shared" si="4"/>
        <v>752</v>
      </c>
      <c r="L8" s="36">
        <f t="shared" si="5"/>
        <v>534.5</v>
      </c>
      <c r="M8" s="39">
        <f t="shared" si="6"/>
        <v>1.406922357</v>
      </c>
    </row>
    <row r="9">
      <c r="A9" s="4">
        <v>44044.0</v>
      </c>
      <c r="B9" s="24">
        <v>277.0</v>
      </c>
      <c r="C9" s="5">
        <v>8.0</v>
      </c>
      <c r="D9" s="35">
        <f t="shared" si="1"/>
        <v>366.5450501</v>
      </c>
      <c r="E9" s="20">
        <v>0.6997193638914874</v>
      </c>
      <c r="F9" s="35">
        <f t="shared" si="2"/>
        <v>256.4786693</v>
      </c>
      <c r="G9" s="35">
        <f t="shared" si="3"/>
        <v>20.52133074</v>
      </c>
      <c r="J9" s="37" t="s">
        <v>25</v>
      </c>
      <c r="K9" s="38">
        <f t="shared" si="4"/>
        <v>539.3333333</v>
      </c>
      <c r="L9" s="36">
        <f t="shared" si="5"/>
        <v>534.5</v>
      </c>
      <c r="M9" s="39">
        <f t="shared" si="6"/>
        <v>1.009042719</v>
      </c>
    </row>
    <row r="10">
      <c r="A10" s="4">
        <v>44075.0</v>
      </c>
      <c r="B10" s="24">
        <v>283.0</v>
      </c>
      <c r="C10" s="5">
        <v>9.0</v>
      </c>
      <c r="D10" s="35">
        <f t="shared" si="1"/>
        <v>388.9390434</v>
      </c>
      <c r="E10" s="20">
        <v>0.715622076707203</v>
      </c>
      <c r="F10" s="35">
        <f t="shared" si="2"/>
        <v>278.3333659</v>
      </c>
      <c r="G10" s="35">
        <f t="shared" si="3"/>
        <v>4.666634063</v>
      </c>
      <c r="J10" s="37" t="s">
        <v>26</v>
      </c>
      <c r="K10" s="38">
        <f t="shared" si="4"/>
        <v>442</v>
      </c>
      <c r="L10" s="36">
        <f t="shared" si="5"/>
        <v>534.5</v>
      </c>
      <c r="M10" s="39">
        <f t="shared" si="6"/>
        <v>0.8269410664</v>
      </c>
    </row>
    <row r="11">
      <c r="A11" s="4">
        <v>44105.0</v>
      </c>
      <c r="B11" s="24">
        <v>311.0</v>
      </c>
      <c r="C11" s="5">
        <v>10.0</v>
      </c>
      <c r="D11" s="35">
        <f t="shared" si="1"/>
        <v>411.3330367</v>
      </c>
      <c r="E11" s="20">
        <v>0.7857811038353602</v>
      </c>
      <c r="F11" s="35">
        <f t="shared" si="2"/>
        <v>323.2177276</v>
      </c>
      <c r="G11" s="35">
        <f t="shared" si="3"/>
        <v>12.21772763</v>
      </c>
      <c r="J11" s="37" t="s">
        <v>27</v>
      </c>
      <c r="K11" s="38">
        <f t="shared" si="4"/>
        <v>496.6666667</v>
      </c>
      <c r="L11" s="36">
        <f t="shared" si="5"/>
        <v>534.5</v>
      </c>
      <c r="M11" s="39">
        <f t="shared" si="6"/>
        <v>0.9292173371</v>
      </c>
    </row>
    <row r="12">
      <c r="A12" s="4">
        <v>44136.0</v>
      </c>
      <c r="B12" s="24">
        <v>346.0</v>
      </c>
      <c r="C12" s="5">
        <v>11.0</v>
      </c>
      <c r="D12" s="35">
        <f t="shared" si="1"/>
        <v>433.72703</v>
      </c>
      <c r="E12" s="20">
        <v>0.8746492048643593</v>
      </c>
      <c r="F12" s="35">
        <f t="shared" si="2"/>
        <v>379.3590019</v>
      </c>
      <c r="G12" s="35">
        <f t="shared" si="3"/>
        <v>33.35900195</v>
      </c>
      <c r="J12" s="37" t="s">
        <v>28</v>
      </c>
      <c r="K12" s="38">
        <f t="shared" si="4"/>
        <v>335</v>
      </c>
      <c r="L12" s="36">
        <f t="shared" si="5"/>
        <v>534.5</v>
      </c>
      <c r="M12" s="39">
        <f t="shared" si="6"/>
        <v>0.6267539757</v>
      </c>
    </row>
    <row r="13">
      <c r="A13" s="4">
        <v>44166.0</v>
      </c>
      <c r="B13" s="24">
        <v>329.0</v>
      </c>
      <c r="C13" s="5">
        <v>12.0</v>
      </c>
      <c r="D13" s="35">
        <f t="shared" si="1"/>
        <v>456.1210234</v>
      </c>
      <c r="E13" s="20">
        <v>0.8316183348924229</v>
      </c>
      <c r="F13" s="35">
        <f t="shared" si="2"/>
        <v>379.318606</v>
      </c>
      <c r="G13" s="35">
        <f t="shared" si="3"/>
        <v>50.31860596</v>
      </c>
      <c r="J13" s="37" t="s">
        <v>29</v>
      </c>
      <c r="K13" s="38">
        <f t="shared" si="4"/>
        <v>374</v>
      </c>
      <c r="L13" s="36">
        <f t="shared" si="5"/>
        <v>534.5</v>
      </c>
      <c r="M13" s="39">
        <f t="shared" si="6"/>
        <v>0.6997193639</v>
      </c>
    </row>
    <row r="14">
      <c r="A14" s="4">
        <v>44197.0</v>
      </c>
      <c r="B14" s="25">
        <v>667.0</v>
      </c>
      <c r="C14" s="5">
        <v>13.0</v>
      </c>
      <c r="D14" s="35">
        <f t="shared" si="1"/>
        <v>478.5150167</v>
      </c>
      <c r="E14" s="20">
        <v>1.3676333021515434</v>
      </c>
      <c r="F14" s="35">
        <f t="shared" si="2"/>
        <v>654.4330724</v>
      </c>
      <c r="G14" s="35">
        <f t="shared" si="3"/>
        <v>12.5669276</v>
      </c>
      <c r="J14" s="37" t="s">
        <v>30</v>
      </c>
      <c r="K14" s="38">
        <f t="shared" si="4"/>
        <v>382.5</v>
      </c>
      <c r="L14" s="36">
        <f t="shared" si="5"/>
        <v>534.5</v>
      </c>
      <c r="M14" s="39">
        <f t="shared" si="6"/>
        <v>0.7156220767</v>
      </c>
    </row>
    <row r="15">
      <c r="A15" s="4">
        <v>44228.0</v>
      </c>
      <c r="B15" s="25">
        <v>701.0</v>
      </c>
      <c r="C15" s="5">
        <v>14.0</v>
      </c>
      <c r="D15" s="35">
        <f t="shared" si="1"/>
        <v>500.90901</v>
      </c>
      <c r="E15" s="20">
        <v>1.4374805113813534</v>
      </c>
      <c r="F15" s="35">
        <f t="shared" si="2"/>
        <v>720.0469399</v>
      </c>
      <c r="G15" s="35">
        <f t="shared" si="3"/>
        <v>19.04693987</v>
      </c>
      <c r="J15" s="37" t="s">
        <v>31</v>
      </c>
      <c r="K15" s="38">
        <f t="shared" si="4"/>
        <v>420</v>
      </c>
      <c r="L15" s="36">
        <f t="shared" si="5"/>
        <v>534.5</v>
      </c>
      <c r="M15" s="39">
        <f t="shared" si="6"/>
        <v>0.7857811038</v>
      </c>
    </row>
    <row r="16">
      <c r="A16" s="4">
        <v>44256.0</v>
      </c>
      <c r="B16" s="25">
        <v>686.0</v>
      </c>
      <c r="C16" s="5">
        <v>15.0</v>
      </c>
      <c r="D16" s="35">
        <f t="shared" si="1"/>
        <v>523.3030033</v>
      </c>
      <c r="E16" s="20">
        <v>1.4069223573433116</v>
      </c>
      <c r="F16" s="35">
        <f t="shared" si="2"/>
        <v>736.2466951</v>
      </c>
      <c r="G16" s="35">
        <f t="shared" si="3"/>
        <v>50.24669506</v>
      </c>
      <c r="J16" s="37" t="s">
        <v>32</v>
      </c>
      <c r="K16" s="38">
        <f t="shared" si="4"/>
        <v>467.5</v>
      </c>
      <c r="L16" s="36">
        <f t="shared" si="5"/>
        <v>534.5</v>
      </c>
      <c r="M16" s="39">
        <f t="shared" si="6"/>
        <v>0.8746492049</v>
      </c>
    </row>
    <row r="17">
      <c r="A17" s="4">
        <v>44287.0</v>
      </c>
      <c r="B17" s="25">
        <v>492.0</v>
      </c>
      <c r="C17" s="5">
        <v>16.0</v>
      </c>
      <c r="D17" s="35">
        <f t="shared" si="1"/>
        <v>545.6969967</v>
      </c>
      <c r="E17" s="20">
        <v>1.0090427190520737</v>
      </c>
      <c r="F17" s="35">
        <f t="shared" si="2"/>
        <v>550.6315813</v>
      </c>
      <c r="G17" s="35">
        <f t="shared" si="3"/>
        <v>58.63158129</v>
      </c>
      <c r="J17" s="37" t="s">
        <v>33</v>
      </c>
      <c r="K17" s="38">
        <f t="shared" si="4"/>
        <v>444.5</v>
      </c>
      <c r="L17" s="36">
        <f t="shared" si="5"/>
        <v>534.5</v>
      </c>
      <c r="M17" s="39">
        <f t="shared" si="6"/>
        <v>0.8316183349</v>
      </c>
    </row>
    <row r="18">
      <c r="A18" s="4">
        <v>44317.0</v>
      </c>
      <c r="B18" s="25">
        <v>403.0</v>
      </c>
      <c r="C18" s="5">
        <v>17.0</v>
      </c>
      <c r="D18" s="35">
        <f t="shared" si="1"/>
        <v>568.09099</v>
      </c>
      <c r="E18" s="20">
        <v>0.8269410664172123</v>
      </c>
      <c r="F18" s="35">
        <f t="shared" si="2"/>
        <v>469.7777691</v>
      </c>
      <c r="G18" s="35">
        <f t="shared" si="3"/>
        <v>66.77776908</v>
      </c>
    </row>
    <row r="19">
      <c r="A19" s="4">
        <v>44348.0</v>
      </c>
      <c r="B19" s="25">
        <v>453.0</v>
      </c>
      <c r="C19" s="5">
        <v>18.0</v>
      </c>
      <c r="D19" s="35">
        <f t="shared" si="1"/>
        <v>590.4849833</v>
      </c>
      <c r="E19" s="20">
        <v>0.9292173370751482</v>
      </c>
      <c r="F19" s="35">
        <f t="shared" si="2"/>
        <v>548.6888838</v>
      </c>
      <c r="G19" s="35">
        <f t="shared" si="3"/>
        <v>95.68888378</v>
      </c>
    </row>
    <row r="20">
      <c r="A20" s="4">
        <v>44378.0</v>
      </c>
      <c r="B20" s="26">
        <v>422.0</v>
      </c>
      <c r="C20" s="5">
        <v>19.0</v>
      </c>
      <c r="D20" s="35">
        <f t="shared" si="1"/>
        <v>612.8789766</v>
      </c>
      <c r="E20" s="20">
        <v>0.6267539756782039</v>
      </c>
      <c r="F20" s="35">
        <f t="shared" si="2"/>
        <v>384.1243352</v>
      </c>
      <c r="G20" s="35">
        <f t="shared" si="3"/>
        <v>37.87566478</v>
      </c>
    </row>
    <row r="21">
      <c r="A21" s="4">
        <v>44409.0</v>
      </c>
      <c r="B21" s="26">
        <v>471.0</v>
      </c>
      <c r="C21" s="5">
        <v>20.0</v>
      </c>
      <c r="D21" s="35">
        <f t="shared" si="1"/>
        <v>635.27297</v>
      </c>
      <c r="E21" s="20">
        <v>0.6997193638914874</v>
      </c>
      <c r="F21" s="35">
        <f t="shared" si="2"/>
        <v>444.5127984</v>
      </c>
      <c r="G21" s="35">
        <f t="shared" si="3"/>
        <v>26.48720156</v>
      </c>
    </row>
    <row r="22">
      <c r="A22" s="4">
        <v>44440.0</v>
      </c>
      <c r="B22" s="26">
        <v>482.0</v>
      </c>
      <c r="C22" s="5">
        <v>21.0</v>
      </c>
      <c r="D22" s="35">
        <f t="shared" si="1"/>
        <v>657.6669633</v>
      </c>
      <c r="E22" s="20">
        <v>0.715622076707203</v>
      </c>
      <c r="F22" s="35">
        <f t="shared" si="2"/>
        <v>470.6409981</v>
      </c>
      <c r="G22" s="35">
        <f t="shared" si="3"/>
        <v>11.35900195</v>
      </c>
    </row>
    <row r="23">
      <c r="A23" s="4">
        <v>44470.0</v>
      </c>
      <c r="B23" s="26">
        <v>529.0</v>
      </c>
      <c r="C23" s="5">
        <v>22.0</v>
      </c>
      <c r="D23" s="35">
        <f t="shared" si="1"/>
        <v>680.0609566</v>
      </c>
      <c r="E23" s="20">
        <v>0.7857811038353602</v>
      </c>
      <c r="F23" s="35">
        <f t="shared" si="2"/>
        <v>534.3790492</v>
      </c>
      <c r="G23" s="35">
        <f t="shared" si="3"/>
        <v>5.379049167</v>
      </c>
    </row>
    <row r="24">
      <c r="A24" s="4">
        <v>44501.0</v>
      </c>
      <c r="B24" s="26">
        <v>589.0</v>
      </c>
      <c r="C24" s="5">
        <v>23.0</v>
      </c>
      <c r="D24" s="35">
        <f t="shared" si="1"/>
        <v>702.4549499</v>
      </c>
      <c r="E24" s="20">
        <v>0.8746492048643593</v>
      </c>
      <c r="F24" s="35">
        <f t="shared" si="2"/>
        <v>614.4016634</v>
      </c>
      <c r="G24" s="35">
        <f t="shared" si="3"/>
        <v>25.40166342</v>
      </c>
    </row>
    <row r="25">
      <c r="A25" s="4">
        <v>44531.0</v>
      </c>
      <c r="B25" s="26">
        <v>560.0</v>
      </c>
      <c r="C25" s="5">
        <v>24.0</v>
      </c>
      <c r="D25" s="35">
        <f t="shared" si="1"/>
        <v>724.8489433</v>
      </c>
      <c r="E25" s="20">
        <v>0.8316183348924229</v>
      </c>
      <c r="F25" s="35">
        <f t="shared" si="2"/>
        <v>602.7976713</v>
      </c>
      <c r="G25" s="35">
        <f t="shared" si="3"/>
        <v>42.79767125</v>
      </c>
    </row>
    <row r="26">
      <c r="A26" s="4">
        <v>44562.0</v>
      </c>
      <c r="B26" s="26">
        <v>1134.0</v>
      </c>
      <c r="C26" s="5">
        <v>25.0</v>
      </c>
      <c r="D26" s="35">
        <f t="shared" si="1"/>
        <v>747.2429366</v>
      </c>
      <c r="E26" s="20">
        <v>1.3676333021515434</v>
      </c>
      <c r="F26" s="35">
        <f t="shared" si="2"/>
        <v>1021.954325</v>
      </c>
      <c r="G26" s="35">
        <f t="shared" si="3"/>
        <v>112.0456751</v>
      </c>
    </row>
    <row r="27">
      <c r="A27" s="4">
        <v>44593.0</v>
      </c>
      <c r="B27" s="26">
        <v>1192.0</v>
      </c>
      <c r="C27" s="5">
        <v>26.0</v>
      </c>
      <c r="D27" s="35">
        <f t="shared" si="1"/>
        <v>769.6369299</v>
      </c>
      <c r="E27" s="20">
        <v>1.4374805113813534</v>
      </c>
      <c r="F27" s="35">
        <f t="shared" si="2"/>
        <v>1106.338088</v>
      </c>
      <c r="G27" s="35">
        <f t="shared" si="3"/>
        <v>85.6619124</v>
      </c>
    </row>
    <row r="28">
      <c r="A28" s="4">
        <v>44621.0</v>
      </c>
      <c r="B28" s="26">
        <v>1167.0</v>
      </c>
      <c r="C28" s="5">
        <v>27.0</v>
      </c>
      <c r="D28" s="35">
        <f t="shared" si="1"/>
        <v>792.0309232</v>
      </c>
      <c r="E28" s="20">
        <v>1.4069223573433116</v>
      </c>
      <c r="F28" s="35">
        <f t="shared" si="2"/>
        <v>1114.326014</v>
      </c>
      <c r="G28" s="35">
        <f t="shared" si="3"/>
        <v>52.67398638</v>
      </c>
    </row>
    <row r="29">
      <c r="A29" s="4">
        <v>44652.0</v>
      </c>
      <c r="B29" s="26">
        <v>837.0</v>
      </c>
      <c r="C29" s="5">
        <v>28.0</v>
      </c>
      <c r="D29" s="35">
        <f t="shared" si="1"/>
        <v>814.4249166</v>
      </c>
      <c r="E29" s="20">
        <v>1.0090427190520737</v>
      </c>
      <c r="F29" s="35">
        <f t="shared" si="2"/>
        <v>821.7895323</v>
      </c>
      <c r="G29" s="35">
        <f t="shared" si="3"/>
        <v>15.21046772</v>
      </c>
    </row>
    <row r="30">
      <c r="A30" s="4">
        <v>44682.0</v>
      </c>
      <c r="B30" s="26">
        <v>686.0</v>
      </c>
      <c r="C30" s="5">
        <v>29.0</v>
      </c>
      <c r="D30" s="35">
        <f t="shared" si="1"/>
        <v>836.8189099</v>
      </c>
      <c r="E30" s="20">
        <v>0.8269410664172123</v>
      </c>
      <c r="F30" s="35">
        <f t="shared" si="2"/>
        <v>691.9999218</v>
      </c>
      <c r="G30" s="35">
        <f t="shared" si="3"/>
        <v>5.999921751</v>
      </c>
    </row>
    <row r="31">
      <c r="A31" s="4">
        <v>44713.0</v>
      </c>
      <c r="B31" s="26">
        <v>771.0</v>
      </c>
      <c r="C31" s="5">
        <v>30.0</v>
      </c>
      <c r="D31" s="35">
        <f t="shared" si="1"/>
        <v>859.2129032</v>
      </c>
      <c r="E31" s="20">
        <v>0.9292173370751482</v>
      </c>
      <c r="F31" s="35">
        <f t="shared" si="2"/>
        <v>798.3955259</v>
      </c>
      <c r="G31" s="35">
        <f t="shared" si="3"/>
        <v>27.39552592</v>
      </c>
    </row>
    <row r="32">
      <c r="A32" s="14"/>
      <c r="C32" s="5">
        <v>31.0</v>
      </c>
      <c r="D32" s="35">
        <f t="shared" si="1"/>
        <v>881.6068966</v>
      </c>
      <c r="E32" s="20">
        <v>0.6267539756782039</v>
      </c>
      <c r="F32" s="35">
        <f t="shared" si="2"/>
        <v>552.5506274</v>
      </c>
      <c r="G32" s="40" t="s">
        <v>51</v>
      </c>
      <c r="H32" s="35">
        <f>average(G2:G31)</f>
        <v>39.52870115</v>
      </c>
    </row>
    <row r="33">
      <c r="A33" s="41"/>
      <c r="B33" s="42"/>
      <c r="C33" s="5">
        <v>32.0</v>
      </c>
      <c r="D33" s="35">
        <f t="shared" si="1"/>
        <v>904.0008899</v>
      </c>
      <c r="E33" s="20">
        <v>0.6997193638914874</v>
      </c>
      <c r="F33" s="35">
        <f t="shared" si="2"/>
        <v>632.5469276</v>
      </c>
      <c r="G33" s="35"/>
    </row>
    <row r="34">
      <c r="A34" s="42"/>
      <c r="B34" s="43"/>
      <c r="C34" s="5">
        <v>33.0</v>
      </c>
      <c r="D34" s="35">
        <f t="shared" si="1"/>
        <v>926.3948832</v>
      </c>
      <c r="E34" s="20">
        <v>0.715622076707203</v>
      </c>
      <c r="F34" s="35">
        <f t="shared" si="2"/>
        <v>662.9486302</v>
      </c>
      <c r="G34" s="35"/>
    </row>
    <row r="35">
      <c r="A35" s="42"/>
      <c r="B35" s="43"/>
      <c r="C35" s="5">
        <v>34.0</v>
      </c>
      <c r="D35" s="35">
        <f t="shared" si="1"/>
        <v>948.7888765</v>
      </c>
      <c r="E35" s="20">
        <v>0.7857811038353602</v>
      </c>
      <c r="F35" s="35">
        <f t="shared" si="2"/>
        <v>745.5403707</v>
      </c>
      <c r="G35" s="35"/>
    </row>
    <row r="36">
      <c r="A36" s="42"/>
      <c r="B36" s="44"/>
      <c r="C36" s="5">
        <v>35.0</v>
      </c>
      <c r="D36" s="35">
        <f t="shared" si="1"/>
        <v>971.1828699</v>
      </c>
      <c r="E36" s="20">
        <v>0.8746492048643593</v>
      </c>
      <c r="F36" s="35">
        <f t="shared" si="2"/>
        <v>849.4443249</v>
      </c>
      <c r="G36" s="35"/>
    </row>
    <row r="37">
      <c r="A37" s="42"/>
      <c r="B37" s="44"/>
      <c r="C37" s="5">
        <v>36.0</v>
      </c>
      <c r="D37" s="35">
        <f t="shared" si="1"/>
        <v>993.5768632</v>
      </c>
      <c r="E37" s="20">
        <v>0.8316183348924229</v>
      </c>
      <c r="F37" s="35">
        <f t="shared" si="2"/>
        <v>826.2767365</v>
      </c>
      <c r="G37" s="35"/>
    </row>
    <row r="38">
      <c r="A38" s="42"/>
      <c r="B38" s="44"/>
      <c r="C38" s="5">
        <v>37.0</v>
      </c>
      <c r="D38" s="35">
        <f t="shared" si="1"/>
        <v>1015.970857</v>
      </c>
      <c r="E38" s="20">
        <v>1.3676333021515434</v>
      </c>
      <c r="F38" s="35">
        <f t="shared" si="2"/>
        <v>1389.475577</v>
      </c>
      <c r="G38" s="35"/>
    </row>
    <row r="39">
      <c r="A39" s="42"/>
      <c r="B39" s="44"/>
      <c r="C39" s="5">
        <v>38.0</v>
      </c>
      <c r="D39" s="35">
        <f t="shared" si="1"/>
        <v>1038.36485</v>
      </c>
      <c r="E39" s="20">
        <v>1.4374805113813534</v>
      </c>
      <c r="F39" s="35">
        <f t="shared" si="2"/>
        <v>1492.629235</v>
      </c>
      <c r="G39" s="35"/>
    </row>
    <row r="40">
      <c r="A40" s="42"/>
      <c r="B40" s="44"/>
      <c r="C40" s="5">
        <v>39.0</v>
      </c>
      <c r="D40" s="35">
        <f t="shared" si="1"/>
        <v>1060.758843</v>
      </c>
      <c r="E40" s="20">
        <v>1.4069223573433116</v>
      </c>
      <c r="F40" s="35">
        <f t="shared" si="2"/>
        <v>1492.405332</v>
      </c>
      <c r="G40" s="35"/>
    </row>
    <row r="41">
      <c r="A41" s="42"/>
      <c r="B41" s="44"/>
      <c r="C41" s="5">
        <v>40.0</v>
      </c>
      <c r="D41" s="35">
        <f t="shared" si="1"/>
        <v>1083.152836</v>
      </c>
      <c r="E41" s="20">
        <v>1.0090427190520737</v>
      </c>
      <c r="F41" s="35">
        <f t="shared" si="2"/>
        <v>1092.947483</v>
      </c>
      <c r="G41" s="35"/>
    </row>
    <row r="42">
      <c r="A42" s="42"/>
      <c r="B42" s="44"/>
      <c r="C42" s="5">
        <v>41.0</v>
      </c>
      <c r="D42" s="35">
        <f t="shared" si="1"/>
        <v>1105.54683</v>
      </c>
      <c r="E42" s="20">
        <v>0.8269410664172123</v>
      </c>
      <c r="F42" s="35">
        <f t="shared" si="2"/>
        <v>914.2220744</v>
      </c>
      <c r="G42" s="35"/>
    </row>
    <row r="43">
      <c r="A43" s="42"/>
      <c r="B43" s="44"/>
      <c r="C43" s="5">
        <v>42.0</v>
      </c>
      <c r="D43" s="35">
        <f t="shared" si="1"/>
        <v>1127.940823</v>
      </c>
      <c r="E43" s="20">
        <v>0.9292173370751482</v>
      </c>
      <c r="F43" s="35">
        <f t="shared" si="2"/>
        <v>1048.102168</v>
      </c>
      <c r="G43" s="35"/>
    </row>
    <row r="44">
      <c r="A44" s="42"/>
      <c r="B44" s="44"/>
      <c r="C44" s="5">
        <v>43.0</v>
      </c>
      <c r="D44" s="35">
        <f t="shared" si="1"/>
        <v>1150.334816</v>
      </c>
      <c r="E44" s="20">
        <v>0.6267539756782039</v>
      </c>
      <c r="F44" s="35">
        <f t="shared" si="2"/>
        <v>720.9769196</v>
      </c>
      <c r="G44" s="35"/>
    </row>
    <row r="45">
      <c r="A45" s="42"/>
      <c r="B45" s="44"/>
      <c r="C45" s="5">
        <v>44.0</v>
      </c>
      <c r="D45" s="35">
        <f t="shared" si="1"/>
        <v>1172.72881</v>
      </c>
      <c r="E45" s="20">
        <v>0.6997193638914874</v>
      </c>
      <c r="F45" s="35">
        <f t="shared" si="2"/>
        <v>820.5810568</v>
      </c>
      <c r="G45" s="35"/>
    </row>
    <row r="46">
      <c r="A46" s="14"/>
      <c r="C46" s="5">
        <v>45.0</v>
      </c>
      <c r="D46" s="35">
        <f t="shared" si="1"/>
        <v>1195.122803</v>
      </c>
      <c r="E46" s="20">
        <v>0.715622076707203</v>
      </c>
      <c r="F46" s="35">
        <f t="shared" si="2"/>
        <v>855.2562623</v>
      </c>
      <c r="G46" s="35"/>
    </row>
    <row r="47">
      <c r="A47" s="14"/>
      <c r="C47" s="5">
        <v>46.0</v>
      </c>
      <c r="D47" s="35">
        <f t="shared" si="1"/>
        <v>1217.516796</v>
      </c>
      <c r="E47" s="20">
        <v>0.7857811038353602</v>
      </c>
      <c r="F47" s="35">
        <f t="shared" si="2"/>
        <v>956.7016922</v>
      </c>
      <c r="G47" s="35"/>
    </row>
    <row r="48">
      <c r="A48" s="14"/>
      <c r="C48" s="5">
        <v>47.0</v>
      </c>
      <c r="D48" s="35">
        <f t="shared" si="1"/>
        <v>1239.91079</v>
      </c>
      <c r="E48" s="20">
        <v>0.8746492048643593</v>
      </c>
      <c r="F48" s="35">
        <f t="shared" si="2"/>
        <v>1084.486986</v>
      </c>
      <c r="G48" s="35"/>
    </row>
    <row r="49">
      <c r="A49" s="14"/>
      <c r="C49" s="5">
        <v>48.0</v>
      </c>
      <c r="D49" s="35">
        <f t="shared" si="1"/>
        <v>1262.304783</v>
      </c>
      <c r="E49" s="20">
        <v>0.8316183348924229</v>
      </c>
      <c r="F49" s="35">
        <f t="shared" si="2"/>
        <v>1049.755802</v>
      </c>
      <c r="G49" s="35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</sheetData>
  <drawing r:id="rId1"/>
</worksheet>
</file>