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\Desktop\Templates-20250312T000755Z-001\Templates\04_Defect Management Template\"/>
    </mc:Choice>
  </mc:AlternateContent>
  <xr:revisionPtr revIDLastSave="0" documentId="13_ncr:1_{8964B895-9CE6-4ACF-92B8-05C4B03EF1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efect Management" sheetId="1" r:id="rId1"/>
    <sheet name="Dashboard" sheetId="3" r:id="rId2"/>
    <sheet name="Parameters" sheetId="2" r:id="rId3"/>
  </sheets>
  <externalReferences>
    <externalReference r:id="rId4"/>
  </externalReferences>
  <definedNames>
    <definedName name="PriorityList">[1]!Tableau6[Priority]</definedName>
    <definedName name="StatusList">Tableau3[Status]</definedName>
    <definedName name="TestersList">Tableau3[Status]</definedName>
    <definedName name="TestTypeList">[1]!Tableau7[Test Type]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3" l="1"/>
  <c r="B29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G5" i="3"/>
  <c r="G4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5" i="3"/>
  <c r="F4" i="3"/>
  <c r="C5" i="3"/>
  <c r="C6" i="3"/>
  <c r="C7" i="3"/>
  <c r="C8" i="3"/>
  <c r="C4" i="3"/>
  <c r="B5" i="3"/>
  <c r="B6" i="3"/>
  <c r="B7" i="3"/>
  <c r="B8" i="3"/>
  <c r="B4" i="3"/>
</calcChain>
</file>

<file path=xl/sharedStrings.xml><?xml version="1.0" encoding="utf-8"?>
<sst xmlns="http://schemas.openxmlformats.org/spreadsheetml/2006/main" count="102" uniqueCount="74">
  <si>
    <t>Defect ID</t>
  </si>
  <si>
    <t>Test Case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</si>
  <si>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</si>
  <si>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</si>
  <si>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</si>
  <si>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</si>
  <si>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</si>
  <si>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</si>
  <si>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</si>
  <si>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</si>
  <si>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Assigned To</t>
  </si>
  <si>
    <t>Date Reported</t>
  </si>
  <si>
    <t>Comments</t>
  </si>
  <si>
    <t>In Progress</t>
  </si>
  <si>
    <t>Explanation of Statuses</t>
  </si>
  <si>
    <t>INC00001</t>
  </si>
  <si>
    <t>INC00002</t>
  </si>
  <si>
    <t>TC_001</t>
  </si>
  <si>
    <t>TC_002</t>
  </si>
  <si>
    <t>Verify login functionality with valid credentials</t>
  </si>
  <si>
    <t>Verify login functionality with invalid credentials</t>
  </si>
  <si>
    <t>Login_Valide_Cred</t>
  </si>
  <si>
    <t>Login_Invalide_Cred</t>
  </si>
  <si>
    <t>- Go to Login Page
- Enter INVALIDE credentials (Email &amp; password)
- F13Click to connect</t>
  </si>
  <si>
    <t>- Go to Login Page
- Enter VALIDE  credentials (Email &amp; password)
- F13Click to connect</t>
  </si>
  <si>
    <t>User should be logged in successfully</t>
  </si>
  <si>
    <t>No Erreor Message</t>
  </si>
  <si>
    <t>User should see an error message "Invalid credentials"</t>
  </si>
  <si>
    <t>User is still on the login page</t>
  </si>
  <si>
    <t>Explanation of Priority</t>
  </si>
  <si>
    <t>High</t>
  </si>
  <si>
    <t>Requires immediate attention, blocking feature functionality.</t>
  </si>
  <si>
    <t>Medium</t>
  </si>
  <si>
    <t>Important but does not block core features.</t>
  </si>
  <si>
    <t>Low</t>
  </si>
  <si>
    <t>Minor issue, can be addressed in future releases.</t>
  </si>
  <si>
    <t>Blocker</t>
  </si>
  <si>
    <t>Prevents all testing or production use. Requires immediate resolution.</t>
  </si>
  <si>
    <t>Critical</t>
  </si>
  <si>
    <t>Major functionality is broken, affecting multiple users.</t>
  </si>
  <si>
    <t>Major</t>
  </si>
  <si>
    <t>Significant issue impacting specific use cases.</t>
  </si>
  <si>
    <t>Minor</t>
  </si>
  <si>
    <t>Affects usability but has a workaround.</t>
  </si>
  <si>
    <t>Trivial</t>
  </si>
  <si>
    <t>Cosmetic issue, does not affect functionality.</t>
  </si>
  <si>
    <t>DEV Team</t>
  </si>
  <si>
    <t>QA Team</t>
  </si>
  <si>
    <t>PM</t>
  </si>
  <si>
    <t xml:space="preserve">PO </t>
  </si>
  <si>
    <t>User</t>
  </si>
  <si>
    <t xml:space="preserve">New </t>
  </si>
  <si>
    <t>Fixed</t>
  </si>
  <si>
    <t>Retest</t>
  </si>
  <si>
    <t>Closed</t>
  </si>
  <si>
    <t>Rejected</t>
  </si>
  <si>
    <t xml:space="preserve">Duplicate </t>
  </si>
  <si>
    <t>The defect has just been discovered and reported.</t>
  </si>
  <si>
    <t>The defect is currently being analyzed or fixed by the development team.</t>
  </si>
  <si>
    <t>The defect has been resolved by a developer.</t>
  </si>
  <si>
    <t>The QA team needs to verify if the fix works correctly.</t>
  </si>
  <si>
    <t xml:space="preserve"> The defect is validated and considered fully resolved.</t>
  </si>
  <si>
    <t>The defect is not valid, will not be fixed, or does not impact functionality.</t>
  </si>
  <si>
    <t>The defect has already been reported and exists in the system.</t>
  </si>
  <si>
    <t>Bug Distribution by Severity</t>
  </si>
  <si>
    <t>Bug Status Progression Over Time</t>
  </si>
  <si>
    <t>Open vs Closed Defects</t>
  </si>
  <si>
    <t xml:space="preserve">Priority vs Severity Matrix </t>
  </si>
  <si>
    <t>Count</t>
  </si>
  <si>
    <t xml:space="preserve">Date </t>
  </si>
  <si>
    <t>Open defects</t>
  </si>
  <si>
    <t>Close Defects</t>
  </si>
  <si>
    <t>Total général</t>
  </si>
  <si>
    <t>Nombre de 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</si>
</sst>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quotePrefix="1" applyBorder="1" applyAlignment="1">
      <alignment vertical="center" wrapText="1"/>
    </xf>
    <xf numFmtId="0" fontId="0" fillId="0" borderId="15" xfId="0" applyBorder="1" applyAlignment="1">
      <alignment vertic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quotePrefix="1" applyBorder="1" applyAlignment="1">
      <alignment vertical="center" wrapText="1"/>
    </xf>
    <xf numFmtId="0" fontId="0" fillId="0" borderId="18" xfId="0" applyBorder="1" applyAlignment="1">
      <alignment vertical="center"/>
    </xf>
    <xf numFmtId="1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3" fillId="0" borderId="11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6" fillId="3" borderId="4" xfId="0" applyFont="1" applyFill="1" applyBorder="1"/>
    <xf numFmtId="0" fontId="6" fillId="2" borderId="0" xfId="0" applyFont="1" applyFill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1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CC99"/>
        </patternFill>
      </fill>
    </dxf>
    <dxf>
      <fill>
        <patternFill>
          <bgColor rgb="FFCCCCFF"/>
        </patternFill>
      </fill>
    </dxf>
    <dxf>
      <fill>
        <patternFill>
          <bgColor rgb="FF9966FF"/>
        </patternFill>
      </fill>
    </dxf>
    <dxf>
      <fill>
        <patternFill>
          <bgColor rgb="FF80808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808080"/>
      <color rgb="FF9966FF"/>
      <color rgb="FFCCCCFF"/>
      <color rgb="FFFFCC99"/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Bug Distribution by 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Dashboard!$C$3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cat>
            <c:strRef>
              <c:f>Dashboard!$B$4:$B$8</c:f>
              <c:strCache>
                <c:ptCount val="5"/>
                <c:pt idx="0">
                  <c:v>Blocker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4">
                  <c:v>Trivial</c:v>
                </c:pt>
              </c:strCache>
            </c:strRef>
          </c:cat>
          <c:val>
            <c:numRef>
              <c:f>Dashboard!$C$4:$C$8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0-45DF-A3A9-8DDA3FA34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/>
              <a:t>Bug Status Progression Over Time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Dashboard!$G$3</c:f>
              <c:strCache>
                <c:ptCount val="1"/>
                <c:pt idx="0">
                  <c:v>In Progress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Dashboard!$G$4:$G$26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8-452C-ACEB-AAC0BA29399F}"/>
            </c:ext>
          </c:extLst>
        </c:ser>
        <c:ser>
          <c:idx val="1"/>
          <c:order val="1"/>
          <c:tx>
            <c:strRef>
              <c:f>Dashboard!$H$3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Dashboard!$H$4:$H$26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8-452C-ACEB-AAC0BA29399F}"/>
            </c:ext>
          </c:extLst>
        </c:ser>
        <c:ser>
          <c:idx val="2"/>
          <c:order val="2"/>
          <c:tx>
            <c:strRef>
              <c:f>Dashboard!$I$3</c:f>
              <c:strCache>
                <c:ptCount val="1"/>
                <c:pt idx="0">
                  <c:v>Retest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Dashboard!$I$4:$I$26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88-452C-ACEB-AAC0BA29399F}"/>
            </c:ext>
          </c:extLst>
        </c:ser>
        <c:ser>
          <c:idx val="3"/>
          <c:order val="3"/>
          <c:tx>
            <c:strRef>
              <c:f>Dashboard!$J$3</c:f>
              <c:strCache>
                <c:ptCount val="1"/>
                <c:pt idx="0">
                  <c:v>Closed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Dashboard!$J$4:$J$26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88-452C-ACEB-AAC0BA29399F}"/>
            </c:ext>
          </c:extLst>
        </c:ser>
        <c:ser>
          <c:idx val="4"/>
          <c:order val="4"/>
          <c:tx>
            <c:strRef>
              <c:f>Dashboard!$K$3</c:f>
              <c:strCache>
                <c:ptCount val="1"/>
                <c:pt idx="0">
                  <c:v>Rejected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Dashboard!$K$4:$K$26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88-452C-ACEB-AAC0BA29399F}"/>
            </c:ext>
          </c:extLst>
        </c:ser>
        <c:ser>
          <c:idx val="5"/>
          <c:order val="5"/>
          <c:tx>
            <c:strRef>
              <c:f>Dashboard!$L$3</c:f>
              <c:strCache>
                <c:ptCount val="1"/>
                <c:pt idx="0">
                  <c:v>Duplicate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Dashboard!$L$4:$L$26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88-452C-ACEB-AAC0BA29399F}"/>
            </c:ext>
          </c:extLst>
        </c:ser>
        <c:ser>
          <c:idx val="6"/>
          <c:order val="6"/>
          <c:tx>
            <c:strRef>
              <c:f>Dashboard!$M$3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Dashboard!$E$4:$E$26</c:f>
              <c:numCache>
                <c:formatCode>m/d/yyyy</c:formatCode>
                <c:ptCount val="23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  <c:pt idx="15">
                  <c:v>46113</c:v>
                </c:pt>
                <c:pt idx="16">
                  <c:v>46143</c:v>
                </c:pt>
                <c:pt idx="17">
                  <c:v>46174</c:v>
                </c:pt>
                <c:pt idx="18">
                  <c:v>46204</c:v>
                </c:pt>
                <c:pt idx="19">
                  <c:v>46235</c:v>
                </c:pt>
                <c:pt idx="20">
                  <c:v>46266</c:v>
                </c:pt>
                <c:pt idx="21">
                  <c:v>46296</c:v>
                </c:pt>
                <c:pt idx="22">
                  <c:v>46327</c:v>
                </c:pt>
              </c:numCache>
            </c:numRef>
          </c:cat>
          <c:val>
            <c:numRef>
              <c:f>Dashboard!$M$4:$M$26</c:f>
              <c:numCache>
                <c:formatCode>General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88-452C-ACEB-AAC0BA293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508127"/>
        <c:axId val="1784505215"/>
      </c:lineChart>
      <c:dateAx>
        <c:axId val="1784508127"/>
        <c:scaling>
          <c:orientation val="minMax"/>
          <c:max val="46327"/>
          <c:min val="45658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505215"/>
        <c:crosses val="autoZero"/>
        <c:auto val="1"/>
        <c:lblOffset val="100"/>
        <c:baseTimeUnit val="months"/>
      </c:dateAx>
      <c:valAx>
        <c:axId val="17845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50812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u="none" strike="noStrike" cap="all" baseline="0"/>
              <a:t>Open vs Closed Defects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Dashboard!$B$28</c:f>
              <c:strCache>
                <c:ptCount val="1"/>
                <c:pt idx="0">
                  <c:v>Open defects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Dashboard!$B$29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7-4C1B-BDE2-95C396CE3FB5}"/>
            </c:ext>
          </c:extLst>
        </c:ser>
        <c:ser>
          <c:idx val="1"/>
          <c:order val="1"/>
          <c:tx>
            <c:strRef>
              <c:f>Dashboard!$C$28</c:f>
              <c:strCache>
                <c:ptCount val="1"/>
                <c:pt idx="0">
                  <c:v>Close Defects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Dashboard!$C$29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7-4C1B-BDE2-95C396CE3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77688255"/>
        <c:axId val="1877674943"/>
      </c:barChart>
      <c:catAx>
        <c:axId val="1877688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7674943"/>
        <c:crosses val="autoZero"/>
        <c:auto val="1"/>
        <c:lblAlgn val="ctr"/>
        <c:lblOffset val="100"/>
        <c:noMultiLvlLbl val="0"/>
      </c:catAx>
      <c:valAx>
        <c:axId val="1877674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76882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9</xdr:row>
      <xdr:rowOff>9525</xdr:rowOff>
    </xdr:from>
    <xdr:to>
      <xdr:col>3</xdr:col>
      <xdr:colOff>38100</xdr:colOff>
      <xdr:row>23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6E499F3-3770-79A6-167A-A2165A120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566736</xdr:colOff>
      <xdr:row>2</xdr:row>
      <xdr:rowOff>9525</xdr:rowOff>
    </xdr:from>
    <xdr:to>
      <xdr:col>11</xdr:col>
      <xdr:colOff>1038224</xdr:colOff>
      <xdr:row>26</xdr:row>
      <xdr:rowOff>57149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7F99C0A-B3ED-F0BC-0D04-48D42EEE0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695326</xdr:colOff>
      <xdr:row>26</xdr:row>
      <xdr:rowOff>342900</xdr:rowOff>
    </xdr:from>
    <xdr:to>
      <xdr:col>3</xdr:col>
      <xdr:colOff>52388</xdr:colOff>
      <xdr:row>41</xdr:row>
      <xdr:rowOff>19050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FAF17AC-9600-DFBE-015D-075F2EF2D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\Desktop\Templates-20250312T000755Z-001\Templates\02_Test%20Execution%20Tracker\Test_Execution_Tracker.xlsx" TargetMode="External"/><Relationship Id="rId1" Type="http://schemas.openxmlformats.org/officeDocument/2006/relationships/externalLinkPath" Target="/Users/L/Desktop/Templates-20250312T000755Z-001/Templates/02_Test%20Execution%20Tracker/Test_Execution_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 Execution Tracker"/>
      <sheetName val="Dashboard"/>
      <sheetName val="Parameters"/>
      <sheetName val="Priority Lis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LAMBAT" refreshedDate="45729.039909837964" createdVersion="8" refreshedVersion="8" minRefreshableVersion="3" recordCount="2" xr:uid="{070AC49B-D779-4F4A-9D25-9AC835E13B4F}">
  <cacheSource type="worksheet">
    <worksheetSource name="Tableau1"/>
  </cacheSource>
  <cacheFields count="13">
    <cacheField name="Defect ID" numFmtId="0">
      <sharedItems/>
    </cacheField>
    <cacheField name="Test Case ID" numFmtId="0">
      <sharedItems/>
    </cacheField>
    <cacheField name="Title" numFmtId="0">
      <sharedItems/>
    </cacheField>
    <cacheField name="Description" numFmtId="0">
      <sharedItems/>
    </cacheField>
    <cacheField name="Steps to Reproduce" numFmtId="0">
      <sharedItems/>
    </cacheField>
    <cacheField name="Expected Result" numFmtId="0">
      <sharedItems/>
    </cacheField>
    <cacheField name="Actual Result" numFmtId="0">
      <sharedItems/>
    </cacheField>
    <cacheField name="Severity" numFmtId="0">
      <sharedItems count="2">
        <s v="Blocker"/>
        <s v="Major"/>
      </sharedItems>
    </cacheField>
    <cacheField name="Priority" numFmtId="0">
      <sharedItems count="2">
        <s v="High"/>
        <s v="Low"/>
      </sharedItems>
    </cacheField>
    <cacheField name="Status" numFmtId="0">
      <sharedItems/>
    </cacheField>
    <cacheField name="Assigned To" numFmtId="0">
      <sharedItems/>
    </cacheField>
    <cacheField name="Date Reported" numFmtId="14">
      <sharedItems containsSemiMixedTypes="0" containsNonDate="0" containsDate="1" containsString="0" minDate="2025-03-12T00:00:00" maxDate="2025-03-13T00:00:00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s v="INC00001"/>
    <s v="TC_001"/>
    <s v="Login_Valide_Cred"/>
    <s v="Verify login functionality with valid credentials"/>
    <s v="- Go to Login Page_x000a_- Enter VALIDE  credentials (Email &amp; password)_x000a_- F13Click to connect"/>
    <s v="User should be logged in successfully"/>
    <s v="User is still on the login page"/>
    <x v="0"/>
    <x v="0"/>
    <s v="In Progress"/>
    <s v="DEV Team"/>
    <d v="2025-03-12T00:00:00"/>
    <m/>
  </r>
  <r>
    <s v="INC00002"/>
    <s v="TC_002"/>
    <s v="Login_Invalide_Cred"/>
    <s v="Verify login functionality with invalid credentials"/>
    <s v="- Go to Login Page_x000a_- Enter INVALIDE credentials (Email &amp; password)_x000a_- F13Click to connect"/>
    <s v="User should see an error message &quot;Invalid credentials&quot;"/>
    <s v="No Erreor Message"/>
    <x v="1"/>
    <x v="1"/>
    <s v="Fixed"/>
    <s v="QA Team"/>
    <d v="2025-03-12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D5CE5-5B97-4A2D-B703-75221537473A}" name="Priority vs Severity Matrix " cacheId="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Severity" colHeaderCaption="Priority">
  <location ref="E30:H34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4"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Nombre de Defect ID" fld="0" subtotal="count" baseField="0" baseItem="0"/>
  </dataFields>
  <formats count="8"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8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7" type="button" dataOnly="0" labelOnly="1" outline="0" axis="axisRow" fieldPosition="0"/>
    </format>
    <format dxfId="65">
      <pivotArea dataOnly="0" labelOnly="1" grandRow="1" outline="0" fieldPosition="0"/>
    </format>
    <format dxfId="64">
      <pivotArea dataOnly="0" labelOnly="1" grandCol="1" outline="0" fieldPosition="0"/>
    </format>
  </formats>
  <conditionalFormats count="1">
    <conditionalFormat priority="1">
      <pivotAreas count="1">
        <pivotArea type="all" outline="0" fieldPosition="0"/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B8486-94BB-4DF7-8111-F0828C73D226}" name="Tableau1" displayName="Tableau1" ref="A1:M3" totalsRowShown="0" headerRowDxfId="144" dataDxfId="145" headerRowBorderDxfId="154" tableBorderDxfId="155">
  <autoFilter ref="A1:M3" xr:uid="{0F2B8486-94BB-4DF7-8111-F0828C73D226}"/>
  <tableColumns count="13">
    <tableColumn id="1" xr3:uid="{0719B7B3-4B0C-4AA9-8A16-2B0DB8B9B568}" name="Defect ID" dataDxfId="135"/>
    <tableColumn id="2" xr3:uid="{0C0ECB9A-53A8-44B0-BEAA-43341A4B24D5}" name="Test Case ID" dataDxfId="134"/>
    <tableColumn id="3" xr3:uid="{510D414C-93E4-4B7C-B01B-7F3E600FF9A9}" name="Title" dataDxfId="133"/>
    <tableColumn id="4" xr3:uid="{F8C8BE10-9E0C-40DE-93AE-E0294709F8FF}" name="Description" dataDxfId="132"/>
    <tableColumn id="5" xr3:uid="{23C14A08-BD3B-4E7A-9E7C-ED38C3CF43D8}" name="Steps to Reproduce" dataDxfId="131"/>
    <tableColumn id="6" xr3:uid="{AAB691B4-F88C-4F65-B8D0-A2752C4AD68F}" name="Expected Result" dataDxfId="130"/>
    <tableColumn id="7" xr3:uid="{13F6EBFC-E800-45AA-85AA-2296443446C7}" name="Actual Result" dataDxfId="129"/>
    <tableColumn id="8" xr3:uid="{34D840C8-24A6-4F49-9003-96A11A9E6CCC}" name="Severity" dataDxfId="128"/>
    <tableColumn id="9" xr3:uid="{529A8954-DD2F-4401-986C-92F5DC235310}" name="Priority" dataDxfId="127"/>
    <tableColumn id="10" xr3:uid="{6DFF629F-0781-4534-9985-5A771513611E}" name="Status" dataDxfId="126"/>
    <tableColumn id="11" xr3:uid="{01ADD492-0FF6-4132-BE6A-D02A39E37471}" name="Assigned To" dataDxfId="125"/>
    <tableColumn id="12" xr3:uid="{49389767-3D64-4F25-A322-DDC6EF6E09BC}" name="Date Reported" dataDxfId="124"/>
    <tableColumn id="13" xr3:uid="{E5F30751-65A5-4CB3-AE39-D418DEE4CCBA}" name="Comments" dataDxfId="123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B5D33C-A590-40B7-9B5B-350F6FFB5ACF}" name="Tableau6" displayName="Tableau6" ref="B3:C8" totalsRowShown="0" headerRowDxfId="109" dataDxfId="113" headerRowBorderDxfId="111" tableBorderDxfId="112" totalsRowBorderDxfId="110">
  <autoFilter ref="B3:C8" xr:uid="{FDB5D33C-A590-40B7-9B5B-350F6FFB5ACF}"/>
  <tableColumns count="2">
    <tableColumn id="1" xr3:uid="{F32C8119-05DF-452B-960A-E6CCFE3243A7}" name="Severity" dataDxfId="108">
      <calculatedColumnFormula>Parameters!G3</calculatedColumnFormula>
    </tableColumn>
    <tableColumn id="2" xr3:uid="{BD92704B-92E4-46BC-B093-CC7832E0C55A}" name="Count" dataDxfId="107">
      <calculatedColumnFormula>COUNTIF('Defect Management'!H:H,Parameters!G3)</calculatedColumnFormula>
    </tableColumn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F1FD72-46DE-4444-8BD2-7AB6236CC67D}" name="Tableau7" displayName="Tableau7" ref="E3:L26" totalsRowShown="0" headerRowDxfId="94" dataDxfId="106" headerRowBorderDxfId="104" tableBorderDxfId="105" totalsRowBorderDxfId="103">
  <autoFilter ref="E3:L26" xr:uid="{80F1FD72-46DE-4444-8BD2-7AB6236CC67D}"/>
  <tableColumns count="8">
    <tableColumn id="1" xr3:uid="{225A06E7-3745-49B8-8572-0636CC0ADE0D}" name="Date " dataDxfId="102"/>
    <tableColumn id="2" xr3:uid="{AFD4B4BC-818E-43A3-A157-5AF3D7BD812C}" name="New " dataDxfId="101"/>
    <tableColumn id="3" xr3:uid="{5CEC9F10-11CC-4C06-B9B7-6E9C4C36CB58}" name="In Progress" dataDxfId="100"/>
    <tableColumn id="4" xr3:uid="{260BB2A6-368F-4EB5-951F-630AEB14FE9D}" name="Fixed" dataDxfId="99"/>
    <tableColumn id="5" xr3:uid="{F4DD5D46-6627-4C6F-B5AD-6AD020979557}" name="Retest" dataDxfId="98"/>
    <tableColumn id="6" xr3:uid="{6EC6A72A-7019-4F24-908C-8DE7B4FFD519}" name="Closed" dataDxfId="97"/>
    <tableColumn id="7" xr3:uid="{BB099CCD-C78A-4BD3-97D0-7F219E3EAF88}" name="Rejected" dataDxfId="96"/>
    <tableColumn id="8" xr3:uid="{48F49EA2-7EFA-47E8-BCEE-2B61CEFBD3CD}" name="Duplicate " dataDxfId="95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15E862-8993-4CA9-B441-5BCCF8BFC421}" name="Tableau9" displayName="Tableau9" ref="B28:C29" totalsRowShown="0" headerRowDxfId="88" headerRowBorderDxfId="92" tableBorderDxfId="93" totalsRowBorderDxfId="91">
  <autoFilter ref="B28:C29" xr:uid="{F315E862-8993-4CA9-B441-5BCCF8BFC421}"/>
  <tableColumns count="2">
    <tableColumn id="1" xr3:uid="{E474A415-9E0C-42AB-95CF-2D09192FBACB}" name="Open defects" dataDxfId="90">
      <calculatedColumnFormula>COUNTIF('Defect Management'!$J:$J, Parameters!B3) + COUNTIF('Defect Management'!$J:$J, Parameters!B4) + COUNTIF('Defect Management'!$J:$J, Parameters!B6)</calculatedColumnFormula>
    </tableColumn>
    <tableColumn id="2" xr3:uid="{5FDD7B7B-F204-43F0-B237-A8DDC61DBA75}" name="Close Defects" dataDxfId="89">
      <calculatedColumnFormula>COUNTIF('Defect Management'!$J:$J, Parameters!B5) + COUNTIF('Defect Management'!$J:$J, Parameters!B7) + COUNTIF('Defect Management'!$J:$J, Parameters!B8)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139382-7177-443A-BB24-E82BFF28A969}" name="Tableau3" displayName="Tableau3" ref="B2:C9" totalsRowShown="0" headerRowDxfId="153" headerRowBorderDxfId="151" tableBorderDxfId="152" totalsRowBorderDxfId="150">
  <autoFilter ref="B2:C9" xr:uid="{CE7EEFC7-E4F2-462F-A98C-C7DBEBBCDB28}"/>
  <tableColumns count="2">
    <tableColumn id="1" xr3:uid="{BDFCDBC0-F6B1-4D64-81DC-66FFEAB7FE86}" name="Status" dataDxfId="116"/>
    <tableColumn id="2" xr3:uid="{E123B972-A431-40BE-93E4-E1278D9C7403}" name="Explanation of Statuses" dataDxfId="11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F341C7-0366-412B-A03E-22AA056C1F45}" name="Tableau4" displayName="Tableau4" ref="E2:E7" totalsRowShown="0" headerRowDxfId="149" dataDxfId="114" headerRowBorderDxfId="147" tableBorderDxfId="148" totalsRowBorderDxfId="146">
  <autoFilter ref="E2:E7" xr:uid="{6A9AC719-EB77-4173-903C-76735B7FEB86}"/>
  <tableColumns count="1">
    <tableColumn id="1" xr3:uid="{857084BA-E9AA-4BB6-9AB1-B888AB8DC786}" name="Assigned To" dataDxfId="11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6A609-8FD9-47C1-8386-035938DBC082}" name="Tableau35" displayName="Tableau35" ref="G2:H7" totalsRowShown="0" headerRowDxfId="143" dataDxfId="122" headerRowBorderDxfId="141" tableBorderDxfId="142" totalsRowBorderDxfId="140">
  <autoFilter ref="G2:H7" xr:uid="{1186A609-8FD9-47C1-8386-035938DBC082}"/>
  <tableColumns count="2">
    <tableColumn id="1" xr3:uid="{05AF764B-29EA-4433-BE75-ACD02A67ECF0}" name="Severity" dataDxfId="120"/>
    <tableColumn id="2" xr3:uid="{70D5319A-120D-4863-98C0-97A84859D432}" name="Explanation of Priority" dataDxfId="12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45A693-1B4C-42AB-BDDB-883C7B81C146}" name="Tableau36" displayName="Tableau36" ref="B11:C14" totalsRowShown="0" headerRowDxfId="139" headerRowBorderDxfId="137" tableBorderDxfId="138" totalsRowBorderDxfId="136">
  <autoFilter ref="B11:C14" xr:uid="{9745A693-1B4C-42AB-BDDB-883C7B81C146}"/>
  <tableColumns count="2">
    <tableColumn id="1" xr3:uid="{C71F8C0F-8D9C-4603-9427-C3C22B80D1EE}" name="Priority" dataDxfId="118"/>
    <tableColumn id="2" xr3:uid="{FF6CC017-383F-4651-A3E7-E890576D25D0}" name="Explanation of Statuses" dataDxfId="1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8.140625" customWidth="1"/>
    <col min="2" max="2" width="20.42578125" customWidth="1"/>
    <col min="3" max="3" width="19.7109375" customWidth="1"/>
    <col min="4" max="4" width="24.42578125" customWidth="1"/>
    <col min="5" max="5" width="50.140625" customWidth="1"/>
    <col min="6" max="6" width="38.85546875" customWidth="1"/>
    <col min="7" max="7" width="22.5703125" customWidth="1"/>
    <col min="8" max="8" width="19.28515625" customWidth="1"/>
    <col min="9" max="9" width="16.5703125" customWidth="1"/>
    <col min="10" max="10" width="22" customWidth="1"/>
    <col min="11" max="11" width="20.5703125" customWidth="1"/>
    <col min="12" max="12" width="21.85546875" customWidth="1"/>
    <col min="13" max="13" width="30.140625" customWidth="1"/>
  </cols>
  <sheetData>
    <row r="1" spans="1:13" ht="19.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3" ht="45" x14ac:dyDescent="0.25">
      <c r="A2" s="18" t="s">
        <v>15</v>
      </c>
      <c r="B2" s="19" t="s">
        <v>17</v>
      </c>
      <c r="C2" s="20" t="s">
        <v>21</v>
      </c>
      <c r="D2" s="20" t="s">
        <v>19</v>
      </c>
      <c r="E2" s="21" t="s">
        <v>24</v>
      </c>
      <c r="F2" s="22" t="s">
        <v>25</v>
      </c>
      <c r="G2" s="20" t="s">
        <v>28</v>
      </c>
      <c r="H2" s="22" t="s">
        <v>36</v>
      </c>
      <c r="I2" s="22" t="s">
        <v>30</v>
      </c>
      <c r="J2" s="22" t="s">
        <v>13</v>
      </c>
      <c r="K2" s="22" t="s">
        <v>46</v>
      </c>
      <c r="L2" s="23">
        <v>45728</v>
      </c>
      <c r="M2" s="24"/>
    </row>
    <row r="3" spans="1:13" ht="45.75" thickBot="1" x14ac:dyDescent="0.3">
      <c r="A3" s="25" t="s">
        <v>16</v>
      </c>
      <c r="B3" s="26" t="s">
        <v>18</v>
      </c>
      <c r="C3" s="27" t="s">
        <v>22</v>
      </c>
      <c r="D3" s="27" t="s">
        <v>20</v>
      </c>
      <c r="E3" s="28" t="s">
        <v>23</v>
      </c>
      <c r="F3" s="27" t="s">
        <v>27</v>
      </c>
      <c r="G3" s="29" t="s">
        <v>26</v>
      </c>
      <c r="H3" s="29" t="s">
        <v>42</v>
      </c>
      <c r="I3" s="29" t="s">
        <v>34</v>
      </c>
      <c r="J3" s="29" t="s">
        <v>52</v>
      </c>
      <c r="K3" s="29" t="s">
        <v>47</v>
      </c>
      <c r="L3" s="30">
        <v>45728</v>
      </c>
      <c r="M3" s="31"/>
    </row>
    <row r="10" spans="1:13" x14ac:dyDescent="0.25">
      <c r="E10" s="1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B839D38E-112A-408A-958A-1E6DE019812D}">
            <xm:f>Parameters!$G$3</xm:f>
            <x14:dxf>
              <fill>
                <patternFill>
                  <bgColor rgb="FFC00000"/>
                </patternFill>
              </fill>
            </x14:dxf>
          </x14:cfRule>
          <xm:sqref>H1:H1048576</xm:sqref>
        </x14:conditionalFormatting>
        <x14:conditionalFormatting xmlns:xm="http://schemas.microsoft.com/office/excel/2006/main">
          <x14:cfRule type="expression" priority="11" id="{1BA8C27C-6B3C-4F9E-86FD-50598771C209}">
            <xm:f>$H2=Parameters!$G$7</xm:f>
            <x14:dxf>
              <fill>
                <patternFill>
                  <bgColor theme="0" tint="-0.14996795556505021"/>
                </patternFill>
              </fill>
            </x14:dxf>
          </x14:cfRule>
          <x14:cfRule type="expression" priority="12" id="{4E592693-B381-46CB-BC28-129BC2684D10}">
            <xm:f>$H2=Parameters!$G$6</xm:f>
            <x14:dxf>
              <fill>
                <patternFill>
                  <bgColor rgb="FFFFFF00"/>
                </patternFill>
              </fill>
            </x14:dxf>
          </x14:cfRule>
          <x14:cfRule type="expression" priority="13" id="{12000E7E-EF9B-4DB9-BDD3-6843A7F51DF5}">
            <xm:f>$H2=Parameters!$G$5</xm:f>
            <x14:dxf>
              <fill>
                <patternFill>
                  <bgColor theme="9" tint="-0.24994659260841701"/>
                </patternFill>
              </fill>
            </x14:dxf>
          </x14:cfRule>
          <x14:cfRule type="expression" priority="14" id="{F6DA79F9-6A96-482B-AC3A-DDB284D7A878}">
            <xm:f>$H2=Parameters!$G$4</xm:f>
            <x14:dxf>
              <fill>
                <patternFill>
                  <bgColor rgb="FFFF0000"/>
                </patternFill>
              </fill>
            </x14:dxf>
          </x14:cfRule>
          <x14:cfRule type="expression" priority="15" id="{A63A8810-7534-4E97-958A-234C55D5578A}">
            <xm:f>$H2=Parameters!$G$3</xm:f>
            <x14:dxf>
              <fill>
                <patternFill>
                  <bgColor rgb="FFC00000"/>
                </patternFill>
              </fill>
            </x14:dxf>
          </x14:cfRule>
          <xm:sqref>H2:H3</xm:sqref>
        </x14:conditionalFormatting>
        <x14:conditionalFormatting xmlns:xm="http://schemas.microsoft.com/office/excel/2006/main">
          <x14:cfRule type="expression" priority="8" id="{BE2C6F8C-41DF-4175-8D12-B6C93A1CFE9B}">
            <xm:f>$I2=Parameters!$B$14</xm:f>
            <x14:dxf>
              <fill>
                <patternFill>
                  <bgColor theme="6" tint="0.39994506668294322"/>
                </patternFill>
              </fill>
            </x14:dxf>
          </x14:cfRule>
          <x14:cfRule type="expression" priority="9" id="{6DB3A450-F3E7-4D2C-A700-FDF0E516B953}">
            <xm:f>$I2=Parameters!$B$13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0" id="{3F429373-26C4-41AA-A867-F8805A501172}">
            <xm:f>$I2=Parameters!$B$12</xm:f>
            <x14:dxf>
              <fill>
                <patternFill>
                  <bgColor theme="5" tint="0.39994506668294322"/>
                </patternFill>
              </fill>
            </x14:dxf>
          </x14:cfRule>
          <xm:sqref>I2:I3</xm:sqref>
        </x14:conditionalFormatting>
        <x14:conditionalFormatting xmlns:xm="http://schemas.microsoft.com/office/excel/2006/main">
          <x14:cfRule type="expression" priority="1" id="{9EC9F3AD-E505-4E5C-870C-1B61E07DCD1C}">
            <xm:f>$J2=Parameters!$B$9</xm:f>
            <x14:dxf>
              <fill>
                <patternFill>
                  <bgColor rgb="FF808080"/>
                </patternFill>
              </fill>
            </x14:dxf>
          </x14:cfRule>
          <x14:cfRule type="expression" priority="2" id="{001AE6A7-9648-4D02-828F-F33255400CAA}">
            <xm:f>$J2=Parameters!$B$8</xm:f>
            <x14:dxf>
              <fill>
                <patternFill>
                  <bgColor rgb="FF9966FF"/>
                </patternFill>
              </fill>
            </x14:dxf>
          </x14:cfRule>
          <x14:cfRule type="expression" priority="3" id="{79D2BBD9-1C1B-4B52-A67B-2B3865418868}">
            <xm:f>$J2=Parameters!$B$7</xm:f>
            <x14:dxf>
              <fill>
                <patternFill>
                  <bgColor rgb="FFCCCCFF"/>
                </patternFill>
              </fill>
            </x14:dxf>
          </x14:cfRule>
          <x14:cfRule type="expression" priority="4" id="{9DDC6E81-FA2D-4F44-AC1A-15E4B461BDC6}">
            <xm:f>$J2=Parameters!$B$6</xm:f>
            <x14:dxf>
              <fill>
                <patternFill>
                  <bgColor rgb="FFFFCC99"/>
                </patternFill>
              </fill>
            </x14:dxf>
          </x14:cfRule>
          <x14:cfRule type="expression" priority="5" id="{A4855230-9B2B-4450-BD7D-BE660C75E3DC}">
            <xm:f>$J2=Parameters!$B$5</xm:f>
            <x14:dxf>
              <fill>
                <patternFill>
                  <bgColor rgb="FF99FF99"/>
                </patternFill>
              </fill>
            </x14:dxf>
          </x14:cfRule>
          <x14:cfRule type="expression" priority="6" id="{1D476BE0-95F3-4E0A-85F4-53D48F4EE30E}">
            <xm:f>$J2=Parameters!$B$4</xm:f>
            <x14:dxf>
              <fill>
                <patternFill>
                  <bgColor rgb="FFFFFF99"/>
                </patternFill>
              </fill>
            </x14:dxf>
          </x14:cfRule>
          <x14:cfRule type="expression" priority="7" id="{8D8B957F-2C6F-4E82-A690-661C1F4C4FCF}">
            <xm:f>$J2=Parameters!$B$3</xm:f>
            <x14:dxf>
              <fill>
                <patternFill>
                  <bgColor theme="4" tint="0.39994506668294322"/>
                </patternFill>
              </fill>
            </x14:dxf>
          </x14:cfRule>
          <xm:sqref>J2:J3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11E4148-9B28-44DB-9BBE-E6FB8FB47AA1}">
          <x14:formula1>
            <xm:f>Parameters!$B$12:$B$14</xm:f>
          </x14:formula1>
          <xm:sqref>I2:I3</xm:sqref>
        </x14:dataValidation>
        <x14:dataValidation type="list" allowBlank="1" showInputMessage="1" showErrorMessage="1" xr:uid="{3CC2FD88-1919-4841-8FCA-BED1F5ACB10F}">
          <x14:formula1>
            <xm:f>Parameters!$G$3:$G$7</xm:f>
          </x14:formula1>
          <xm:sqref>H2:H3</xm:sqref>
        </x14:dataValidation>
        <x14:dataValidation type="list" allowBlank="1" showInputMessage="1" showErrorMessage="1" xr:uid="{0793E1B4-570F-48ED-B081-9C223BF11C79}">
          <x14:formula1>
            <xm:f>Parameters!$B$3:$B$9</xm:f>
          </x14:formula1>
          <xm:sqref>J2:J3</xm:sqref>
        </x14:dataValidation>
        <x14:dataValidation type="list" allowBlank="1" showInputMessage="1" showErrorMessage="1" xr:uid="{3A8DF857-E619-4CC9-A74A-E61FAE9E46F5}">
          <x14:formula1>
            <xm:f>Parameters!$E$3:$E$7</xm:f>
          </x14:formula1>
          <xm:sqref>K2:K3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6FF-65D8-44E1-AE90-306570C12017}">
  <dimension ref="A1:M42"/>
  <sheetViews>
    <sheetView topLeftCell="A6" workbookViewId="0">
      <selection activeCell="O29" sqref="O29"/>
    </sheetView>
  </sheetViews>
  <sheetFormatPr baseColWidth="10" defaultRowHeight="15" x14ac:dyDescent="0.25"/>
  <cols>
    <col min="1" max="1" width="7" style="33" customWidth="1"/>
    <col min="2" max="2" width="32.140625" customWidth="1"/>
    <col min="3" max="3" width="35.5703125" customWidth="1"/>
    <col min="4" max="4" width="8.5703125" customWidth="1"/>
    <col min="5" max="5" width="19.7109375" bestFit="1" customWidth="1"/>
    <col min="6" max="6" width="9.85546875" bestFit="1" customWidth="1"/>
    <col min="7" max="7" width="10.7109375" customWidth="1"/>
    <col min="8" max="8" width="12.5703125" bestFit="1" customWidth="1"/>
    <col min="9" max="9" width="14.28515625" customWidth="1"/>
    <col min="10" max="10" width="13.42578125" customWidth="1"/>
    <col min="11" max="11" width="18.28515625" customWidth="1"/>
    <col min="12" max="12" width="15.7109375" customWidth="1"/>
    <col min="13" max="13" width="10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1.5" x14ac:dyDescent="0.25">
      <c r="A2" s="1"/>
      <c r="B2" s="41" t="s">
        <v>64</v>
      </c>
      <c r="C2" s="41"/>
      <c r="D2" s="1"/>
      <c r="E2" s="41" t="s">
        <v>65</v>
      </c>
      <c r="F2" s="41"/>
      <c r="G2" s="41"/>
      <c r="H2" s="41"/>
      <c r="I2" s="41"/>
      <c r="J2" s="41"/>
      <c r="K2" s="41"/>
      <c r="L2" s="41"/>
      <c r="M2" s="1"/>
    </row>
    <row r="3" spans="1:13" ht="23.25" x14ac:dyDescent="0.25">
      <c r="A3" s="1"/>
      <c r="B3" s="42" t="s">
        <v>7</v>
      </c>
      <c r="C3" s="43" t="s">
        <v>68</v>
      </c>
      <c r="D3" s="1"/>
      <c r="E3" s="47" t="s">
        <v>69</v>
      </c>
      <c r="F3" s="15" t="s">
        <v>51</v>
      </c>
      <c r="G3" s="15" t="s">
        <v>13</v>
      </c>
      <c r="H3" s="14" t="s">
        <v>52</v>
      </c>
      <c r="I3" s="14" t="s">
        <v>53</v>
      </c>
      <c r="J3" s="14" t="s">
        <v>54</v>
      </c>
      <c r="K3" s="14" t="s">
        <v>55</v>
      </c>
      <c r="L3" s="6" t="s">
        <v>56</v>
      </c>
      <c r="M3" s="1"/>
    </row>
    <row r="4" spans="1:13" x14ac:dyDescent="0.25">
      <c r="A4" s="1"/>
      <c r="B4" s="35" t="str">
        <f>Parameters!G3</f>
        <v>Blocker</v>
      </c>
      <c r="C4" s="44">
        <f>COUNTIF('Defect Management'!H:H,Parameters!G3)</f>
        <v>1</v>
      </c>
      <c r="D4" s="1"/>
      <c r="E4" s="48">
        <v>45658</v>
      </c>
      <c r="F4" s="16">
        <f>COUNTIFS('Defect Management'!$J:$J, Parameters!B3, 'Defect Management'!$L:$L, "&gt;=01/01/2025",'Defect Management'!$L:$L, "&lt;01/02/2025")</f>
        <v>0</v>
      </c>
      <c r="G4" s="16">
        <f>COUNTIFS('Defect Management'!$J:$J, Parameters!B2, 'Defect Management'!$L:$L, "&gt;=01/01/2025",'Defect Management'!$L:$L, "&lt;01/02/2025")</f>
        <v>0</v>
      </c>
      <c r="H4" s="16">
        <f>COUNTIFS('Defect Management'!$J:$J, Parameters!B5, 'Defect Management'!$L:$L, "&gt;=01/01/2025",'Defect Management'!$L:$L, "&lt;01/02/2025")</f>
        <v>0</v>
      </c>
      <c r="I4" s="16">
        <f>COUNTIFS('Defect Management'!$J:$J, Parameters!B6, 'Defect Management'!$L:$L, "&gt;=01/01/2025",'Defect Management'!$L:$L, "&lt;01/02/2025")</f>
        <v>0</v>
      </c>
      <c r="J4" s="16">
        <f>COUNTIFS('Defect Management'!$J:$J, Parameters!B7, 'Defect Management'!$L:$L, "&gt;=01/01/2025",'Defect Management'!$L:$L, "&lt;01/02/2025")</f>
        <v>0</v>
      </c>
      <c r="K4" s="16">
        <f>COUNTIFS('Defect Management'!$J:$J, Parameters!B8, 'Defect Management'!$L:$L, "&gt;=01/01/2025",'Defect Management'!$L:$L, "&lt;01/02/2025")</f>
        <v>0</v>
      </c>
      <c r="L4" s="44">
        <f>COUNTIFS('Defect Management'!$J:$J, Parameters!B9, 'Defect Management'!$L:$L, "&gt;=01/01/2025",'Defect Management'!$L:$L, "&lt;01/02/2025")</f>
        <v>0</v>
      </c>
      <c r="M4" s="1"/>
    </row>
    <row r="5" spans="1:13" x14ac:dyDescent="0.25">
      <c r="A5" s="1"/>
      <c r="B5" s="35" t="str">
        <f>Parameters!G4</f>
        <v>Critical</v>
      </c>
      <c r="C5" s="44">
        <f>COUNTIF('Defect Management'!H:H,Parameters!G4)</f>
        <v>0</v>
      </c>
      <c r="D5" s="1"/>
      <c r="E5" s="48">
        <v>45689</v>
      </c>
      <c r="F5" s="16">
        <f>COUNTIFS('Defect Management'!$J:$J, Parameters!B3, 'Defect Management'!$L:$L, "&gt;=01/02/2025",'Defect Management'!$L:$L, "&lt;01/03/2025")</f>
        <v>0</v>
      </c>
      <c r="G5" s="16">
        <f>COUNTIFS('Defect Management'!$J:$J, Parameters!B3, 'Defect Management'!$L:$L, "&gt;=01/02/2025",'Defect Management'!$L:$L, "&lt;01/03/2025")</f>
        <v>0</v>
      </c>
      <c r="H5" s="16">
        <f>COUNTIFS('Defect Management'!$J:$J, Parameters!B5, 'Defect Management'!$L:$L, "&gt;=01/02/2025",'Defect Management'!$L:$L, "&lt;01/03/2025")</f>
        <v>0</v>
      </c>
      <c r="I5" s="16">
        <f>COUNTIFS('Defect Management'!$J:$J, Parameters!B6, 'Defect Management'!$L:$L, "&gt;=01/02/2025",'Defect Management'!$L:$L, "&lt;01/03/2025")</f>
        <v>0</v>
      </c>
      <c r="J5" s="16">
        <f>COUNTIFS('Defect Management'!$J:$J, Parameters!B7, 'Defect Management'!$L:$L, "&gt;=01/02/2025",'Defect Management'!$L:$L, "&lt;01/03/2025")</f>
        <v>0</v>
      </c>
      <c r="K5" s="16">
        <f>COUNTIFS('Defect Management'!$J:$J, Parameters!B8, 'Defect Management'!$L:$L, "&gt;=01/02/2025",'Defect Management'!$L:$L, "&lt;01/03/2025")</f>
        <v>0</v>
      </c>
      <c r="L5" s="44">
        <f>COUNTIFS('Defect Management'!$J:$J, Parameters!B9, 'Defect Management'!$L:$L, "&gt;=01/02/2025",'Defect Management'!$L:$L, "&lt;01/03/2025")</f>
        <v>0</v>
      </c>
      <c r="M5" s="1"/>
    </row>
    <row r="6" spans="1:13" x14ac:dyDescent="0.25">
      <c r="A6" s="1"/>
      <c r="B6" s="35" t="str">
        <f>Parameters!G5</f>
        <v>Major</v>
      </c>
      <c r="C6" s="44">
        <f>COUNTIF('Defect Management'!H:H,Parameters!G5)</f>
        <v>0</v>
      </c>
      <c r="D6" s="1"/>
      <c r="E6" s="48">
        <v>45717</v>
      </c>
      <c r="F6" s="16">
        <f>COUNTIFS('Defect Management'!$J:$J, Parameters!B3, 'Defect Management'!$L:$L, "&gt;=01/03/2025",'Defect Management'!$L:$L, "&lt;01/04/2025")</f>
        <v>0</v>
      </c>
      <c r="G6" s="16">
        <f>COUNTIFS('Defect Management'!$J:$J, Parameters!B4, 'Defect Management'!$L:$L, "&gt;=01/03/2025",'Defect Management'!$L:$L, "&lt;01/04/2025")</f>
        <v>1</v>
      </c>
      <c r="H6" s="16">
        <f>COUNTIFS('Defect Management'!$J:$J, Parameters!B5, 'Defect Management'!$L:$L, "&gt;=01/03/2025",'Defect Management'!$L:$L, "&lt;01/04/2025")</f>
        <v>1</v>
      </c>
      <c r="I6" s="16">
        <f>COUNTIFS('Defect Management'!$J:$J, Parameters!B6, 'Defect Management'!$L:$L, "&gt;=01/03/2025",'Defect Management'!$L:$L, "&lt;01/04/2025")</f>
        <v>0</v>
      </c>
      <c r="J6" s="16">
        <f>COUNTIFS('Defect Management'!$J:$J, Parameters!B7, 'Defect Management'!$L:$L, "&gt;=01/03/2025",'Defect Management'!$L:$L, "&lt;01/04/2025")</f>
        <v>0</v>
      </c>
      <c r="K6" s="16">
        <f>COUNTIFS('Defect Management'!$J:$J, Parameters!B8, 'Defect Management'!$L:$L, "&gt;=01/03/2025",'Defect Management'!$L:$L, "&lt;01/04/2025")</f>
        <v>0</v>
      </c>
      <c r="L6" s="44">
        <f>COUNTIFS('Defect Management'!$J:$J, Parameters!B9, 'Defect Management'!$L:$L, "&gt;=01/03/2025",'Defect Management'!$L:$L, "&lt;01/04/2025")</f>
        <v>0</v>
      </c>
      <c r="M6" s="1"/>
    </row>
    <row r="7" spans="1:13" x14ac:dyDescent="0.25">
      <c r="A7" s="1"/>
      <c r="B7" s="35" t="str">
        <f>Parameters!G6</f>
        <v>Minor</v>
      </c>
      <c r="C7" s="44">
        <f>COUNTIF('Defect Management'!H:H,Parameters!G6)</f>
        <v>1</v>
      </c>
      <c r="D7" s="1"/>
      <c r="E7" s="48">
        <v>45748</v>
      </c>
      <c r="F7" s="16">
        <f>COUNTIFS('Defect Management'!$J:$J, Parameters!B3, 'Defect Management'!$L:$L, "&gt;=01/04/2025",'Defect Management'!$L:$L, "&lt;01/05/2025")</f>
        <v>0</v>
      </c>
      <c r="G7" s="16">
        <f>COUNTIFS('Defect Management'!$J:$J, Parameters!B4, 'Defect Management'!$L:$L, "&gt;=01/04/2025",'Defect Management'!$L:$L, "&lt;01/05/2025")</f>
        <v>0</v>
      </c>
      <c r="H7" s="16">
        <f>COUNTIFS('Defect Management'!$J:$J, Parameters!B5, 'Defect Management'!$L:$L, "&gt;=01/04/2025",'Defect Management'!$L:$L, "&lt;01/05/2025")</f>
        <v>0</v>
      </c>
      <c r="I7" s="16">
        <f>COUNTIFS('Defect Management'!$J:$J, Parameters!B6, 'Defect Management'!$L:$L, "&gt;=01/04/2025",'Defect Management'!$L:$L, "&lt;01/05/2025")</f>
        <v>0</v>
      </c>
      <c r="J7" s="16">
        <f>COUNTIFS('Defect Management'!$J:$J, Parameters!B7, 'Defect Management'!$L:$L, "&gt;=01/04/2025",'Defect Management'!$L:$L, "&lt;01/05/2025")</f>
        <v>0</v>
      </c>
      <c r="K7" s="16">
        <f>COUNTIFS('Defect Management'!$J:$J, Parameters!B8, 'Defect Management'!$L:$L, "&gt;=01/04/2025",'Defect Management'!$L:$L, "&lt;01/05/2025")</f>
        <v>0</v>
      </c>
      <c r="L7" s="44">
        <f>COUNTIFS('Defect Management'!$J:$J, Parameters!B9, 'Defect Management'!$L:$L, "&gt;=01/04/2025",'Defect Management'!$L:$L, "&lt;01/05/2025")</f>
        <v>0</v>
      </c>
      <c r="M7" s="1"/>
    </row>
    <row r="8" spans="1:13" x14ac:dyDescent="0.25">
      <c r="A8" s="1"/>
      <c r="B8" s="35" t="str">
        <f>Parameters!G7</f>
        <v>Trivial</v>
      </c>
      <c r="C8" s="44">
        <f>COUNTIF('Defect Management'!H:H,Parameters!G7)</f>
        <v>0</v>
      </c>
      <c r="D8" s="1"/>
      <c r="E8" s="48">
        <v>45778</v>
      </c>
      <c r="F8" s="16">
        <f>COUNTIFS('Defect Management'!$J:$J, Parameters!B3, 'Defect Management'!$L:$L, "&gt;=01/05/2025",'Defect Management'!$L:$L, "&lt;01/06/2025")</f>
        <v>0</v>
      </c>
      <c r="G8" s="16">
        <f>COUNTIFS('Defect Management'!$J:$J, Parameters!B4, 'Defect Management'!$L:$L, "&gt;=01/05/2025",'Defect Management'!$L:$L, "&lt;01/06/2025")</f>
        <v>0</v>
      </c>
      <c r="H8" s="16">
        <f>COUNTIFS('Defect Management'!$J:$J, Parameters!B5, 'Defect Management'!$L:$L, "&gt;=01/05/2025",'Defect Management'!$L:$L, "&lt;01/06/2025")</f>
        <v>0</v>
      </c>
      <c r="I8" s="16">
        <f>COUNTIFS('Defect Management'!$J:$J, Parameters!B6, 'Defect Management'!$L:$L, "&gt;=01/05/2025",'Defect Management'!$L:$L, "&lt;01/06/2025")</f>
        <v>0</v>
      </c>
      <c r="J8" s="16">
        <f>COUNTIFS('Defect Management'!$J:$J, Parameters!B7, 'Defect Management'!$L:$L, "&gt;=01/05/2025",'Defect Management'!$L:$L, "&lt;01/06/2025")</f>
        <v>0</v>
      </c>
      <c r="K8" s="16">
        <f>COUNTIFS('Defect Management'!$J:$J, Parameters!B8, 'Defect Management'!$L:$L, "&gt;=01/05/2025",'Defect Management'!$L:$L, "&lt;01/06/2025")</f>
        <v>0</v>
      </c>
      <c r="L8" s="44">
        <f>COUNTIFS('Defect Management'!$J:$J, Parameters!B9, 'Defect Management'!$L:$L, "&gt;=01/05/2025",'Defect Management'!$L:$L, "&lt;01/06/2025")</f>
        <v>0</v>
      </c>
      <c r="M8" s="1"/>
    </row>
    <row r="9" spans="1:13" x14ac:dyDescent="0.25">
      <c r="A9" s="1"/>
      <c r="B9" s="1"/>
      <c r="C9" s="1"/>
      <c r="D9" s="1"/>
      <c r="E9" s="48">
        <v>45809</v>
      </c>
      <c r="F9" s="16">
        <f>COUNTIFS('Defect Management'!$J:$J, Parameters!B3, 'Defect Management'!$L:$L, "&gt;=01/06/2025",'Defect Management'!$L:$L, "&lt;01/07/2025")</f>
        <v>0</v>
      </c>
      <c r="G9" s="16">
        <f>COUNTIFS('Defect Management'!$J:$J, Parameters!B4, 'Defect Management'!$L:$L, "&gt;=01/06/2025",'Defect Management'!$L:$L, "&lt;01/07/2025")</f>
        <v>0</v>
      </c>
      <c r="H9" s="16">
        <f>COUNTIFS('Defect Management'!$J:$J, Parameters!B5, 'Defect Management'!$L:$L, "&gt;=01/06/2025",'Defect Management'!$L:$L, "&lt;01/07/2025")</f>
        <v>0</v>
      </c>
      <c r="I9" s="16">
        <f>COUNTIFS('Defect Management'!$J:$J, Parameters!B6, 'Defect Management'!$L:$L, "&gt;=01/06/2025",'Defect Management'!$L:$L, "&lt;01/07/2025")</f>
        <v>0</v>
      </c>
      <c r="J9" s="16">
        <f>COUNTIFS('Defect Management'!$J:$J, Parameters!B7, 'Defect Management'!$L:$L, "&gt;=01/06/2025",'Defect Management'!$L:$L, "&lt;01/07/2025")</f>
        <v>0</v>
      </c>
      <c r="K9" s="16">
        <f>COUNTIFS('Defect Management'!$J:$J, Parameters!B8, 'Defect Management'!$L:$L, "&gt;=01/06/2025",'Defect Management'!$L:$L, "&lt;01/07/2025")</f>
        <v>0</v>
      </c>
      <c r="L9" s="44">
        <f>COUNTIFS('Defect Management'!$J:$J, Parameters!B9, 'Defect Management'!$L:$L, "&gt;=01/06/2025",'Defect Management'!$L:$L, "&lt;01/07/2025")</f>
        <v>0</v>
      </c>
      <c r="M9" s="1"/>
    </row>
    <row r="10" spans="1:13" x14ac:dyDescent="0.25">
      <c r="A10" s="1"/>
      <c r="B10" s="1"/>
      <c r="C10" s="1"/>
      <c r="D10" s="1"/>
      <c r="E10" s="48">
        <v>45839</v>
      </c>
      <c r="F10" s="16">
        <f>COUNTIFS('Defect Management'!$J:$J, Parameters!B3, 'Defect Management'!$L:$L, "&gt;=01/07/2025",'Defect Management'!$L:$L, "&lt;01/08/2025")</f>
        <v>0</v>
      </c>
      <c r="G10" s="16">
        <f>COUNTIFS('Defect Management'!$J:$J, Parameters!B4, 'Defect Management'!$L:$L, "&gt;=01/07/2025",'Defect Management'!$L:$L, "&lt;01/08/2025")</f>
        <v>0</v>
      </c>
      <c r="H10" s="16">
        <f>COUNTIFS('Defect Management'!$J:$J, Parameters!B5, 'Defect Management'!$L:$L, "&gt;=01/07/2025",'Defect Management'!$L:$L, "&lt;01/08/2025")</f>
        <v>0</v>
      </c>
      <c r="I10" s="16">
        <f>COUNTIFS('Defect Management'!$J:$J, Parameters!B6, 'Defect Management'!$L:$L, "&gt;=01/07/2025",'Defect Management'!$L:$L, "&lt;01/08/2025")</f>
        <v>0</v>
      </c>
      <c r="J10" s="16">
        <f>COUNTIFS('Defect Management'!$J:$J, Parameters!B7, 'Defect Management'!$L:$L, "&gt;=01/07/2025",'Defect Management'!$L:$L, "&lt;01/08/2025")</f>
        <v>0</v>
      </c>
      <c r="K10" s="16">
        <f>COUNTIFS('Defect Management'!$J:$J, Parameters!B8, 'Defect Management'!$L:$L, "&gt;=01/07/2025",'Defect Management'!$L:$L, "&lt;01/08/2025")</f>
        <v>0</v>
      </c>
      <c r="L10" s="44">
        <f>COUNTIFS('Defect Management'!$J:$J, Parameters!B9, 'Defect Management'!$L:$L, "&gt;=01/07/2025",'Defect Management'!$L:$L, "&lt;01/08/2025")</f>
        <v>0</v>
      </c>
      <c r="M10" s="1"/>
    </row>
    <row r="11" spans="1:13" x14ac:dyDescent="0.25">
      <c r="A11" s="1"/>
      <c r="B11" s="1"/>
      <c r="C11" s="1"/>
      <c r="D11" s="1"/>
      <c r="E11" s="48">
        <v>45870</v>
      </c>
      <c r="F11" s="16">
        <f>COUNTIFS('Defect Management'!$J:$J, Parameters!B3, 'Defect Management'!$L:$L, "&gt;=01/08/2025",'Defect Management'!$L:$L, "&lt;01/09/2025")</f>
        <v>0</v>
      </c>
      <c r="G11" s="16">
        <f>COUNTIFS('Defect Management'!$J:$J, Parameters!B4, 'Defect Management'!$L:$L, "&gt;=01/08/2025",'Defect Management'!$L:$L, "&lt;01/09/2025")</f>
        <v>0</v>
      </c>
      <c r="H11" s="16">
        <f>COUNTIFS('Defect Management'!$J:$J, Parameters!B5, 'Defect Management'!$L:$L, "&gt;=01/08/2025",'Defect Management'!$L:$L, "&lt;01/09/2025")</f>
        <v>0</v>
      </c>
      <c r="I11" s="16">
        <f>COUNTIFS('Defect Management'!$J:$J, Parameters!B6, 'Defect Management'!$L:$L, "&gt;=01/08/2025",'Defect Management'!$L:$L, "&lt;01/09/2025")</f>
        <v>0</v>
      </c>
      <c r="J11" s="16">
        <f>COUNTIFS('Defect Management'!$J:$J, Parameters!B7, 'Defect Management'!$L:$L, "&gt;=01/08/2025",'Defect Management'!$L:$L, "&lt;01/09/2025")</f>
        <v>0</v>
      </c>
      <c r="K11" s="16">
        <f>COUNTIFS('Defect Management'!$J:$J, Parameters!B8, 'Defect Management'!$L:$L, "&gt;=01/08/2025",'Defect Management'!$L:$L, "&lt;01/09/2025")</f>
        <v>0</v>
      </c>
      <c r="L11" s="44">
        <f>COUNTIFS('Defect Management'!$J:$J, Parameters!B9, 'Defect Management'!$L:$L, "&gt;=01/08/2025",'Defect Management'!$L:$L, "&lt;01/09/2025")</f>
        <v>0</v>
      </c>
      <c r="M11" s="1"/>
    </row>
    <row r="12" spans="1:13" x14ac:dyDescent="0.25">
      <c r="A12" s="1"/>
      <c r="B12" s="1"/>
      <c r="C12" s="1"/>
      <c r="D12" s="1"/>
      <c r="E12" s="48">
        <v>45901</v>
      </c>
      <c r="F12" s="16">
        <f>COUNTIFS('Defect Management'!$J:$J, Parameters!B3, 'Defect Management'!$L:$L, "&gt;=01/09/2025",'Defect Management'!$L:$L, "&lt;01/10/2025")</f>
        <v>0</v>
      </c>
      <c r="G12" s="16">
        <f>COUNTIFS('Defect Management'!$J:$J, Parameters!B4, 'Defect Management'!$L:$L, "&gt;=01/09/2025",'Defect Management'!$L:$L, "&lt;01/10/2025")</f>
        <v>0</v>
      </c>
      <c r="H12" s="16">
        <f>COUNTIFS('Defect Management'!$J:$J, Parameters!B5, 'Defect Management'!$L:$L, "&gt;=01/09/2025",'Defect Management'!$L:$L, "&lt;01/10/2025")</f>
        <v>0</v>
      </c>
      <c r="I12" s="16">
        <f>COUNTIFS('Defect Management'!$J:$J, Parameters!B6, 'Defect Management'!$L:$L, "&gt;=01/09/2025",'Defect Management'!$L:$L, "&lt;01/10/2025")</f>
        <v>0</v>
      </c>
      <c r="J12" s="16">
        <f>COUNTIFS('Defect Management'!$J:$J, Parameters!B7, 'Defect Management'!$L:$L, "&gt;=01/09/2025",'Defect Management'!$L:$L, "&lt;01/10/2025")</f>
        <v>0</v>
      </c>
      <c r="K12" s="16">
        <f>COUNTIFS('Defect Management'!$J:$J, Parameters!B8, 'Defect Management'!$L:$L, "&gt;=01/09/2025",'Defect Management'!$L:$L, "&lt;01/10/2025")</f>
        <v>0</v>
      </c>
      <c r="L12" s="44">
        <f>COUNTIFS('Defect Management'!$J:$J, Parameters!B9, 'Defect Management'!$L:$L, "&gt;=01/09/2025",'Defect Management'!$L:$L, "&lt;01/10/2025")</f>
        <v>0</v>
      </c>
      <c r="M12" s="1"/>
    </row>
    <row r="13" spans="1:13" x14ac:dyDescent="0.25">
      <c r="A13" s="1"/>
      <c r="B13" s="1"/>
      <c r="C13" s="1"/>
      <c r="D13" s="1"/>
      <c r="E13" s="48">
        <v>45931</v>
      </c>
      <c r="F13" s="16">
        <f>COUNTIFS('Defect Management'!$J:$J, Parameters!B3, 'Defect Management'!$L:$L, "&gt;=01/10/2025",'Defect Management'!$L:$L, "&lt;01/11/2025")</f>
        <v>0</v>
      </c>
      <c r="G13" s="16">
        <f>COUNTIFS('Defect Management'!$J:$J, Parameters!B4, 'Defect Management'!$L:$L, "&gt;=01/10/2025",'Defect Management'!$L:$L, "&lt;01/11/2025")</f>
        <v>0</v>
      </c>
      <c r="H13" s="16">
        <f>COUNTIFS('Defect Management'!$J:$J, Parameters!B5, 'Defect Management'!$L:$L, "&gt;=01/10/2025",'Defect Management'!$L:$L, "&lt;01/11/2025")</f>
        <v>0</v>
      </c>
      <c r="I13" s="16">
        <f>COUNTIFS('Defect Management'!$J:$J, Parameters!B6, 'Defect Management'!$L:$L, "&gt;=01/10/2025",'Defect Management'!$L:$L, "&lt;01/11/2025")</f>
        <v>0</v>
      </c>
      <c r="J13" s="16">
        <f>COUNTIFS('Defect Management'!$J:$J, Parameters!B7, 'Defect Management'!$L:$L, "&gt;=01/10/2025",'Defect Management'!$L:$L, "&lt;01/11/2025")</f>
        <v>0</v>
      </c>
      <c r="K13" s="16">
        <f>COUNTIFS('Defect Management'!$J:$J, Parameters!B8, 'Defect Management'!$L:$L, "&gt;=01/10/2025",'Defect Management'!$L:$L, "&lt;01/11/2025")</f>
        <v>0</v>
      </c>
      <c r="L13" s="44">
        <f>COUNTIFS('Defect Management'!$J:$J, Parameters!B9, 'Defect Management'!$L:$L, "&gt;=01/10/2025",'Defect Management'!$L:$L, "&lt;01/11/2025")</f>
        <v>0</v>
      </c>
      <c r="M13" s="1"/>
    </row>
    <row r="14" spans="1:13" x14ac:dyDescent="0.25">
      <c r="A14" s="1"/>
      <c r="B14" s="1"/>
      <c r="C14" s="1"/>
      <c r="D14" s="1"/>
      <c r="E14" s="48">
        <v>45962</v>
      </c>
      <c r="F14" s="16">
        <f>COUNTIFS('Defect Management'!$J:$J, Parameters!B3, 'Defect Management'!$L:$L, "&gt;=01/11/2025",'Defect Management'!$L:$L, "&lt;01/12/2025")</f>
        <v>0</v>
      </c>
      <c r="G14" s="16">
        <f>COUNTIFS('Defect Management'!$J:$J, Parameters!B4, 'Defect Management'!$L:$L, "&gt;=01/11/2025",'Defect Management'!$L:$L, "&lt;01/12/2025")</f>
        <v>0</v>
      </c>
      <c r="H14" s="16">
        <f>COUNTIFS('Defect Management'!$J:$J, Parameters!B5, 'Defect Management'!$L:$L, "&gt;=01/11/2025",'Defect Management'!$L:$L, "&lt;01/12/2025")</f>
        <v>0</v>
      </c>
      <c r="I14" s="16">
        <f>COUNTIFS('Defect Management'!$J:$J, Parameters!B6, 'Defect Management'!$L:$L, "&gt;=01/11/2025",'Defect Management'!$L:$L, "&lt;01/12/2025")</f>
        <v>0</v>
      </c>
      <c r="J14" s="16">
        <f>COUNTIFS('Defect Management'!$J:$J, Parameters!B7, 'Defect Management'!$L:$L, "&gt;=01/11/2025",'Defect Management'!$L:$L, "&lt;01/12/2025")</f>
        <v>0</v>
      </c>
      <c r="K14" s="16">
        <f>COUNTIFS('Defect Management'!$J:$J, Parameters!B8, 'Defect Management'!$L:$L, "&gt;=01/11/2025",'Defect Management'!$L:$L, "&lt;01/12/2025")</f>
        <v>0</v>
      </c>
      <c r="L14" s="44">
        <f>COUNTIFS('Defect Management'!$J:$J, Parameters!B9, 'Defect Management'!$L:$L, "&gt;=01/11/2025",'Defect Management'!$L:$L, "&lt;01/12/2025")</f>
        <v>0</v>
      </c>
      <c r="M14" s="1"/>
    </row>
    <row r="15" spans="1:13" x14ac:dyDescent="0.25">
      <c r="A15" s="1"/>
      <c r="B15" s="1"/>
      <c r="C15" s="1"/>
      <c r="D15" s="1"/>
      <c r="E15" s="48">
        <v>45992</v>
      </c>
      <c r="F15" s="16">
        <f>COUNTIFS('Defect Management'!$J:$J, Parameters!B3, 'Defect Management'!$L:$L, "&gt;=01/12/2025",'Defect Management'!$L:$L, "&lt;01/01/2026")</f>
        <v>0</v>
      </c>
      <c r="G15" s="16">
        <f>COUNTIFS('Defect Management'!$J:$J, Parameters!B4, 'Defect Management'!$L:$L, "&gt;=01/12/2025",'Defect Management'!$L:$L, "&lt;01/01/2026")</f>
        <v>0</v>
      </c>
      <c r="H15" s="16">
        <f>COUNTIFS('Defect Management'!$J:$J, Parameters!B5, 'Defect Management'!$L:$L, "&gt;=01/12/2025",'Defect Management'!$L:$L, "&lt;01/01/2026")</f>
        <v>0</v>
      </c>
      <c r="I15" s="16">
        <f>COUNTIFS('Defect Management'!$J:$J, Parameters!B6, 'Defect Management'!$L:$L, "&gt;=01/12/2025",'Defect Management'!$L:$L, "&lt;01/01/2026")</f>
        <v>0</v>
      </c>
      <c r="J15" s="16">
        <f>COUNTIFS('Defect Management'!$J:$J, Parameters!B7, 'Defect Management'!$L:$L, "&gt;=01/12/2025",'Defect Management'!$L:$L, "&lt;01/01/2026")</f>
        <v>0</v>
      </c>
      <c r="K15" s="16">
        <f>COUNTIFS('Defect Management'!$J:$J, Parameters!B8, 'Defect Management'!$L:$L, "&gt;=01/12/2025",'Defect Management'!$L:$L, "&lt;01/01/2026")</f>
        <v>0</v>
      </c>
      <c r="L15" s="44">
        <f>COUNTIFS('Defect Management'!$J:$J, Parameters!B9, 'Defect Management'!$L:$L, "&gt;=01/12/2025",'Defect Management'!$L:$L, "&lt;01/01/2026")</f>
        <v>0</v>
      </c>
      <c r="M15" s="1"/>
    </row>
    <row r="16" spans="1:13" x14ac:dyDescent="0.25">
      <c r="A16" s="1"/>
      <c r="B16" s="1"/>
      <c r="C16" s="1"/>
      <c r="D16" s="1"/>
      <c r="E16" s="48">
        <v>46023</v>
      </c>
      <c r="F16" s="16">
        <f>COUNTIFS('Defect Management'!$J:$J, Parameters!B3, 'Defect Management'!$L:$L, "&gt;=01/01/2026",'Defect Management'!$L:$L, "&lt;01/02/2026")</f>
        <v>0</v>
      </c>
      <c r="G16" s="16">
        <f>COUNTIFS('Defect Management'!$J:$J, Parameters!B4, 'Defect Management'!$L:$L, "&gt;=01/01/2026",'Defect Management'!$L:$L, "&lt;01/02/2026")</f>
        <v>0</v>
      </c>
      <c r="H16" s="16">
        <f>COUNTIFS('Defect Management'!$J:$J, Parameters!B5, 'Defect Management'!$L:$L, "&gt;=01/01/2026",'Defect Management'!$L:$L, "&lt;01/02/2026")</f>
        <v>0</v>
      </c>
      <c r="I16" s="16">
        <f>COUNTIFS('Defect Management'!$J:$J, Parameters!B6, 'Defect Management'!$L:$L, "&gt;=01/01/2026",'Defect Management'!$L:$L, "&lt;01/02/2026")</f>
        <v>0</v>
      </c>
      <c r="J16" s="16">
        <f>COUNTIFS('Defect Management'!$J:$J, Parameters!B7, 'Defect Management'!$L:$L, "&gt;=01/01/2026",'Defect Management'!$L:$L, "&lt;01/02/2026")</f>
        <v>0</v>
      </c>
      <c r="K16" s="16">
        <f>COUNTIFS('Defect Management'!$J:$J, Parameters!B8, 'Defect Management'!$L:$L, "&gt;=01/01/2026",'Defect Management'!$L:$L, "&lt;01/02/2026")</f>
        <v>0</v>
      </c>
      <c r="L16" s="44">
        <f>COUNTIFS('Defect Management'!$J:$J, Parameters!B9, 'Defect Management'!$L:$L, "&gt;=01/01/2026",'Defect Management'!$L:$L, "&lt;01/02/2026")</f>
        <v>0</v>
      </c>
      <c r="M16" s="1"/>
    </row>
    <row r="17" spans="1:13" x14ac:dyDescent="0.25">
      <c r="A17" s="1"/>
      <c r="B17" s="1"/>
      <c r="C17" s="1"/>
      <c r="D17" s="1"/>
      <c r="E17" s="48">
        <v>46054</v>
      </c>
      <c r="F17" s="16">
        <f>COUNTIFS('Defect Management'!$J:$J, Parameters!B3, 'Defect Management'!$L:$L, "&gt;=01/02/2026",'Defect Management'!$L:$L, "&lt;01/03/2026")</f>
        <v>0</v>
      </c>
      <c r="G17" s="16">
        <f>COUNTIFS('Defect Management'!$J:$J, Parameters!B4, 'Defect Management'!$L:$L, "&gt;=01/02/2026",'Defect Management'!$L:$L, "&lt;01/03/2026")</f>
        <v>0</v>
      </c>
      <c r="H17" s="16">
        <f>COUNTIFS('Defect Management'!$J:$J, Parameters!B5, 'Defect Management'!$L:$L, "&gt;=01/02/2026",'Defect Management'!$L:$L, "&lt;01/03/2026")</f>
        <v>0</v>
      </c>
      <c r="I17" s="16">
        <f>COUNTIFS('Defect Management'!$J:$J, Parameters!B6, 'Defect Management'!$L:$L, "&gt;=01/02/2026",'Defect Management'!$L:$L, "&lt;01/03/2026")</f>
        <v>0</v>
      </c>
      <c r="J17" s="16">
        <f>COUNTIFS('Defect Management'!$J:$J, Parameters!B7, 'Defect Management'!$L:$L, "&gt;=01/02/2026",'Defect Management'!$L:$L, "&lt;01/03/2026")</f>
        <v>0</v>
      </c>
      <c r="K17" s="16">
        <f>COUNTIFS('Defect Management'!$J:$J, Parameters!B8, 'Defect Management'!$L:$L, "&gt;=01/02/2026",'Defect Management'!$L:$L, "&lt;01/03/2026")</f>
        <v>0</v>
      </c>
      <c r="L17" s="44">
        <f>COUNTIFS('Defect Management'!$J:$J, Parameters!B9, 'Defect Management'!$L:$L, "&gt;=01/02/2026",'Defect Management'!$L:$L, "&lt;01/03/2026")</f>
        <v>0</v>
      </c>
      <c r="M17" s="1"/>
    </row>
    <row r="18" spans="1:13" x14ac:dyDescent="0.25">
      <c r="A18" s="1"/>
      <c r="B18" s="1"/>
      <c r="C18" s="1"/>
      <c r="D18" s="1"/>
      <c r="E18" s="48">
        <v>46082</v>
      </c>
      <c r="F18" s="16">
        <f>COUNTIFS('Defect Management'!$J:$J, Parameters!B3, 'Defect Management'!$L:$L, "&gt;=01/03/2026",'Defect Management'!$L:$L, "&lt;01/04/2026")</f>
        <v>0</v>
      </c>
      <c r="G18" s="16">
        <f>COUNTIFS('Defect Management'!$J:$J, Parameters!B4, 'Defect Management'!$L:$L, "&gt;=01/03/2026",'Defect Management'!$L:$L, "&lt;01/04/2026")</f>
        <v>0</v>
      </c>
      <c r="H18" s="16">
        <f>COUNTIFS('Defect Management'!$J:$J, Parameters!B5, 'Defect Management'!$L:$L, "&gt;=01/03/2026",'Defect Management'!$L:$L, "&lt;01/04/2026")</f>
        <v>0</v>
      </c>
      <c r="I18" s="16">
        <f>COUNTIFS('Defect Management'!$J:$J, Parameters!B6, 'Defect Management'!$L:$L, "&gt;=01/03/2026",'Defect Management'!$L:$L, "&lt;01/04/2026")</f>
        <v>0</v>
      </c>
      <c r="J18" s="16">
        <f>COUNTIFS('Defect Management'!$J:$J, Parameters!B7, 'Defect Management'!$L:$L, "&gt;=01/03/2026",'Defect Management'!$L:$L, "&lt;01/04/2026")</f>
        <v>0</v>
      </c>
      <c r="K18" s="16">
        <f>COUNTIFS('Defect Management'!$J:$J, Parameters!B8, 'Defect Management'!$L:$L, "&gt;=01/03/2026",'Defect Management'!$L:$L, "&lt;01/04/2026")</f>
        <v>0</v>
      </c>
      <c r="L18" s="44">
        <f>COUNTIFS('Defect Management'!$J:$J, Parameters!B9, 'Defect Management'!$L:$L, "&gt;=01/03/2026",'Defect Management'!$L:$L, "&lt;01/04/2026")</f>
        <v>0</v>
      </c>
      <c r="M18" s="1"/>
    </row>
    <row r="19" spans="1:13" x14ac:dyDescent="0.25">
      <c r="A19" s="1"/>
      <c r="B19" s="1"/>
      <c r="C19" s="1"/>
      <c r="D19" s="1"/>
      <c r="E19" s="48">
        <v>46113</v>
      </c>
      <c r="F19" s="16">
        <f>COUNTIFS('Defect Management'!$J:$J, Parameters!B3, 'Defect Management'!$L:$L, "&gt;=01/04/2026",'Defect Management'!$L:$L, "&lt;01/05/2026")</f>
        <v>0</v>
      </c>
      <c r="G19" s="16">
        <f>COUNTIFS('Defect Management'!$J:$J, Parameters!B4, 'Defect Management'!$L:$L, "&gt;=01/04/2026",'Defect Management'!$L:$L, "&lt;01/05/2026")</f>
        <v>0</v>
      </c>
      <c r="H19" s="16">
        <f>COUNTIFS('Defect Management'!$J:$J, Parameters!B5, 'Defect Management'!$L:$L, "&gt;=01/04/2026",'Defect Management'!$L:$L, "&lt;01/05/2026")</f>
        <v>0</v>
      </c>
      <c r="I19" s="16">
        <f>COUNTIFS('Defect Management'!$J:$J, Parameters!B6, 'Defect Management'!$L:$L, "&gt;=01/04/2026",'Defect Management'!$L:$L, "&lt;01/05/2026")</f>
        <v>0</v>
      </c>
      <c r="J19" s="16">
        <f>COUNTIFS('Defect Management'!$J:$J, Parameters!B7, 'Defect Management'!$L:$L, "&gt;=01/04/2026",'Defect Management'!$L:$L, "&lt;01/05/2026")</f>
        <v>0</v>
      </c>
      <c r="K19" s="16">
        <f>COUNTIFS('Defect Management'!$J:$J, Parameters!B8, 'Defect Management'!$L:$L, "&gt;=01/04/2026",'Defect Management'!$L:$L, "&lt;01/05/2026")</f>
        <v>0</v>
      </c>
      <c r="L19" s="44">
        <f>COUNTIFS('Defect Management'!$J:$J, Parameters!B9, 'Defect Management'!$L:$L, "&gt;=01/04/2026",'Defect Management'!$L:$L, "&lt;01/05/2026")</f>
        <v>0</v>
      </c>
      <c r="M19" s="1"/>
    </row>
    <row r="20" spans="1:13" x14ac:dyDescent="0.25">
      <c r="A20" s="1"/>
      <c r="B20" s="1"/>
      <c r="C20" s="1"/>
      <c r="D20" s="1"/>
      <c r="E20" s="48">
        <v>46143</v>
      </c>
      <c r="F20" s="16">
        <f>COUNTIFS('Defect Management'!$J:$J, Parameters!B3, 'Defect Management'!$L:$L, "&gt;=01/05/2026",'Defect Management'!$L:$L, "&lt;01/06/2026")</f>
        <v>0</v>
      </c>
      <c r="G20" s="16">
        <f>COUNTIFS('Defect Management'!$J:$J, Parameters!B4, 'Defect Management'!$L:$L, "&gt;=01/05/2026",'Defect Management'!$L:$L, "&lt;01/06/2026")</f>
        <v>0</v>
      </c>
      <c r="H20" s="16">
        <f>COUNTIFS('Defect Management'!$J:$J, Parameters!B5, 'Defect Management'!$L:$L, "&gt;=01/05/2026",'Defect Management'!$L:$L, "&lt;01/06/2026")</f>
        <v>0</v>
      </c>
      <c r="I20" s="16">
        <f>COUNTIFS('Defect Management'!$J:$J, Parameters!B6, 'Defect Management'!$L:$L, "&gt;=01/05/2026",'Defect Management'!$L:$L, "&lt;01/06/2026")</f>
        <v>0</v>
      </c>
      <c r="J20" s="16">
        <f>COUNTIFS('Defect Management'!$J:$J, Parameters!B7, 'Defect Management'!$L:$L, "&gt;=01/05/2026",'Defect Management'!$L:$L, "&lt;01/06/2026")</f>
        <v>0</v>
      </c>
      <c r="K20" s="16">
        <f>COUNTIFS('Defect Management'!$J:$J, Parameters!B8, 'Defect Management'!$L:$L, "&gt;=01/05/2026",'Defect Management'!$L:$L, "&lt;01/06/2026")</f>
        <v>0</v>
      </c>
      <c r="L20" s="44">
        <f>COUNTIFS('Defect Management'!$J:$J, Parameters!B9, 'Defect Management'!$L:$L, "&gt;=01/05/2026",'Defect Management'!$L:$L, "&lt;01/06/2026")</f>
        <v>0</v>
      </c>
      <c r="M20" s="1"/>
    </row>
    <row r="21" spans="1:13" x14ac:dyDescent="0.25">
      <c r="A21" s="1"/>
      <c r="B21" s="1"/>
      <c r="C21" s="1"/>
      <c r="D21" s="1"/>
      <c r="E21" s="48">
        <v>46174</v>
      </c>
      <c r="F21" s="16">
        <f>COUNTIFS('Defect Management'!$J:$J, Parameters!B3, 'Defect Management'!$L:$L, "&gt;=01/06/2026",'Defect Management'!$L:$L, "&lt;01/07/2026")</f>
        <v>0</v>
      </c>
      <c r="G21" s="16">
        <f>COUNTIFS('Defect Management'!$J:$J, Parameters!B4, 'Defect Management'!$L:$L, "&gt;=01/06/2026",'Defect Management'!$L:$L, "&lt;01/07/2026")</f>
        <v>0</v>
      </c>
      <c r="H21" s="16">
        <f>COUNTIFS('Defect Management'!$J:$J, Parameters!B5, 'Defect Management'!$L:$L, "&gt;=01/06/2026",'Defect Management'!$L:$L, "&lt;01/07/2026")</f>
        <v>0</v>
      </c>
      <c r="I21" s="16">
        <f>COUNTIFS('Defect Management'!$J:$J, Parameters!B6, 'Defect Management'!$L:$L, "&gt;=01/06/2026",'Defect Management'!$L:$L, "&lt;01/07/2026")</f>
        <v>0</v>
      </c>
      <c r="J21" s="16">
        <f>COUNTIFS('Defect Management'!$J:$J, Parameters!B7, 'Defect Management'!$L:$L, "&gt;=01/06/2026",'Defect Management'!$L:$L, "&lt;01/07/2026")</f>
        <v>0</v>
      </c>
      <c r="K21" s="16">
        <f>COUNTIFS('Defect Management'!$J:$J, Parameters!B8, 'Defect Management'!$L:$L, "&gt;=01/06/2026",'Defect Management'!$L:$L, "&lt;01/07/2026")</f>
        <v>0</v>
      </c>
      <c r="L21" s="44">
        <f>COUNTIFS('Defect Management'!$J:$J, Parameters!B9, 'Defect Management'!$L:$L, "&gt;=01/06/2026",'Defect Management'!$L:$L, "&lt;01/07/2026")</f>
        <v>0</v>
      </c>
      <c r="M21" s="1"/>
    </row>
    <row r="22" spans="1:13" x14ac:dyDescent="0.25">
      <c r="A22" s="1"/>
      <c r="B22" s="1"/>
      <c r="C22" s="1"/>
      <c r="D22" s="1"/>
      <c r="E22" s="48">
        <v>46204</v>
      </c>
      <c r="F22" s="16">
        <f>COUNTIFS('Defect Management'!$J:$J, Parameters!B3, 'Defect Management'!$L:$L, "&gt;=01/07/2026",'Defect Management'!$L:$L, "&lt;01/08/2026")</f>
        <v>0</v>
      </c>
      <c r="G22" s="16">
        <f>COUNTIFS('Defect Management'!$J:$J, Parameters!B4, 'Defect Management'!$L:$L, "&gt;=01/07/2026",'Defect Management'!$L:$L, "&lt;01/08/2026")</f>
        <v>0</v>
      </c>
      <c r="H22" s="16">
        <f>COUNTIFS('Defect Management'!$J:$J, Parameters!B5, 'Defect Management'!$L:$L, "&gt;=01/07/2026",'Defect Management'!$L:$L, "&lt;01/08/2026")</f>
        <v>0</v>
      </c>
      <c r="I22" s="16">
        <f>COUNTIFS('Defect Management'!$J:$J, Parameters!B6, 'Defect Management'!$L:$L, "&gt;=01/07/2026",'Defect Management'!$L:$L, "&lt;01/08/2026")</f>
        <v>0</v>
      </c>
      <c r="J22" s="16">
        <f>COUNTIFS('Defect Management'!$J:$J, Parameters!B7, 'Defect Management'!$L:$L, "&gt;=01/07/2026",'Defect Management'!$L:$L, "&lt;01/08/2026")</f>
        <v>0</v>
      </c>
      <c r="K22" s="16">
        <f>COUNTIFS('Defect Management'!$J:$J, Parameters!B8, 'Defect Management'!$L:$L, "&gt;=01/07/2026",'Defect Management'!$L:$L, "&lt;01/08/2026")</f>
        <v>0</v>
      </c>
      <c r="L22" s="44">
        <f>COUNTIFS('Defect Management'!$J:$J, Parameters!B9, 'Defect Management'!$L:$L, "&gt;=01/07/2026",'Defect Management'!$L:$L, "&lt;01/08/2026")</f>
        <v>0</v>
      </c>
      <c r="M22" s="1"/>
    </row>
    <row r="23" spans="1:13" x14ac:dyDescent="0.25">
      <c r="A23" s="1"/>
      <c r="B23" s="1"/>
      <c r="C23" s="1"/>
      <c r="D23" s="1"/>
      <c r="E23" s="48">
        <v>46235</v>
      </c>
      <c r="F23" s="16">
        <f>COUNTIFS('Defect Management'!$J:$J, Parameters!B3, 'Defect Management'!$L:$L, "&gt;=01/08/2026",'Defect Management'!$L:$L, "&lt;01/09/2026")</f>
        <v>0</v>
      </c>
      <c r="G23" s="16">
        <f>COUNTIFS('Defect Management'!$J:$J, Parameters!B4, 'Defect Management'!$L:$L, "&gt;=01/08/2026",'Defect Management'!$L:$L, "&lt;01/09/2026")</f>
        <v>0</v>
      </c>
      <c r="H23" s="16">
        <f>COUNTIFS('Defect Management'!$J:$J, Parameters!B5, 'Defect Management'!$L:$L, "&gt;=01/08/2026",'Defect Management'!$L:$L, "&lt;01/09/2026")</f>
        <v>0</v>
      </c>
      <c r="I23" s="16">
        <f>COUNTIFS('Defect Management'!$J:$J, Parameters!B6, 'Defect Management'!$L:$L, "&gt;=01/08/2026",'Defect Management'!$L:$L, "&lt;01/09/2026")</f>
        <v>0</v>
      </c>
      <c r="J23" s="16">
        <f>COUNTIFS('Defect Management'!$J:$J, Parameters!B7, 'Defect Management'!$L:$L, "&gt;=01/08/2026",'Defect Management'!$L:$L, "&lt;01/09/2026")</f>
        <v>0</v>
      </c>
      <c r="K23" s="16">
        <f>COUNTIFS('Defect Management'!$J:$J, Parameters!B8, 'Defect Management'!$L:$L, "&gt;=01/08/2026",'Defect Management'!$L:$L, "&lt;01/09/2026")</f>
        <v>0</v>
      </c>
      <c r="L23" s="44">
        <f>COUNTIFS('Defect Management'!$J:$J, Parameters!B9, 'Defect Management'!$L:$L, "&gt;=01/08/2026",'Defect Management'!$L:$L, "&lt;01/09/2026")</f>
        <v>0</v>
      </c>
      <c r="M23" s="1"/>
    </row>
    <row r="24" spans="1:13" x14ac:dyDescent="0.25">
      <c r="A24" s="1"/>
      <c r="B24" s="1"/>
      <c r="C24" s="1"/>
      <c r="D24" s="1"/>
      <c r="E24" s="48">
        <v>46266</v>
      </c>
      <c r="F24" s="16">
        <f>COUNTIFS('Defect Management'!$J:$J, Parameters!B3, 'Defect Management'!$L:$L, "&gt;=01/09/2026",'Defect Management'!$L:$L, "&lt;01/10/2026")</f>
        <v>0</v>
      </c>
      <c r="G24" s="16">
        <f>COUNTIFS('Defect Management'!$J:$J, Parameters!B4, 'Defect Management'!$L:$L, "&gt;=01/09/2026",'Defect Management'!$L:$L, "&lt;01/10/2026")</f>
        <v>0</v>
      </c>
      <c r="H24" s="16">
        <f>COUNTIFS('Defect Management'!$J:$J, Parameters!B5, 'Defect Management'!$L:$L, "&gt;=01/09/2026",'Defect Management'!$L:$L, "&lt;01/10/2026")</f>
        <v>0</v>
      </c>
      <c r="I24" s="16">
        <f>COUNTIFS('Defect Management'!$J:$J, Parameters!B6, 'Defect Management'!$L:$L, "&gt;=01/09/2026",'Defect Management'!$L:$L, "&lt;01/10/2026")</f>
        <v>0</v>
      </c>
      <c r="J24" s="16">
        <f>COUNTIFS('Defect Management'!$J:$J, Parameters!B7, 'Defect Management'!$L:$L, "&gt;=01/09/2026",'Defect Management'!$L:$L, "&lt;01/10/2026")</f>
        <v>0</v>
      </c>
      <c r="K24" s="16">
        <f>COUNTIFS('Defect Management'!$J:$J, Parameters!B8, 'Defect Management'!$L:$L, "&gt;=01/09/2026",'Defect Management'!$L:$L, "&lt;01/10/2026")</f>
        <v>0</v>
      </c>
      <c r="L24" s="44">
        <f>COUNTIFS('Defect Management'!$J:$J, Parameters!B9, 'Defect Management'!$L:$L, "&gt;=01/09/2026",'Defect Management'!$L:$L, "&lt;01/10/2026")</f>
        <v>0</v>
      </c>
      <c r="M24" s="1"/>
    </row>
    <row r="25" spans="1:13" x14ac:dyDescent="0.25">
      <c r="A25" s="1"/>
      <c r="B25" s="1"/>
      <c r="C25" s="1"/>
      <c r="D25" s="1"/>
      <c r="E25" s="48">
        <v>46296</v>
      </c>
      <c r="F25" s="16">
        <f>COUNTIFS('Defect Management'!$J:$J, Parameters!B3, 'Defect Management'!$L:$L, "&gt;=01/10/2026",'Defect Management'!$L:$L, "&lt;01/11/2026")</f>
        <v>0</v>
      </c>
      <c r="G25" s="16">
        <f>COUNTIFS('Defect Management'!$J:$J, Parameters!B4, 'Defect Management'!$L:$L, "&gt;=01/10/2026",'Defect Management'!$L:$L, "&lt;01/11/2026")</f>
        <v>0</v>
      </c>
      <c r="H25" s="16">
        <f>COUNTIFS('Defect Management'!$J:$J, Parameters!B5, 'Defect Management'!$L:$L, "&gt;=01/10/2026",'Defect Management'!$L:$L, "&lt;01/11/2026")</f>
        <v>0</v>
      </c>
      <c r="I25" s="16">
        <f>COUNTIFS('Defect Management'!$J:$J, Parameters!B6, 'Defect Management'!$L:$L, "&gt;=01/10/2026",'Defect Management'!$L:$L, "&lt;01/11/2026")</f>
        <v>0</v>
      </c>
      <c r="J25" s="16">
        <f>COUNTIFS('Defect Management'!$J:$J, Parameters!B7, 'Defect Management'!$L:$L, "&gt;=01/10/2026",'Defect Management'!$L:$L, "&lt;01/11/2026")</f>
        <v>0</v>
      </c>
      <c r="K25" s="16">
        <f>COUNTIFS('Defect Management'!$J:$J, Parameters!B8, 'Defect Management'!$L:$L, "&gt;=01/10/2026",'Defect Management'!$L:$L, "&lt;01/11/2026")</f>
        <v>0</v>
      </c>
      <c r="L25" s="44">
        <f>COUNTIFS('Defect Management'!$J:$J, Parameters!B9, 'Defect Management'!$L:$L, "&gt;=01/10/2026",'Defect Management'!$L:$L, "&lt;01/11/2026")</f>
        <v>0</v>
      </c>
      <c r="M25" s="1"/>
    </row>
    <row r="26" spans="1:13" x14ac:dyDescent="0.25">
      <c r="A26" s="1"/>
      <c r="B26" s="1"/>
      <c r="C26" s="1"/>
      <c r="D26" s="1"/>
      <c r="E26" s="49">
        <v>46327</v>
      </c>
      <c r="F26" s="39">
        <f>COUNTIFS('Defect Management'!$J:$J, Parameters!B3, 'Defect Management'!$L:$L, "&gt;=01/11/2026",'Defect Management'!$L:$L, "&lt;01/12/2026")</f>
        <v>0</v>
      </c>
      <c r="G26" s="39">
        <f>COUNTIFS('Defect Management'!$J:$J, Parameters!B4, 'Defect Management'!$L:$L, "&gt;=01/11/2026",'Defect Management'!$L:$L, "&lt;01/12/2026")</f>
        <v>0</v>
      </c>
      <c r="H26" s="39">
        <f>COUNTIFS('Defect Management'!$J:$J, Parameters!B5, 'Defect Management'!$L:$L, "&gt;=01/11/2026",'Defect Management'!$L:$L, "&lt;01/12/2026")</f>
        <v>0</v>
      </c>
      <c r="I26" s="39">
        <f>COUNTIFS('Defect Management'!$J:$J, Parameters!B6, 'Defect Management'!$L:$L, "&gt;=01/11/2026",'Defect Management'!$L:$L, "&lt;01/12/2026")</f>
        <v>0</v>
      </c>
      <c r="J26" s="39">
        <f>COUNTIFS('Defect Management'!$J:$J, Parameters!B7, 'Defect Management'!$L:$L, "&gt;=01/11/2026",'Defect Management'!$L:$L, "&lt;01/12/2026")</f>
        <v>0</v>
      </c>
      <c r="K26" s="39">
        <f>COUNTIFS('Defect Management'!$J:$J, Parameters!B8, 'Defect Management'!$L:$L, "&gt;=01/11/2026",'Defect Management'!$L:$L, "&lt;01/12/2026")</f>
        <v>0</v>
      </c>
      <c r="L26" s="45">
        <f>COUNTIFS('Defect Management'!$J:$J, Parameters!B9, 'Defect Management'!$L:$L, "&gt;=01/11/2026",'Defect Management'!$L:$L, "&lt;01/12/2026")</f>
        <v>0</v>
      </c>
      <c r="M26" s="1"/>
    </row>
    <row r="27" spans="1:13" ht="31.5" x14ac:dyDescent="0.5">
      <c r="A27" s="1"/>
      <c r="B27" s="40" t="s">
        <v>66</v>
      </c>
      <c r="C27" s="40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0" t="s">
        <v>70</v>
      </c>
      <c r="C28" s="9" t="s">
        <v>71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31.5" x14ac:dyDescent="0.5">
      <c r="A29" s="1"/>
      <c r="B29" s="8">
        <f>COUNTIF('Defect Management'!$J:$J, Parameters!B3) + COUNTIF('Defect Management'!$J:$J, Parameters!B4) + COUNTIF('Defect Management'!$J:$J, Parameters!B6)</f>
        <v>1</v>
      </c>
      <c r="C29" s="50">
        <f>COUNTIF('Defect Management'!$J:$J, Parameters!B5) + COUNTIF('Defect Management'!$J:$J, Parameters!B7) + COUNTIF('Defect Management'!$J:$J, Parameters!B8)</f>
        <v>1</v>
      </c>
      <c r="D29" s="1"/>
      <c r="E29" s="40" t="s">
        <v>67</v>
      </c>
      <c r="F29" s="40"/>
      <c r="G29" s="40"/>
      <c r="H29" s="40"/>
      <c r="I29" s="1"/>
      <c r="J29" s="1"/>
      <c r="K29" s="1"/>
      <c r="L29" s="1"/>
      <c r="M29" s="1"/>
    </row>
    <row r="30" spans="1:13" x14ac:dyDescent="0.25">
      <c r="A30" s="51"/>
      <c r="B30" s="51"/>
      <c r="C30" s="51"/>
      <c r="D30" s="51"/>
      <c r="E30" s="52" t="s">
        <v>73</v>
      </c>
      <c r="F30" s="52" t="s">
        <v>8</v>
      </c>
      <c r="G30" s="46"/>
      <c r="H30" s="46"/>
      <c r="I30" s="1"/>
      <c r="J30" s="1"/>
      <c r="K30" s="1"/>
      <c r="L30" s="1"/>
      <c r="M30" s="1"/>
    </row>
    <row r="31" spans="1:13" x14ac:dyDescent="0.25">
      <c r="A31" s="51"/>
      <c r="B31" s="51"/>
      <c r="C31" s="51"/>
      <c r="D31" s="51"/>
      <c r="E31" s="52" t="s">
        <v>7</v>
      </c>
      <c r="F31" s="46" t="s">
        <v>30</v>
      </c>
      <c r="G31" s="46" t="s">
        <v>34</v>
      </c>
      <c r="H31" s="46" t="s">
        <v>72</v>
      </c>
      <c r="I31" s="1"/>
      <c r="J31" s="1"/>
      <c r="K31" s="1"/>
      <c r="L31" s="1"/>
      <c r="M31" s="1"/>
    </row>
    <row r="32" spans="1:13" x14ac:dyDescent="0.25">
      <c r="A32" s="51"/>
      <c r="B32" s="51"/>
      <c r="C32" s="51"/>
      <c r="D32" s="51"/>
      <c r="E32" s="53" t="s">
        <v>36</v>
      </c>
      <c r="F32" s="54">
        <v>1</v>
      </c>
      <c r="G32" s="54"/>
      <c r="H32" s="54">
        <v>1</v>
      </c>
      <c r="I32" s="1"/>
      <c r="J32" s="1"/>
      <c r="K32" s="1"/>
      <c r="L32" s="1"/>
      <c r="M32" s="1"/>
    </row>
    <row r="33" spans="1:13" x14ac:dyDescent="0.25">
      <c r="A33" s="51"/>
      <c r="B33" s="51"/>
      <c r="C33" s="51"/>
      <c r="D33" s="51"/>
      <c r="E33" s="53" t="s">
        <v>40</v>
      </c>
      <c r="F33" s="54"/>
      <c r="G33" s="54">
        <v>1</v>
      </c>
      <c r="H33" s="54">
        <v>1</v>
      </c>
      <c r="I33" s="1"/>
      <c r="J33" s="1"/>
      <c r="K33" s="1"/>
      <c r="L33" s="1"/>
      <c r="M33" s="1"/>
    </row>
    <row r="34" spans="1:13" x14ac:dyDescent="0.25">
      <c r="A34" s="51"/>
      <c r="B34" s="51"/>
      <c r="C34" s="51"/>
      <c r="D34" s="51"/>
      <c r="E34" s="53" t="s">
        <v>72</v>
      </c>
      <c r="F34" s="54">
        <v>1</v>
      </c>
      <c r="G34" s="54">
        <v>1</v>
      </c>
      <c r="H34" s="54">
        <v>2</v>
      </c>
      <c r="I34" s="1"/>
      <c r="J34" s="1"/>
      <c r="K34" s="1"/>
      <c r="L34" s="1"/>
      <c r="M34" s="1"/>
    </row>
    <row r="35" spans="1:13" x14ac:dyDescent="0.25">
      <c r="A35" s="51"/>
      <c r="B35" s="51"/>
      <c r="C35" s="51"/>
      <c r="D35" s="5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51"/>
      <c r="B36" s="51"/>
      <c r="C36" s="51"/>
      <c r="D36" s="5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51"/>
      <c r="B37" s="51"/>
      <c r="C37" s="51"/>
      <c r="D37" s="5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51"/>
      <c r="B38" s="51"/>
      <c r="C38" s="51"/>
      <c r="D38" s="5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51"/>
      <c r="B39" s="51"/>
      <c r="C39" s="51"/>
      <c r="D39" s="5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51"/>
      <c r="B40" s="51"/>
      <c r="C40" s="51"/>
      <c r="D40" s="5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51"/>
      <c r="B41" s="51"/>
      <c r="C41" s="51"/>
      <c r="D41" s="5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51"/>
      <c r="B42" s="51"/>
      <c r="C42" s="51"/>
      <c r="D42" s="51"/>
      <c r="E42" s="1"/>
      <c r="F42" s="1"/>
      <c r="G42" s="1"/>
      <c r="H42" s="1"/>
      <c r="I42" s="1"/>
      <c r="J42" s="1"/>
      <c r="K42" s="1"/>
      <c r="L42" s="1"/>
      <c r="M42" s="1"/>
    </row>
  </sheetData>
  <mergeCells count="4">
    <mergeCell ref="B2:C2"/>
    <mergeCell ref="E2:L2"/>
    <mergeCell ref="B27:C27"/>
    <mergeCell ref="E29:H29"/>
  </mergeCells>
  <conditionalFormatting sqref="E31:E34 G31:H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:H30 E29 E31:E34 G31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H30 E31:E34 G31:H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2:H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0DAA-F723-495B-8043-60967D99557A}">
  <dimension ref="A1:I16"/>
  <sheetViews>
    <sheetView workbookViewId="0">
      <selection activeCell="C21" sqref="C21"/>
    </sheetView>
  </sheetViews>
  <sheetFormatPr baseColWidth="10" defaultRowHeight="15" x14ac:dyDescent="0.25"/>
  <cols>
    <col min="1" max="1" width="7.140625" customWidth="1"/>
    <col min="2" max="2" width="16.85546875" customWidth="1"/>
    <col min="3" max="3" width="62.140625" customWidth="1"/>
    <col min="4" max="4" width="8.140625" customWidth="1"/>
    <col min="5" max="5" width="37.28515625" customWidth="1"/>
    <col min="6" max="6" width="5.5703125" customWidth="1"/>
    <col min="7" max="7" width="32.7109375" customWidth="1"/>
    <col min="8" max="8" width="43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8.25" customHeight="1" x14ac:dyDescent="0.3">
      <c r="A2" s="1"/>
      <c r="B2" s="7" t="s">
        <v>9</v>
      </c>
      <c r="C2" s="6" t="s">
        <v>14</v>
      </c>
      <c r="D2" s="5"/>
      <c r="E2" s="4" t="s">
        <v>10</v>
      </c>
      <c r="F2" s="1"/>
      <c r="G2" s="15" t="s">
        <v>7</v>
      </c>
      <c r="H2" s="6" t="s">
        <v>29</v>
      </c>
      <c r="I2" s="1"/>
    </row>
    <row r="3" spans="1:9" ht="39" customHeight="1" x14ac:dyDescent="0.25">
      <c r="A3" s="1"/>
      <c r="B3" s="35" t="s">
        <v>51</v>
      </c>
      <c r="C3" s="3" t="s">
        <v>57</v>
      </c>
      <c r="D3" s="1"/>
      <c r="E3" s="37" t="s">
        <v>46</v>
      </c>
      <c r="F3" s="1"/>
      <c r="G3" s="34" t="s">
        <v>36</v>
      </c>
      <c r="H3" s="11" t="s">
        <v>37</v>
      </c>
      <c r="I3" s="1"/>
    </row>
    <row r="4" spans="1:9" ht="36" customHeight="1" x14ac:dyDescent="0.25">
      <c r="A4" s="1"/>
      <c r="B4" s="35" t="s">
        <v>13</v>
      </c>
      <c r="C4" s="3" t="s">
        <v>58</v>
      </c>
      <c r="D4" s="1"/>
      <c r="E4" s="37" t="s">
        <v>47</v>
      </c>
      <c r="F4" s="1"/>
      <c r="G4" s="34" t="s">
        <v>38</v>
      </c>
      <c r="H4" s="11" t="s">
        <v>39</v>
      </c>
      <c r="I4" s="1"/>
    </row>
    <row r="5" spans="1:9" x14ac:dyDescent="0.25">
      <c r="A5" s="1"/>
      <c r="B5" s="35" t="s">
        <v>52</v>
      </c>
      <c r="C5" s="3" t="s">
        <v>59</v>
      </c>
      <c r="D5" s="1"/>
      <c r="E5" s="37" t="s">
        <v>49</v>
      </c>
      <c r="F5" s="1"/>
      <c r="G5" s="34" t="s">
        <v>40</v>
      </c>
      <c r="H5" s="11" t="s">
        <v>41</v>
      </c>
      <c r="I5" s="1"/>
    </row>
    <row r="6" spans="1:9" ht="39.75" customHeight="1" x14ac:dyDescent="0.25">
      <c r="A6" s="1"/>
      <c r="B6" s="35" t="s">
        <v>53</v>
      </c>
      <c r="C6" s="3" t="s">
        <v>60</v>
      </c>
      <c r="D6" s="1"/>
      <c r="E6" s="37" t="s">
        <v>48</v>
      </c>
      <c r="F6" s="1"/>
      <c r="G6" s="34" t="s">
        <v>42</v>
      </c>
      <c r="H6" s="11" t="s">
        <v>43</v>
      </c>
      <c r="I6" s="1"/>
    </row>
    <row r="7" spans="1:9" ht="45.75" customHeight="1" x14ac:dyDescent="0.25">
      <c r="A7" s="1"/>
      <c r="B7" s="36" t="s">
        <v>54</v>
      </c>
      <c r="C7" s="2" t="s">
        <v>61</v>
      </c>
      <c r="D7" s="1"/>
      <c r="E7" s="38" t="s">
        <v>50</v>
      </c>
      <c r="F7" s="1"/>
      <c r="G7" s="34" t="s">
        <v>44</v>
      </c>
      <c r="H7" s="11" t="s">
        <v>45</v>
      </c>
      <c r="I7" s="1"/>
    </row>
    <row r="8" spans="1:9" ht="30" x14ac:dyDescent="0.25">
      <c r="A8" s="1"/>
      <c r="B8" s="39" t="s">
        <v>55</v>
      </c>
      <c r="C8" s="2" t="s">
        <v>62</v>
      </c>
      <c r="D8" s="1"/>
      <c r="E8" s="1"/>
      <c r="F8" s="1"/>
      <c r="G8" s="1"/>
      <c r="H8" s="1"/>
      <c r="I8" s="1"/>
    </row>
    <row r="9" spans="1:9" s="33" customFormat="1" x14ac:dyDescent="0.25">
      <c r="A9" s="1"/>
      <c r="B9" s="39" t="s">
        <v>56</v>
      </c>
      <c r="C9" s="2" t="s">
        <v>63</v>
      </c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25">
      <c r="A11" s="1"/>
      <c r="B11" s="7" t="s">
        <v>8</v>
      </c>
      <c r="C11" s="6" t="s">
        <v>14</v>
      </c>
      <c r="D11" s="1"/>
      <c r="E11" s="1"/>
      <c r="F11" s="1"/>
      <c r="G11" s="1"/>
      <c r="H11" s="1"/>
      <c r="I11" s="1"/>
    </row>
    <row r="12" spans="1:9" ht="25.5" customHeight="1" x14ac:dyDescent="0.25">
      <c r="A12" s="1"/>
      <c r="B12" s="12" t="s">
        <v>30</v>
      </c>
      <c r="C12" s="32" t="s">
        <v>31</v>
      </c>
      <c r="D12" s="1"/>
      <c r="E12" s="1"/>
      <c r="F12" s="1"/>
      <c r="G12" s="1"/>
      <c r="H12" s="1"/>
      <c r="I12" s="1"/>
    </row>
    <row r="13" spans="1:9" ht="33.75" customHeight="1" x14ac:dyDescent="0.25">
      <c r="A13" s="1"/>
      <c r="B13" s="12" t="s">
        <v>32</v>
      </c>
      <c r="C13" s="32" t="s">
        <v>33</v>
      </c>
      <c r="D13" s="1"/>
      <c r="E13" s="1"/>
      <c r="F13" s="1"/>
      <c r="G13" s="1"/>
      <c r="H13" s="1"/>
      <c r="I13" s="1"/>
    </row>
    <row r="14" spans="1:9" ht="29.25" customHeight="1" x14ac:dyDescent="0.25">
      <c r="A14" s="1"/>
      <c r="B14" s="12" t="s">
        <v>34</v>
      </c>
      <c r="C14" s="32" t="s">
        <v>35</v>
      </c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Defect Management</vt:lpstr>
      <vt:lpstr>Dashboard</vt:lpstr>
      <vt:lpstr>Parameters</vt:lpstr>
      <vt:lpstr>StatusList</vt:lpstr>
      <vt:lpstr>TestersList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LAMBAT</dc:creator>
  <cp:lastModifiedBy>Mohammad LAMBAT</cp:lastModifiedBy>
  <dcterms:created xsi:type="dcterms:W3CDTF">2025-03-12T21:45:55Z</dcterms:created>
  <dcterms:modified xsi:type="dcterms:W3CDTF">2025-03-13T00:09:49Z</dcterms:modified>
</cp:coreProperties>
</file>