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drawings/drawing17.xml" ContentType="application/vnd.openxmlformats-officedocument.drawing+xml"/>
  <Override PartName="/xl/charts/chart16.xml" ContentType="application/vnd.openxmlformats-officedocument.drawingml.chart+xml"/>
  <Override PartName="/xl/drawings/drawing18.xml" ContentType="application/vnd.openxmlformats-officedocument.drawing+xml"/>
  <Override PartName="/xl/charts/chart17.xml" ContentType="application/vnd.openxmlformats-officedocument.drawingml.chart+xml"/>
  <Override PartName="/xl/drawings/drawing19.xml" ContentType="application/vnd.openxmlformats-officedocument.drawing+xml"/>
  <Override PartName="/xl/charts/chart18.xml" ContentType="application/vnd.openxmlformats-officedocument.drawingml.chart+xml"/>
  <Override PartName="/xl/drawings/drawing20.xml" ContentType="application/vnd.openxmlformats-officedocument.drawing+xml"/>
  <Override PartName="/xl/charts/chart19.xml" ContentType="application/vnd.openxmlformats-officedocument.drawingml.chart+xml"/>
  <Override PartName="/xl/drawings/drawing21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John Jechura\Google Drive\Refining &amp; Energy Tech\EIA Data\"/>
    </mc:Choice>
  </mc:AlternateContent>
  <bookViews>
    <workbookView xWindow="0" yWindow="0" windowWidth="9527" windowHeight="13173" firstSheet="1" activeTab="3"/>
  </bookViews>
  <sheets>
    <sheet name="Indexed Rates" sheetId="4" r:id="rId1"/>
    <sheet name="Unique Corporations" sheetId="3" r:id="rId2"/>
    <sheet name="Unique Facilities" sheetId="2" r:id="rId3"/>
    <sheet name="2016 Refinery Capacity" sheetId="5" r:id="rId4"/>
    <sheet name="Corporate Summary" sheetId="6" r:id="rId5"/>
    <sheet name="Categories &amp; Notes" sheetId="7" r:id="rId6"/>
    <sheet name="Histogram" sheetId="8" r:id="rId7"/>
    <sheet name="Capacities (2)" sheetId="10" r:id="rId8"/>
    <sheet name="Distillation (2)" sheetId="12" r:id="rId9"/>
    <sheet name="Coking (2)" sheetId="14" r:id="rId10"/>
    <sheet name="Cat Cracking (2)" sheetId="16" r:id="rId11"/>
    <sheet name="Hydrocracking (2)" sheetId="18" r:id="rId12"/>
    <sheet name="Hydrotreating Total (2)" sheetId="19" r:id="rId13"/>
    <sheet name="Hydrotreating (2)" sheetId="21" r:id="rId14"/>
    <sheet name="Reforming (2)" sheetId="23" r:id="rId15"/>
    <sheet name="Reforming Pie Chart (1)" sheetId="41" r:id="rId16"/>
    <sheet name="Isomerization (2)" sheetId="25" r:id="rId17"/>
    <sheet name="Alyklation (2)" sheetId="27" r:id="rId18"/>
    <sheet name="Bottom of Barrel Chart (2)" sheetId="29" r:id="rId19"/>
    <sheet name="Coker Chart (2)" sheetId="31" r:id="rId20"/>
    <sheet name="FCC Chart (2)" sheetId="33" r:id="rId21"/>
    <sheet name="FCC-Hydrocracking Chart (2)" sheetId="35" r:id="rId22"/>
    <sheet name="FCC-Hydrocracking Chart 2 (2)" sheetId="37" r:id="rId23"/>
    <sheet name="Gasoline Upgrading Chart (1)" sheetId="40" r:id="rId24"/>
    <sheet name="Gasoline Upgrading Chart (2)" sheetId="39" r:id="rId25"/>
  </sheets>
  <definedNames>
    <definedName name="_xlnm._FilterDatabase" localSheetId="3" hidden="1">'2016 Refinery Capacity'!$A$4:$AT$137</definedName>
    <definedName name="_xlnm._FilterDatabase" localSheetId="4" hidden="1">'Corporate Summary'!$A$3:$G$68</definedName>
    <definedName name="_xlnm._FilterDatabase" localSheetId="0" hidden="1">'Indexed Rates'!$A$1:$H$3814</definedName>
    <definedName name="_xlnm._FilterDatabase" localSheetId="1" hidden="1">'Unique Corporations'!$A$1:$B$61</definedName>
    <definedName name="_xlnm._FilterDatabase" localSheetId="2" hidden="1">'Unique Facilities'!$A$1:$H$134</definedName>
  </definedNames>
  <calcPr calcId="171027"/>
  <fileRecoveryPr repairLoad="1"/>
</workbook>
</file>

<file path=xl/calcChain.xml><?xml version="1.0" encoding="utf-8"?>
<calcChain xmlns="http://schemas.openxmlformats.org/spreadsheetml/2006/main">
  <c r="B72" i="6" l="1" a="1"/>
  <c r="B72" i="6" s="1"/>
  <c r="AM17" i="5"/>
  <c r="AN17" i="5"/>
  <c r="AO17" i="5"/>
  <c r="AP17" i="5"/>
  <c r="AQ17" i="5" a="1"/>
  <c r="AQ17" i="5" s="1"/>
  <c r="AR17" i="5" s="1"/>
  <c r="AS17" i="5"/>
  <c r="AT17" i="5"/>
  <c r="AM18" i="5"/>
  <c r="AN18" i="5"/>
  <c r="AO18" i="5"/>
  <c r="AP18" i="5"/>
  <c r="AQ18" i="5" a="1"/>
  <c r="AQ18" i="5" s="1"/>
  <c r="AR18" i="5" s="1"/>
  <c r="AS18" i="5"/>
  <c r="AT18" i="5"/>
  <c r="AM19" i="5"/>
  <c r="AN19" i="5"/>
  <c r="AO19" i="5"/>
  <c r="AP19" i="5"/>
  <c r="AQ19" i="5" a="1"/>
  <c r="AQ19" i="5" s="1"/>
  <c r="AR19" i="5" s="1"/>
  <c r="AS19" i="5"/>
  <c r="AT19" i="5"/>
  <c r="AM20" i="5"/>
  <c r="AN20" i="5"/>
  <c r="AO20" i="5"/>
  <c r="AP20" i="5"/>
  <c r="AQ20" i="5" a="1"/>
  <c r="AQ20" i="5" s="1"/>
  <c r="AR20" i="5" s="1"/>
  <c r="AS20" i="5"/>
  <c r="AT20" i="5"/>
  <c r="AM21" i="5"/>
  <c r="AN21" i="5"/>
  <c r="AO21" i="5"/>
  <c r="AP21" i="5"/>
  <c r="AQ21" i="5" a="1"/>
  <c r="AQ21" i="5" s="1"/>
  <c r="AR21" i="5" s="1"/>
  <c r="AS21" i="5"/>
  <c r="AT21" i="5"/>
  <c r="AM22" i="5"/>
  <c r="AN22" i="5"/>
  <c r="AO22" i="5"/>
  <c r="AP22" i="5"/>
  <c r="AQ22" i="5" a="1"/>
  <c r="AQ22" i="5" s="1"/>
  <c r="AR22" i="5" s="1"/>
  <c r="AS22" i="5"/>
  <c r="AT22" i="5"/>
  <c r="AM23" i="5"/>
  <c r="AN23" i="5"/>
  <c r="AO23" i="5"/>
  <c r="AP23" i="5"/>
  <c r="AQ23" i="5" a="1"/>
  <c r="AQ23" i="5" s="1"/>
  <c r="AR23" i="5" s="1"/>
  <c r="AS23" i="5"/>
  <c r="AT23" i="5"/>
  <c r="AM24" i="5"/>
  <c r="AN24" i="5"/>
  <c r="AO24" i="5"/>
  <c r="AP24" i="5"/>
  <c r="AQ24" i="5" a="1"/>
  <c r="AQ24" i="5" s="1"/>
  <c r="AR24" i="5" s="1"/>
  <c r="AS24" i="5"/>
  <c r="AT24" i="5"/>
  <c r="AM25" i="5"/>
  <c r="AN25" i="5"/>
  <c r="AO25" i="5"/>
  <c r="AP25" i="5"/>
  <c r="AQ25" i="5" a="1"/>
  <c r="AQ25" i="5" s="1"/>
  <c r="AR25" i="5" s="1"/>
  <c r="AS25" i="5"/>
  <c r="AT25" i="5"/>
  <c r="AM26" i="5"/>
  <c r="AN26" i="5"/>
  <c r="AO26" i="5"/>
  <c r="AP26" i="5"/>
  <c r="AQ26" i="5" a="1"/>
  <c r="AQ26" i="5" s="1"/>
  <c r="AR26" i="5" s="1"/>
  <c r="AS26" i="5"/>
  <c r="AT26" i="5"/>
  <c r="AM27" i="5"/>
  <c r="AN27" i="5"/>
  <c r="AO27" i="5"/>
  <c r="AP27" i="5"/>
  <c r="AQ27" i="5" a="1"/>
  <c r="AQ27" i="5" s="1"/>
  <c r="AR27" i="5" s="1"/>
  <c r="AS27" i="5"/>
  <c r="AT27" i="5"/>
  <c r="AM28" i="5"/>
  <c r="AN28" i="5"/>
  <c r="AO28" i="5"/>
  <c r="AP28" i="5"/>
  <c r="AQ28" i="5" a="1"/>
  <c r="AQ28" i="5" s="1"/>
  <c r="AR28" i="5" s="1"/>
  <c r="AS28" i="5"/>
  <c r="AT28" i="5"/>
  <c r="AM29" i="5"/>
  <c r="AN29" i="5"/>
  <c r="AO29" i="5"/>
  <c r="AP29" i="5"/>
  <c r="AQ29" i="5" a="1"/>
  <c r="AQ29" i="5" s="1"/>
  <c r="AR29" i="5" s="1"/>
  <c r="AS29" i="5"/>
  <c r="AT29" i="5"/>
  <c r="AM30" i="5"/>
  <c r="AN30" i="5"/>
  <c r="AO30" i="5"/>
  <c r="AP30" i="5"/>
  <c r="AQ30" i="5" a="1"/>
  <c r="AQ30" i="5" s="1"/>
  <c r="AR30" i="5" s="1"/>
  <c r="AS30" i="5"/>
  <c r="AT30" i="5"/>
  <c r="AM31" i="5"/>
  <c r="AN31" i="5"/>
  <c r="AO31" i="5"/>
  <c r="AP31" i="5"/>
  <c r="AQ31" i="5" a="1"/>
  <c r="AQ31" i="5" s="1"/>
  <c r="AR31" i="5" s="1"/>
  <c r="AS31" i="5"/>
  <c r="AT31" i="5"/>
  <c r="AM32" i="5"/>
  <c r="AN32" i="5"/>
  <c r="AO32" i="5"/>
  <c r="AP32" i="5"/>
  <c r="AQ32" i="5" a="1"/>
  <c r="AQ32" i="5" s="1"/>
  <c r="AR32" i="5" s="1"/>
  <c r="AS32" i="5"/>
  <c r="AT32" i="5"/>
  <c r="AM33" i="5"/>
  <c r="AN33" i="5"/>
  <c r="AO33" i="5"/>
  <c r="AP33" i="5"/>
  <c r="AQ33" i="5" a="1"/>
  <c r="AQ33" i="5" s="1"/>
  <c r="AR33" i="5" s="1"/>
  <c r="AS33" i="5"/>
  <c r="AT33" i="5"/>
  <c r="AM34" i="5"/>
  <c r="AN34" i="5"/>
  <c r="AO34" i="5"/>
  <c r="AP34" i="5"/>
  <c r="AQ34" i="5" a="1"/>
  <c r="AQ34" i="5" s="1"/>
  <c r="AR34" i="5" s="1"/>
  <c r="AS34" i="5"/>
  <c r="AT34" i="5"/>
  <c r="AM35" i="5"/>
  <c r="AN35" i="5"/>
  <c r="AO35" i="5"/>
  <c r="AP35" i="5"/>
  <c r="AQ35" i="5" a="1"/>
  <c r="AQ35" i="5" s="1"/>
  <c r="AR35" i="5" s="1"/>
  <c r="AS35" i="5"/>
  <c r="AT35" i="5"/>
  <c r="AM36" i="5"/>
  <c r="AN36" i="5"/>
  <c r="AO36" i="5"/>
  <c r="AP36" i="5"/>
  <c r="AQ36" i="5" a="1"/>
  <c r="AQ36" i="5" s="1"/>
  <c r="AR36" i="5" s="1"/>
  <c r="AS36" i="5"/>
  <c r="AT36" i="5"/>
  <c r="AM37" i="5"/>
  <c r="AN37" i="5"/>
  <c r="AO37" i="5"/>
  <c r="AP37" i="5"/>
  <c r="AQ37" i="5" a="1"/>
  <c r="AQ37" i="5" s="1"/>
  <c r="AR37" i="5" s="1"/>
  <c r="AS37" i="5"/>
  <c r="AT37" i="5"/>
  <c r="AM38" i="5"/>
  <c r="AN38" i="5"/>
  <c r="AO38" i="5"/>
  <c r="AP38" i="5"/>
  <c r="AQ38" i="5" a="1"/>
  <c r="AQ38" i="5" s="1"/>
  <c r="AR38" i="5" s="1"/>
  <c r="AS38" i="5"/>
  <c r="AT38" i="5"/>
  <c r="AM39" i="5"/>
  <c r="AN39" i="5"/>
  <c r="AO39" i="5"/>
  <c r="AP39" i="5"/>
  <c r="AQ39" i="5" a="1"/>
  <c r="AQ39" i="5" s="1"/>
  <c r="AR39" i="5" s="1"/>
  <c r="AS39" i="5"/>
  <c r="AT39" i="5"/>
  <c r="AM40" i="5"/>
  <c r="AN40" i="5"/>
  <c r="AO40" i="5"/>
  <c r="AP40" i="5"/>
  <c r="AQ40" i="5" a="1"/>
  <c r="AQ40" i="5" s="1"/>
  <c r="AR40" i="5" s="1"/>
  <c r="AS40" i="5"/>
  <c r="AT40" i="5"/>
  <c r="AM41" i="5"/>
  <c r="AN41" i="5"/>
  <c r="AO41" i="5"/>
  <c r="AP41" i="5"/>
  <c r="AQ41" i="5" a="1"/>
  <c r="AQ41" i="5" s="1"/>
  <c r="AR41" i="5" s="1"/>
  <c r="AS41" i="5"/>
  <c r="AT41" i="5"/>
  <c r="AM42" i="5"/>
  <c r="AN42" i="5"/>
  <c r="AO42" i="5"/>
  <c r="AP42" i="5"/>
  <c r="AQ42" i="5" a="1"/>
  <c r="AQ42" i="5" s="1"/>
  <c r="AR42" i="5" s="1"/>
  <c r="AS42" i="5"/>
  <c r="AT42" i="5"/>
  <c r="AM43" i="5"/>
  <c r="AN43" i="5"/>
  <c r="AO43" i="5"/>
  <c r="AP43" i="5"/>
  <c r="AQ43" i="5" a="1"/>
  <c r="AQ43" i="5" s="1"/>
  <c r="AR43" i="5" s="1"/>
  <c r="AS43" i="5"/>
  <c r="AT43" i="5"/>
  <c r="AM44" i="5"/>
  <c r="AN44" i="5"/>
  <c r="AO44" i="5"/>
  <c r="AP44" i="5"/>
  <c r="AQ44" i="5" a="1"/>
  <c r="AQ44" i="5" s="1"/>
  <c r="AR44" i="5" s="1"/>
  <c r="AS44" i="5"/>
  <c r="AT44" i="5"/>
  <c r="AM45" i="5"/>
  <c r="AN45" i="5"/>
  <c r="AO45" i="5"/>
  <c r="AP45" i="5"/>
  <c r="AQ45" i="5" a="1"/>
  <c r="AQ45" i="5" s="1"/>
  <c r="AR45" i="5" s="1"/>
  <c r="AS45" i="5"/>
  <c r="AT45" i="5"/>
  <c r="AM46" i="5"/>
  <c r="AN46" i="5"/>
  <c r="AO46" i="5"/>
  <c r="AP46" i="5"/>
  <c r="AQ46" i="5" a="1"/>
  <c r="AQ46" i="5" s="1"/>
  <c r="AR46" i="5" s="1"/>
  <c r="AS46" i="5"/>
  <c r="AT46" i="5"/>
  <c r="AM47" i="5"/>
  <c r="AN47" i="5"/>
  <c r="AO47" i="5"/>
  <c r="AP47" i="5"/>
  <c r="AQ47" i="5" a="1"/>
  <c r="AQ47" i="5" s="1"/>
  <c r="AR47" i="5" s="1"/>
  <c r="AS47" i="5"/>
  <c r="AT47" i="5"/>
  <c r="AM48" i="5"/>
  <c r="AN48" i="5"/>
  <c r="AO48" i="5"/>
  <c r="AP48" i="5"/>
  <c r="AQ48" i="5" a="1"/>
  <c r="AQ48" i="5" s="1"/>
  <c r="AR48" i="5" s="1"/>
  <c r="AS48" i="5"/>
  <c r="AT48" i="5"/>
  <c r="AM49" i="5"/>
  <c r="AN49" i="5"/>
  <c r="AO49" i="5"/>
  <c r="AP49" i="5"/>
  <c r="AQ49" i="5" a="1"/>
  <c r="AQ49" i="5" s="1"/>
  <c r="AR49" i="5" s="1"/>
  <c r="AS49" i="5"/>
  <c r="AT49" i="5"/>
  <c r="AM50" i="5"/>
  <c r="AN50" i="5"/>
  <c r="AO50" i="5"/>
  <c r="AP50" i="5"/>
  <c r="AQ50" i="5" a="1"/>
  <c r="AQ50" i="5" s="1"/>
  <c r="AR50" i="5" s="1"/>
  <c r="AS50" i="5"/>
  <c r="AT50" i="5"/>
  <c r="AM51" i="5"/>
  <c r="AN51" i="5"/>
  <c r="AO51" i="5"/>
  <c r="AP51" i="5"/>
  <c r="AQ51" i="5" a="1"/>
  <c r="AQ51" i="5" s="1"/>
  <c r="AR51" i="5" s="1"/>
  <c r="AS51" i="5"/>
  <c r="AT51" i="5"/>
  <c r="AM52" i="5"/>
  <c r="AN52" i="5"/>
  <c r="AO52" i="5"/>
  <c r="AP52" i="5"/>
  <c r="AQ52" i="5" a="1"/>
  <c r="AQ52" i="5" s="1"/>
  <c r="AR52" i="5" s="1"/>
  <c r="AS52" i="5"/>
  <c r="AT52" i="5"/>
  <c r="AM53" i="5"/>
  <c r="AN53" i="5"/>
  <c r="AO53" i="5"/>
  <c r="AP53" i="5"/>
  <c r="AQ53" i="5" a="1"/>
  <c r="AQ53" i="5" s="1"/>
  <c r="AR53" i="5" s="1"/>
  <c r="AS53" i="5"/>
  <c r="AT53" i="5"/>
  <c r="AM54" i="5"/>
  <c r="AN54" i="5"/>
  <c r="AO54" i="5"/>
  <c r="AP54" i="5"/>
  <c r="AQ54" i="5" a="1"/>
  <c r="AQ54" i="5" s="1"/>
  <c r="AR54" i="5" s="1"/>
  <c r="AS54" i="5"/>
  <c r="AT54" i="5"/>
  <c r="AM55" i="5"/>
  <c r="AN55" i="5"/>
  <c r="AO55" i="5"/>
  <c r="AP55" i="5"/>
  <c r="AQ55" i="5" a="1"/>
  <c r="AQ55" i="5" s="1"/>
  <c r="AR55" i="5" s="1"/>
  <c r="AS55" i="5"/>
  <c r="AT55" i="5"/>
  <c r="AM56" i="5"/>
  <c r="AN56" i="5"/>
  <c r="AO56" i="5"/>
  <c r="AP56" i="5"/>
  <c r="AQ56" i="5" a="1"/>
  <c r="AQ56" i="5" s="1"/>
  <c r="AR56" i="5" s="1"/>
  <c r="AS56" i="5"/>
  <c r="AT56" i="5"/>
  <c r="AM57" i="5"/>
  <c r="AN57" i="5"/>
  <c r="AO57" i="5"/>
  <c r="AP57" i="5"/>
  <c r="AQ57" i="5" a="1"/>
  <c r="AQ57" i="5" s="1"/>
  <c r="AR57" i="5" s="1"/>
  <c r="AS57" i="5"/>
  <c r="AT57" i="5"/>
  <c r="AM58" i="5"/>
  <c r="AN58" i="5"/>
  <c r="AO58" i="5"/>
  <c r="AP58" i="5"/>
  <c r="AQ58" i="5" a="1"/>
  <c r="AQ58" i="5" s="1"/>
  <c r="AR58" i="5" s="1"/>
  <c r="AS58" i="5"/>
  <c r="AT58" i="5"/>
  <c r="AM59" i="5"/>
  <c r="AN59" i="5"/>
  <c r="AO59" i="5"/>
  <c r="AP59" i="5"/>
  <c r="AQ59" i="5" a="1"/>
  <c r="AQ59" i="5" s="1"/>
  <c r="AR59" i="5" s="1"/>
  <c r="AS59" i="5"/>
  <c r="AT59" i="5"/>
  <c r="AM60" i="5"/>
  <c r="AN60" i="5"/>
  <c r="AO60" i="5"/>
  <c r="AP60" i="5"/>
  <c r="AQ60" i="5" a="1"/>
  <c r="AQ60" i="5" s="1"/>
  <c r="AR60" i="5" s="1"/>
  <c r="AS60" i="5"/>
  <c r="AT60" i="5"/>
  <c r="AM61" i="5"/>
  <c r="AN61" i="5"/>
  <c r="AO61" i="5"/>
  <c r="AP61" i="5"/>
  <c r="AQ61" i="5" a="1"/>
  <c r="AQ61" i="5" s="1"/>
  <c r="AR61" i="5" s="1"/>
  <c r="AS61" i="5"/>
  <c r="AT61" i="5"/>
  <c r="AM62" i="5"/>
  <c r="AN62" i="5"/>
  <c r="AO62" i="5"/>
  <c r="AP62" i="5"/>
  <c r="AQ62" i="5" a="1"/>
  <c r="AQ62" i="5" s="1"/>
  <c r="AR62" i="5" s="1"/>
  <c r="AS62" i="5"/>
  <c r="AT62" i="5"/>
  <c r="AM63" i="5"/>
  <c r="AN63" i="5"/>
  <c r="AO63" i="5"/>
  <c r="AP63" i="5"/>
  <c r="AQ63" i="5" a="1"/>
  <c r="AQ63" i="5" s="1"/>
  <c r="AR63" i="5" s="1"/>
  <c r="AS63" i="5"/>
  <c r="AT63" i="5"/>
  <c r="AM64" i="5"/>
  <c r="AN64" i="5"/>
  <c r="AO64" i="5"/>
  <c r="AP64" i="5"/>
  <c r="AQ64" i="5" a="1"/>
  <c r="AQ64" i="5" s="1"/>
  <c r="AR64" i="5" s="1"/>
  <c r="AS64" i="5"/>
  <c r="AT64" i="5"/>
  <c r="AM65" i="5"/>
  <c r="AN65" i="5"/>
  <c r="AO65" i="5"/>
  <c r="AP65" i="5"/>
  <c r="AQ65" i="5" a="1"/>
  <c r="AQ65" i="5" s="1"/>
  <c r="AR65" i="5" s="1"/>
  <c r="AS65" i="5"/>
  <c r="AT65" i="5"/>
  <c r="AM66" i="5"/>
  <c r="AN66" i="5"/>
  <c r="AO66" i="5"/>
  <c r="AP66" i="5"/>
  <c r="AQ66" i="5" a="1"/>
  <c r="AQ66" i="5" s="1"/>
  <c r="AR66" i="5" s="1"/>
  <c r="AS66" i="5"/>
  <c r="AT66" i="5"/>
  <c r="AM67" i="5"/>
  <c r="AN67" i="5"/>
  <c r="AO67" i="5"/>
  <c r="AP67" i="5"/>
  <c r="AQ67" i="5" a="1"/>
  <c r="AQ67" i="5" s="1"/>
  <c r="AR67" i="5" s="1"/>
  <c r="AS67" i="5"/>
  <c r="AT67" i="5"/>
  <c r="AM68" i="5"/>
  <c r="AN68" i="5"/>
  <c r="AO68" i="5"/>
  <c r="AP68" i="5"/>
  <c r="AQ68" i="5" a="1"/>
  <c r="AQ68" i="5" s="1"/>
  <c r="AR68" i="5" s="1"/>
  <c r="AS68" i="5"/>
  <c r="AT68" i="5"/>
  <c r="AM69" i="5"/>
  <c r="AN69" i="5"/>
  <c r="AO69" i="5"/>
  <c r="AP69" i="5"/>
  <c r="AQ69" i="5" a="1"/>
  <c r="AQ69" i="5" s="1"/>
  <c r="AR69" i="5" s="1"/>
  <c r="AS69" i="5"/>
  <c r="AT69" i="5"/>
  <c r="AM70" i="5"/>
  <c r="AN70" i="5"/>
  <c r="AO70" i="5"/>
  <c r="AP70" i="5"/>
  <c r="AQ70" i="5" a="1"/>
  <c r="AQ70" i="5" s="1"/>
  <c r="AR70" i="5" s="1"/>
  <c r="AS70" i="5"/>
  <c r="AT70" i="5"/>
  <c r="AM71" i="5"/>
  <c r="AN71" i="5"/>
  <c r="AO71" i="5"/>
  <c r="AP71" i="5"/>
  <c r="AQ71" i="5" a="1"/>
  <c r="AQ71" i="5" s="1"/>
  <c r="AR71" i="5" s="1"/>
  <c r="AS71" i="5"/>
  <c r="AT71" i="5"/>
  <c r="AM72" i="5"/>
  <c r="AN72" i="5"/>
  <c r="AO72" i="5"/>
  <c r="AP72" i="5"/>
  <c r="AQ72" i="5" a="1"/>
  <c r="AQ72" i="5" s="1"/>
  <c r="AR72" i="5" s="1"/>
  <c r="AS72" i="5"/>
  <c r="AT72" i="5"/>
  <c r="AM73" i="5"/>
  <c r="AN73" i="5"/>
  <c r="AO73" i="5"/>
  <c r="AP73" i="5"/>
  <c r="AQ73" i="5" a="1"/>
  <c r="AQ73" i="5" s="1"/>
  <c r="AR73" i="5" s="1"/>
  <c r="AS73" i="5"/>
  <c r="AT73" i="5"/>
  <c r="AM74" i="5"/>
  <c r="AN74" i="5"/>
  <c r="AO74" i="5"/>
  <c r="AP74" i="5"/>
  <c r="AQ74" i="5" a="1"/>
  <c r="AQ74" i="5" s="1"/>
  <c r="AR74" i="5" s="1"/>
  <c r="AS74" i="5"/>
  <c r="AT74" i="5"/>
  <c r="AM75" i="5"/>
  <c r="AN75" i="5"/>
  <c r="AO75" i="5"/>
  <c r="AP75" i="5"/>
  <c r="AQ75" i="5" a="1"/>
  <c r="AQ75" i="5" s="1"/>
  <c r="AR75" i="5" s="1"/>
  <c r="AS75" i="5"/>
  <c r="AT75" i="5"/>
  <c r="AM76" i="5"/>
  <c r="AN76" i="5"/>
  <c r="AO76" i="5"/>
  <c r="AP76" i="5"/>
  <c r="AQ76" i="5" a="1"/>
  <c r="AQ76" i="5" s="1"/>
  <c r="AR76" i="5" s="1"/>
  <c r="AS76" i="5"/>
  <c r="AT76" i="5"/>
  <c r="AM77" i="5"/>
  <c r="AN77" i="5"/>
  <c r="AO77" i="5"/>
  <c r="AP77" i="5"/>
  <c r="AQ77" i="5" a="1"/>
  <c r="AQ77" i="5" s="1"/>
  <c r="AR77" i="5" s="1"/>
  <c r="AS77" i="5"/>
  <c r="AT77" i="5"/>
  <c r="AM78" i="5"/>
  <c r="AN78" i="5"/>
  <c r="AO78" i="5"/>
  <c r="AP78" i="5"/>
  <c r="AQ78" i="5" a="1"/>
  <c r="AQ78" i="5" s="1"/>
  <c r="AR78" i="5" s="1"/>
  <c r="AS78" i="5"/>
  <c r="AT78" i="5"/>
  <c r="AM79" i="5"/>
  <c r="AN79" i="5"/>
  <c r="AO79" i="5"/>
  <c r="AP79" i="5"/>
  <c r="AQ79" i="5" a="1"/>
  <c r="AQ79" i="5" s="1"/>
  <c r="AR79" i="5" s="1"/>
  <c r="AS79" i="5"/>
  <c r="AT79" i="5"/>
  <c r="AM80" i="5"/>
  <c r="AN80" i="5"/>
  <c r="AO80" i="5"/>
  <c r="AP80" i="5"/>
  <c r="AQ80" i="5" a="1"/>
  <c r="AQ80" i="5" s="1"/>
  <c r="AR80" i="5" s="1"/>
  <c r="AS80" i="5"/>
  <c r="AT80" i="5"/>
  <c r="AM81" i="5"/>
  <c r="AN81" i="5"/>
  <c r="AO81" i="5"/>
  <c r="AP81" i="5"/>
  <c r="AQ81" i="5" a="1"/>
  <c r="AQ81" i="5" s="1"/>
  <c r="AR81" i="5" s="1"/>
  <c r="AS81" i="5"/>
  <c r="AT81" i="5"/>
  <c r="AM82" i="5"/>
  <c r="AN82" i="5"/>
  <c r="AO82" i="5"/>
  <c r="AP82" i="5"/>
  <c r="AQ82" i="5" a="1"/>
  <c r="AQ82" i="5" s="1"/>
  <c r="AR82" i="5" s="1"/>
  <c r="AS82" i="5"/>
  <c r="AT82" i="5"/>
  <c r="AM83" i="5"/>
  <c r="AN83" i="5"/>
  <c r="AO83" i="5"/>
  <c r="AP83" i="5"/>
  <c r="AQ83" i="5" a="1"/>
  <c r="AQ83" i="5" s="1"/>
  <c r="AR83" i="5" s="1"/>
  <c r="AS83" i="5"/>
  <c r="AT83" i="5"/>
  <c r="AM84" i="5"/>
  <c r="AN84" i="5"/>
  <c r="AO84" i="5"/>
  <c r="AP84" i="5"/>
  <c r="AQ84" i="5" a="1"/>
  <c r="AQ84" i="5" s="1"/>
  <c r="AR84" i="5" s="1"/>
  <c r="AS84" i="5"/>
  <c r="AT84" i="5"/>
  <c r="AM85" i="5"/>
  <c r="AN85" i="5"/>
  <c r="AO85" i="5"/>
  <c r="AP85" i="5"/>
  <c r="AQ85" i="5" a="1"/>
  <c r="AQ85" i="5" s="1"/>
  <c r="AR85" i="5" s="1"/>
  <c r="AS85" i="5"/>
  <c r="AT85" i="5"/>
  <c r="AM86" i="5"/>
  <c r="AN86" i="5"/>
  <c r="AO86" i="5"/>
  <c r="AP86" i="5"/>
  <c r="AQ86" i="5" a="1"/>
  <c r="AQ86" i="5" s="1"/>
  <c r="AR86" i="5" s="1"/>
  <c r="AS86" i="5"/>
  <c r="AT86" i="5"/>
  <c r="AM87" i="5"/>
  <c r="AN87" i="5"/>
  <c r="AO87" i="5"/>
  <c r="AP87" i="5"/>
  <c r="AQ87" i="5" a="1"/>
  <c r="AQ87" i="5" s="1"/>
  <c r="AR87" i="5" s="1"/>
  <c r="AS87" i="5"/>
  <c r="AT87" i="5"/>
  <c r="AM88" i="5"/>
  <c r="AN88" i="5"/>
  <c r="AO88" i="5"/>
  <c r="AP88" i="5"/>
  <c r="AQ88" i="5" a="1"/>
  <c r="AQ88" i="5" s="1"/>
  <c r="AR88" i="5" s="1"/>
  <c r="AS88" i="5"/>
  <c r="AT88" i="5"/>
  <c r="AM89" i="5"/>
  <c r="AN89" i="5"/>
  <c r="AO89" i="5"/>
  <c r="AP89" i="5"/>
  <c r="AQ89" i="5" a="1"/>
  <c r="AQ89" i="5" s="1"/>
  <c r="AR89" i="5" s="1"/>
  <c r="AS89" i="5"/>
  <c r="AT89" i="5"/>
  <c r="AM90" i="5"/>
  <c r="AN90" i="5"/>
  <c r="AO90" i="5"/>
  <c r="AP90" i="5"/>
  <c r="AQ90" i="5" a="1"/>
  <c r="AQ90" i="5" s="1"/>
  <c r="AR90" i="5" s="1"/>
  <c r="AS90" i="5"/>
  <c r="AT90" i="5"/>
  <c r="AM91" i="5"/>
  <c r="AN91" i="5"/>
  <c r="AO91" i="5"/>
  <c r="AP91" i="5"/>
  <c r="AQ91" i="5" a="1"/>
  <c r="AQ91" i="5" s="1"/>
  <c r="AR91" i="5" s="1"/>
  <c r="AS91" i="5"/>
  <c r="AT91" i="5"/>
  <c r="AM92" i="5"/>
  <c r="AN92" i="5"/>
  <c r="AO92" i="5"/>
  <c r="AP92" i="5"/>
  <c r="AQ92" i="5" a="1"/>
  <c r="AQ92" i="5" s="1"/>
  <c r="AR92" i="5" s="1"/>
  <c r="AS92" i="5"/>
  <c r="AT92" i="5"/>
  <c r="AM93" i="5"/>
  <c r="AN93" i="5"/>
  <c r="AO93" i="5"/>
  <c r="AP93" i="5"/>
  <c r="AQ93" i="5" a="1"/>
  <c r="AQ93" i="5" s="1"/>
  <c r="AR93" i="5" s="1"/>
  <c r="AS93" i="5"/>
  <c r="AT93" i="5"/>
  <c r="AM94" i="5"/>
  <c r="AN94" i="5"/>
  <c r="AO94" i="5"/>
  <c r="AP94" i="5"/>
  <c r="AQ94" i="5" a="1"/>
  <c r="AQ94" i="5" s="1"/>
  <c r="AR94" i="5" s="1"/>
  <c r="AS94" i="5"/>
  <c r="AT94" i="5"/>
  <c r="AM95" i="5"/>
  <c r="AN95" i="5"/>
  <c r="AO95" i="5"/>
  <c r="AP95" i="5"/>
  <c r="AQ95" i="5" a="1"/>
  <c r="AQ95" i="5" s="1"/>
  <c r="AR95" i="5" s="1"/>
  <c r="AS95" i="5"/>
  <c r="AT95" i="5"/>
  <c r="AM96" i="5"/>
  <c r="AN96" i="5"/>
  <c r="AO96" i="5"/>
  <c r="AP96" i="5"/>
  <c r="AQ96" i="5" a="1"/>
  <c r="AQ96" i="5" s="1"/>
  <c r="AR96" i="5" s="1"/>
  <c r="AS96" i="5"/>
  <c r="AT96" i="5"/>
  <c r="AM97" i="5"/>
  <c r="AN97" i="5"/>
  <c r="AO97" i="5"/>
  <c r="AP97" i="5"/>
  <c r="AQ97" i="5" a="1"/>
  <c r="AQ97" i="5" s="1"/>
  <c r="AR97" i="5" s="1"/>
  <c r="AS97" i="5"/>
  <c r="AT97" i="5"/>
  <c r="AM98" i="5"/>
  <c r="AN98" i="5"/>
  <c r="AO98" i="5"/>
  <c r="AP98" i="5"/>
  <c r="AQ98" i="5" a="1"/>
  <c r="AQ98" i="5" s="1"/>
  <c r="AR98" i="5" s="1"/>
  <c r="AS98" i="5"/>
  <c r="AT98" i="5"/>
  <c r="AM99" i="5"/>
  <c r="AN99" i="5"/>
  <c r="AO99" i="5"/>
  <c r="AP99" i="5"/>
  <c r="AQ99" i="5" a="1"/>
  <c r="AQ99" i="5" s="1"/>
  <c r="AR99" i="5" s="1"/>
  <c r="AS99" i="5"/>
  <c r="AT99" i="5"/>
  <c r="AM100" i="5"/>
  <c r="AN100" i="5"/>
  <c r="AO100" i="5"/>
  <c r="AP100" i="5"/>
  <c r="AQ100" i="5" a="1"/>
  <c r="AQ100" i="5" s="1"/>
  <c r="AR100" i="5" s="1"/>
  <c r="AS100" i="5"/>
  <c r="AT100" i="5"/>
  <c r="AM101" i="5"/>
  <c r="AN101" i="5"/>
  <c r="AO101" i="5"/>
  <c r="AP101" i="5"/>
  <c r="AQ101" i="5" a="1"/>
  <c r="AQ101" i="5" s="1"/>
  <c r="AR101" i="5" s="1"/>
  <c r="AS101" i="5"/>
  <c r="AT101" i="5"/>
  <c r="AM102" i="5"/>
  <c r="AN102" i="5"/>
  <c r="AO102" i="5"/>
  <c r="AP102" i="5"/>
  <c r="AQ102" i="5" a="1"/>
  <c r="AQ102" i="5" s="1"/>
  <c r="AR102" i="5" s="1"/>
  <c r="AS102" i="5"/>
  <c r="AT102" i="5"/>
  <c r="AM103" i="5"/>
  <c r="AN103" i="5"/>
  <c r="AO103" i="5"/>
  <c r="AP103" i="5"/>
  <c r="AQ103" i="5" a="1"/>
  <c r="AQ103" i="5" s="1"/>
  <c r="AR103" i="5" s="1"/>
  <c r="AS103" i="5"/>
  <c r="AT103" i="5"/>
  <c r="AM104" i="5"/>
  <c r="AN104" i="5"/>
  <c r="AO104" i="5"/>
  <c r="AP104" i="5"/>
  <c r="AQ104" i="5" a="1"/>
  <c r="AQ104" i="5" s="1"/>
  <c r="AR104" i="5" s="1"/>
  <c r="AS104" i="5"/>
  <c r="AT104" i="5"/>
  <c r="AM105" i="5"/>
  <c r="AN105" i="5"/>
  <c r="AO105" i="5"/>
  <c r="AP105" i="5"/>
  <c r="AQ105" i="5" a="1"/>
  <c r="AQ105" i="5" s="1"/>
  <c r="AR105" i="5" s="1"/>
  <c r="AS105" i="5"/>
  <c r="AT105" i="5"/>
  <c r="AM106" i="5"/>
  <c r="AN106" i="5"/>
  <c r="AO106" i="5"/>
  <c r="AP106" i="5"/>
  <c r="AQ106" i="5" a="1"/>
  <c r="AQ106" i="5" s="1"/>
  <c r="AR106" i="5" s="1"/>
  <c r="AS106" i="5"/>
  <c r="AT106" i="5"/>
  <c r="AM107" i="5"/>
  <c r="AN107" i="5"/>
  <c r="AO107" i="5"/>
  <c r="AP107" i="5"/>
  <c r="AQ107" i="5" a="1"/>
  <c r="AQ107" i="5" s="1"/>
  <c r="AR107" i="5" s="1"/>
  <c r="AS107" i="5"/>
  <c r="AT107" i="5"/>
  <c r="AM108" i="5"/>
  <c r="AN108" i="5"/>
  <c r="AO108" i="5"/>
  <c r="AP108" i="5"/>
  <c r="AQ108" i="5" a="1"/>
  <c r="AQ108" i="5" s="1"/>
  <c r="AR108" i="5" s="1"/>
  <c r="AS108" i="5"/>
  <c r="AT108" i="5"/>
  <c r="AM109" i="5"/>
  <c r="AN109" i="5"/>
  <c r="AO109" i="5"/>
  <c r="AP109" i="5"/>
  <c r="AQ109" i="5" a="1"/>
  <c r="AQ109" i="5" s="1"/>
  <c r="AR109" i="5" s="1"/>
  <c r="AS109" i="5"/>
  <c r="AT109" i="5"/>
  <c r="AM110" i="5"/>
  <c r="AN110" i="5"/>
  <c r="AO110" i="5"/>
  <c r="AP110" i="5"/>
  <c r="AQ110" i="5" a="1"/>
  <c r="AQ110" i="5" s="1"/>
  <c r="AR110" i="5" s="1"/>
  <c r="AS110" i="5"/>
  <c r="AT110" i="5"/>
  <c r="AM111" i="5"/>
  <c r="AN111" i="5"/>
  <c r="AO111" i="5"/>
  <c r="AP111" i="5"/>
  <c r="AQ111" i="5" a="1"/>
  <c r="AQ111" i="5" s="1"/>
  <c r="AR111" i="5" s="1"/>
  <c r="AS111" i="5"/>
  <c r="AT111" i="5"/>
  <c r="AM112" i="5"/>
  <c r="AN112" i="5"/>
  <c r="AO112" i="5"/>
  <c r="AP112" i="5"/>
  <c r="AQ112" i="5" a="1"/>
  <c r="AQ112" i="5" s="1"/>
  <c r="AR112" i="5" s="1"/>
  <c r="AS112" i="5"/>
  <c r="AT112" i="5"/>
  <c r="AM113" i="5"/>
  <c r="AN113" i="5"/>
  <c r="AO113" i="5"/>
  <c r="AP113" i="5"/>
  <c r="AQ113" i="5" a="1"/>
  <c r="AQ113" i="5" s="1"/>
  <c r="AR113" i="5" s="1"/>
  <c r="AS113" i="5"/>
  <c r="AT113" i="5"/>
  <c r="AM114" i="5"/>
  <c r="AN114" i="5"/>
  <c r="AO114" i="5"/>
  <c r="AP114" i="5"/>
  <c r="AQ114" i="5" a="1"/>
  <c r="AQ114" i="5" s="1"/>
  <c r="AR114" i="5" s="1"/>
  <c r="AS114" i="5"/>
  <c r="AT114" i="5"/>
  <c r="AM115" i="5"/>
  <c r="AN115" i="5"/>
  <c r="AO115" i="5"/>
  <c r="AP115" i="5"/>
  <c r="AQ115" i="5" a="1"/>
  <c r="AQ115" i="5" s="1"/>
  <c r="AR115" i="5" s="1"/>
  <c r="AS115" i="5"/>
  <c r="AT115" i="5"/>
  <c r="AM116" i="5"/>
  <c r="AN116" i="5"/>
  <c r="AO116" i="5"/>
  <c r="AP116" i="5"/>
  <c r="AQ116" i="5" a="1"/>
  <c r="AQ116" i="5" s="1"/>
  <c r="AR116" i="5" s="1"/>
  <c r="AS116" i="5"/>
  <c r="AT116" i="5"/>
  <c r="AM117" i="5"/>
  <c r="AN117" i="5"/>
  <c r="AO117" i="5"/>
  <c r="AP117" i="5"/>
  <c r="AQ117" i="5" a="1"/>
  <c r="AQ117" i="5" s="1"/>
  <c r="AR117" i="5" s="1"/>
  <c r="AS117" i="5"/>
  <c r="AT117" i="5"/>
  <c r="AM118" i="5"/>
  <c r="AN118" i="5"/>
  <c r="AO118" i="5"/>
  <c r="AP118" i="5"/>
  <c r="AQ118" i="5" a="1"/>
  <c r="AQ118" i="5" s="1"/>
  <c r="AR118" i="5" s="1"/>
  <c r="AS118" i="5"/>
  <c r="AT118" i="5"/>
  <c r="AM119" i="5"/>
  <c r="AN119" i="5"/>
  <c r="AO119" i="5"/>
  <c r="AP119" i="5"/>
  <c r="AQ119" i="5" a="1"/>
  <c r="AQ119" i="5" s="1"/>
  <c r="AR119" i="5" s="1"/>
  <c r="AS119" i="5"/>
  <c r="AT119" i="5"/>
  <c r="AM120" i="5"/>
  <c r="AN120" i="5"/>
  <c r="AO120" i="5"/>
  <c r="AP120" i="5"/>
  <c r="AQ120" i="5" a="1"/>
  <c r="AQ120" i="5" s="1"/>
  <c r="AR120" i="5" s="1"/>
  <c r="AS120" i="5"/>
  <c r="AT120" i="5"/>
  <c r="AM121" i="5"/>
  <c r="AN121" i="5"/>
  <c r="AO121" i="5"/>
  <c r="AP121" i="5"/>
  <c r="AQ121" i="5" a="1"/>
  <c r="AQ121" i="5" s="1"/>
  <c r="AR121" i="5" s="1"/>
  <c r="AS121" i="5"/>
  <c r="AT121" i="5"/>
  <c r="AM122" i="5"/>
  <c r="AN122" i="5"/>
  <c r="AO122" i="5"/>
  <c r="AP122" i="5"/>
  <c r="AQ122" i="5" a="1"/>
  <c r="AQ122" i="5" s="1"/>
  <c r="AR122" i="5" s="1"/>
  <c r="AS122" i="5"/>
  <c r="AT122" i="5"/>
  <c r="AM123" i="5"/>
  <c r="AN123" i="5"/>
  <c r="AO123" i="5"/>
  <c r="AP123" i="5"/>
  <c r="AQ123" i="5" a="1"/>
  <c r="AQ123" i="5" s="1"/>
  <c r="AR123" i="5" s="1"/>
  <c r="AS123" i="5"/>
  <c r="AT123" i="5"/>
  <c r="AM124" i="5"/>
  <c r="AN124" i="5"/>
  <c r="AO124" i="5"/>
  <c r="AP124" i="5"/>
  <c r="AQ124" i="5" a="1"/>
  <c r="AQ124" i="5" s="1"/>
  <c r="AR124" i="5" s="1"/>
  <c r="AS124" i="5"/>
  <c r="AT124" i="5"/>
  <c r="AM125" i="5"/>
  <c r="AN125" i="5"/>
  <c r="AO125" i="5"/>
  <c r="AP125" i="5"/>
  <c r="AQ125" i="5" a="1"/>
  <c r="AQ125" i="5" s="1"/>
  <c r="AR125" i="5" s="1"/>
  <c r="AS125" i="5"/>
  <c r="AT125" i="5"/>
  <c r="AM126" i="5"/>
  <c r="AN126" i="5"/>
  <c r="AO126" i="5"/>
  <c r="AP126" i="5"/>
  <c r="AQ126" i="5" a="1"/>
  <c r="AQ126" i="5" s="1"/>
  <c r="AR126" i="5" s="1"/>
  <c r="AS126" i="5"/>
  <c r="AT126" i="5"/>
  <c r="AM127" i="5"/>
  <c r="AN127" i="5"/>
  <c r="AO127" i="5"/>
  <c r="AP127" i="5"/>
  <c r="AQ127" i="5" a="1"/>
  <c r="AQ127" i="5" s="1"/>
  <c r="AR127" i="5" s="1"/>
  <c r="AS127" i="5"/>
  <c r="AT127" i="5"/>
  <c r="AM128" i="5"/>
  <c r="AN128" i="5"/>
  <c r="AO128" i="5"/>
  <c r="AP128" i="5"/>
  <c r="AQ128" i="5" a="1"/>
  <c r="AQ128" i="5" s="1"/>
  <c r="AR128" i="5" s="1"/>
  <c r="AS128" i="5"/>
  <c r="AT128" i="5"/>
  <c r="AM129" i="5"/>
  <c r="AN129" i="5"/>
  <c r="AO129" i="5"/>
  <c r="AP129" i="5"/>
  <c r="AQ129" i="5" a="1"/>
  <c r="AQ129" i="5" s="1"/>
  <c r="AR129" i="5" s="1"/>
  <c r="AS129" i="5"/>
  <c r="AT129" i="5"/>
  <c r="AM130" i="5"/>
  <c r="AN130" i="5"/>
  <c r="AO130" i="5"/>
  <c r="AP130" i="5"/>
  <c r="AQ130" i="5" a="1"/>
  <c r="AQ130" i="5" s="1"/>
  <c r="AR130" i="5" s="1"/>
  <c r="AS130" i="5"/>
  <c r="AT130" i="5"/>
  <c r="AM131" i="5"/>
  <c r="AN131" i="5"/>
  <c r="AO131" i="5"/>
  <c r="AP131" i="5"/>
  <c r="AQ131" i="5" a="1"/>
  <c r="AQ131" i="5" s="1"/>
  <c r="AR131" i="5" s="1"/>
  <c r="AS131" i="5"/>
  <c r="AT131" i="5"/>
  <c r="AM132" i="5"/>
  <c r="AN132" i="5"/>
  <c r="AO132" i="5"/>
  <c r="AP132" i="5"/>
  <c r="AQ132" i="5" a="1"/>
  <c r="AQ132" i="5" s="1"/>
  <c r="AR132" i="5" s="1"/>
  <c r="AS132" i="5"/>
  <c r="AT132" i="5"/>
  <c r="AM133" i="5"/>
  <c r="AN133" i="5"/>
  <c r="AO133" i="5"/>
  <c r="AP133" i="5"/>
  <c r="AQ133" i="5" a="1"/>
  <c r="AQ133" i="5" s="1"/>
  <c r="AR133" i="5" s="1"/>
  <c r="AS133" i="5"/>
  <c r="AT133" i="5"/>
  <c r="AM134" i="5"/>
  <c r="AN134" i="5"/>
  <c r="AO134" i="5"/>
  <c r="AP134" i="5"/>
  <c r="AQ134" i="5" a="1"/>
  <c r="AQ134" i="5" s="1"/>
  <c r="AR134" i="5" s="1"/>
  <c r="AS134" i="5"/>
  <c r="AT134" i="5"/>
  <c r="AM135" i="5"/>
  <c r="AN135" i="5"/>
  <c r="AO135" i="5"/>
  <c r="AP135" i="5"/>
  <c r="AQ135" i="5" a="1"/>
  <c r="AQ135" i="5" s="1"/>
  <c r="AR135" i="5" s="1"/>
  <c r="AS135" i="5"/>
  <c r="AT135" i="5"/>
  <c r="AM136" i="5"/>
  <c r="AN136" i="5"/>
  <c r="AO136" i="5"/>
  <c r="AP136" i="5"/>
  <c r="AQ136" i="5" a="1"/>
  <c r="AQ136" i="5" s="1"/>
  <c r="AR136" i="5" s="1"/>
  <c r="AS136" i="5"/>
  <c r="AT136" i="5"/>
  <c r="AM137" i="5"/>
  <c r="AN137" i="5"/>
  <c r="AO137" i="5"/>
  <c r="AP137" i="5"/>
  <c r="AQ137" i="5" a="1"/>
  <c r="AQ137" i="5" s="1"/>
  <c r="AR137" i="5" s="1"/>
  <c r="AS137" i="5"/>
  <c r="AT137" i="5"/>
  <c r="B76" i="6" a="1"/>
  <c r="B76" i="6" s="1"/>
  <c r="C76" i="6" s="1"/>
  <c r="E76" i="6" a="1"/>
  <c r="E76" i="6" s="1"/>
  <c r="F76" i="6" s="1"/>
  <c r="B77" i="6" a="1"/>
  <c r="B77" i="6" s="1"/>
  <c r="C77" i="6" s="1"/>
  <c r="E77" i="6" a="1"/>
  <c r="E77" i="6" s="1"/>
  <c r="F77" i="6" s="1"/>
  <c r="B9" i="6" a="1"/>
  <c r="B9" i="6" s="1"/>
  <c r="E9" i="6" a="1"/>
  <c r="E9" i="6" s="1"/>
  <c r="K4" i="6"/>
  <c r="K5" i="6"/>
  <c r="K6" i="6"/>
  <c r="K7" i="6"/>
  <c r="K8" i="6"/>
  <c r="K9" i="6"/>
  <c r="AS7" i="5" l="1"/>
  <c r="AN7" i="5"/>
  <c r="AO7" i="5"/>
  <c r="AP7" i="5"/>
  <c r="AN9" i="5"/>
  <c r="AO9" i="5"/>
  <c r="AP9" i="5"/>
  <c r="AS5" i="5"/>
  <c r="AN5" i="5"/>
  <c r="AO5" i="5"/>
  <c r="AN10" i="5"/>
  <c r="AO10" i="5"/>
  <c r="AP10" i="5"/>
  <c r="AS12" i="5"/>
  <c r="AN12" i="5"/>
  <c r="AO12" i="5"/>
  <c r="AP12" i="5"/>
  <c r="AS15" i="5"/>
  <c r="AM15" i="5"/>
  <c r="AN15" i="5"/>
  <c r="AO15" i="5"/>
  <c r="AP15" i="5"/>
  <c r="AS9" i="5"/>
  <c r="AS16" i="5"/>
  <c r="AS11" i="5"/>
  <c r="C3" i="8" a="1"/>
  <c r="E3" i="8" a="1"/>
  <c r="E3" i="8" s="1"/>
  <c r="F3" i="8" s="1"/>
  <c r="H3" i="8" s="1"/>
  <c r="H4" i="8" s="1"/>
  <c r="H5" i="8" s="1"/>
  <c r="H6" i="8" s="1"/>
  <c r="H7" i="8" s="1"/>
  <c r="H8" i="8" s="1"/>
  <c r="H9" i="8" s="1"/>
  <c r="H10" i="8" s="1"/>
  <c r="C4" i="8" a="1"/>
  <c r="E4" i="8" a="1"/>
  <c r="E4" i="8" s="1"/>
  <c r="C5" i="8" a="1"/>
  <c r="E5" i="8" a="1"/>
  <c r="C6" i="8" a="1"/>
  <c r="E6" i="8" a="1"/>
  <c r="E6" i="8" s="1"/>
  <c r="C7" i="8" a="1"/>
  <c r="E7" i="8" a="1"/>
  <c r="C8" i="8" a="1"/>
  <c r="E8" i="8" a="1"/>
  <c r="E8" i="8" s="1"/>
  <c r="C9" i="8" a="1"/>
  <c r="E9" i="8" a="1"/>
  <c r="C10" i="8" a="1"/>
  <c r="C10" i="8" s="1"/>
  <c r="E10" i="8" a="1"/>
  <c r="B58" i="6" a="1"/>
  <c r="B58" i="6" s="1"/>
  <c r="E58" i="6" a="1"/>
  <c r="B53" i="6" a="1"/>
  <c r="B53" i="6" s="1"/>
  <c r="E53" i="6" a="1"/>
  <c r="B48" i="6" a="1"/>
  <c r="B48" i="6" s="1"/>
  <c r="E48" i="6" a="1"/>
  <c r="B4" i="6" a="1"/>
  <c r="B4" i="6" s="1"/>
  <c r="E4" i="6" a="1"/>
  <c r="B33" i="6" a="1"/>
  <c r="B33" i="6" s="1"/>
  <c r="E33" i="6" a="1"/>
  <c r="E33" i="6" s="1"/>
  <c r="B21" i="6" a="1"/>
  <c r="B21" i="6" s="1"/>
  <c r="E21" i="6" a="1"/>
  <c r="B67" i="6" a="1"/>
  <c r="E67" i="6" a="1"/>
  <c r="B42" i="6" a="1"/>
  <c r="E42" i="6" a="1"/>
  <c r="E42" i="6" s="1"/>
  <c r="B59" i="6" a="1"/>
  <c r="E59" i="6" a="1"/>
  <c r="B15" i="6" a="1"/>
  <c r="E15" i="6" a="1"/>
  <c r="B30" i="6" a="1"/>
  <c r="E30" i="6" a="1"/>
  <c r="E30" i="6" s="1"/>
  <c r="B47" i="6" a="1"/>
  <c r="E47" i="6" a="1"/>
  <c r="B37" i="6" a="1"/>
  <c r="E37" i="6" a="1"/>
  <c r="B20" i="6" a="1"/>
  <c r="E20" i="6" a="1"/>
  <c r="B6" i="6" a="1"/>
  <c r="B6" i="6" s="1"/>
  <c r="E6" i="6" a="1"/>
  <c r="B11" i="6" a="1"/>
  <c r="E11" i="6" a="1"/>
  <c r="E11" i="6" s="1"/>
  <c r="B5" i="6" a="1"/>
  <c r="E5" i="6" a="1"/>
  <c r="B45" i="6" a="1"/>
  <c r="E45" i="6" a="1"/>
  <c r="B29" i="6" a="1"/>
  <c r="E29" i="6" a="1"/>
  <c r="E29" i="6" s="1"/>
  <c r="B12" i="6" a="1"/>
  <c r="E12" i="6" a="1"/>
  <c r="B66" i="6" a="1"/>
  <c r="E66" i="6" a="1"/>
  <c r="B36" i="6" a="1"/>
  <c r="E36" i="6" a="1"/>
  <c r="B54" i="6" a="1"/>
  <c r="E54" i="6" a="1"/>
  <c r="E54" i="6" s="1"/>
  <c r="B25" i="6" a="1"/>
  <c r="E25" i="6" a="1"/>
  <c r="E25" i="6" s="1"/>
  <c r="B65" i="6" a="1"/>
  <c r="E65" i="6" a="1"/>
  <c r="B64" i="6" a="1"/>
  <c r="B64" i="6" s="1"/>
  <c r="E64" i="6" a="1"/>
  <c r="B34" i="6" a="1"/>
  <c r="E34" i="6" a="1"/>
  <c r="B14" i="6" a="1"/>
  <c r="E14" i="6" a="1"/>
  <c r="E14" i="6" s="1"/>
  <c r="B46" i="6" a="1"/>
  <c r="E46" i="6" a="1"/>
  <c r="E46" i="6" s="1"/>
  <c r="B18" i="6" a="1"/>
  <c r="E18" i="6" a="1"/>
  <c r="E18" i="6" s="1"/>
  <c r="B38" i="6" a="1"/>
  <c r="E38" i="6" a="1"/>
  <c r="E38" i="6" s="1"/>
  <c r="B39" i="6" a="1"/>
  <c r="E39" i="6" a="1"/>
  <c r="B19" i="6" a="1"/>
  <c r="E19" i="6" a="1"/>
  <c r="B28" i="6" a="1"/>
  <c r="E28" i="6" a="1"/>
  <c r="B16" i="6" a="1"/>
  <c r="E16" i="6" a="1"/>
  <c r="B52" i="6" a="1"/>
  <c r="E52" i="6" a="1"/>
  <c r="E52" i="6" s="1"/>
  <c r="B56" i="6" a="1"/>
  <c r="E56" i="6" a="1"/>
  <c r="E56" i="6" s="1"/>
  <c r="B57" i="6" a="1"/>
  <c r="E57" i="6" a="1"/>
  <c r="E57" i="6" s="1"/>
  <c r="B43" i="6" a="1"/>
  <c r="E43" i="6" a="1"/>
  <c r="E43" i="6" s="1"/>
  <c r="B7" i="6" a="1"/>
  <c r="E7" i="6" a="1"/>
  <c r="E7" i="6" s="1"/>
  <c r="B63" i="6" a="1"/>
  <c r="E63" i="6" a="1"/>
  <c r="E63" i="6" s="1"/>
  <c r="B22" i="6" a="1"/>
  <c r="E22" i="6" a="1"/>
  <c r="E22" i="6" s="1"/>
  <c r="B40" i="6" a="1"/>
  <c r="E40" i="6" a="1"/>
  <c r="B51" i="6" a="1"/>
  <c r="E51" i="6" a="1"/>
  <c r="B62" i="6" a="1"/>
  <c r="E62" i="6" a="1"/>
  <c r="E62" i="6" s="1"/>
  <c r="B23" i="6" a="1"/>
  <c r="E23" i="6" a="1"/>
  <c r="E23" i="6" s="1"/>
  <c r="B26" i="6" a="1"/>
  <c r="E26" i="6" a="1"/>
  <c r="E26" i="6" s="1"/>
  <c r="B44" i="6" a="1"/>
  <c r="E44" i="6" a="1"/>
  <c r="B55" i="6" a="1"/>
  <c r="B55" i="6" s="1"/>
  <c r="E55" i="6" a="1"/>
  <c r="B27" i="6" a="1"/>
  <c r="E27" i="6" a="1"/>
  <c r="B49" i="6" a="1"/>
  <c r="B49" i="6" s="1"/>
  <c r="E49" i="6" a="1"/>
  <c r="B10" i="6" a="1"/>
  <c r="E10" i="6" a="1"/>
  <c r="E10" i="6" s="1"/>
  <c r="B17" i="6" a="1"/>
  <c r="B17" i="6" s="1"/>
  <c r="E17" i="6" a="1"/>
  <c r="E17" i="6" s="1"/>
  <c r="B41" i="6" a="1"/>
  <c r="E41" i="6" a="1"/>
  <c r="E41" i="6" s="1"/>
  <c r="B35" i="6" a="1"/>
  <c r="B35" i="6" s="1"/>
  <c r="E35" i="6" a="1"/>
  <c r="E35" i="6" s="1"/>
  <c r="B24" i="6" a="1"/>
  <c r="E24" i="6" a="1"/>
  <c r="B50" i="6" a="1"/>
  <c r="E50" i="6" a="1"/>
  <c r="B31" i="6" a="1"/>
  <c r="E31" i="6" a="1"/>
  <c r="B8" i="6" a="1"/>
  <c r="E8" i="6" a="1"/>
  <c r="B61" i="6" a="1"/>
  <c r="E61" i="6" a="1"/>
  <c r="E61" i="6" s="1"/>
  <c r="B60" i="6" a="1"/>
  <c r="E60" i="6" a="1"/>
  <c r="E60" i="6" s="1"/>
  <c r="B13" i="6" a="1"/>
  <c r="E13" i="6" a="1"/>
  <c r="E13" i="6" s="1"/>
  <c r="B32" i="6" a="1"/>
  <c r="E32" i="6" a="1"/>
  <c r="E32" i="6" s="1"/>
  <c r="E72" i="6" a="1"/>
  <c r="E72" i="6" s="1"/>
  <c r="B73" i="6" a="1"/>
  <c r="E73" i="6" a="1"/>
  <c r="B74" i="6" a="1"/>
  <c r="E74" i="6" a="1"/>
  <c r="B75" i="6" a="1"/>
  <c r="E75" i="6" a="1"/>
  <c r="B78" i="6" a="1"/>
  <c r="E78" i="6" a="1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M3" i="5"/>
  <c r="AN3" i="5"/>
  <c r="AO3" i="5"/>
  <c r="AM11" i="5"/>
  <c r="AN11" i="5"/>
  <c r="AO11" i="5"/>
  <c r="AP11" i="5"/>
  <c r="AQ11" i="5" a="1"/>
  <c r="AQ11" i="5" s="1"/>
  <c r="AR11" i="5" s="1"/>
  <c r="AT11" i="5"/>
  <c r="AM16" i="5"/>
  <c r="AN16" i="5"/>
  <c r="AO16" i="5"/>
  <c r="AP16" i="5"/>
  <c r="AQ16" i="5" a="1"/>
  <c r="AQ16" i="5" s="1"/>
  <c r="AR16" i="5" s="1"/>
  <c r="AT16" i="5"/>
  <c r="AM14" i="5"/>
  <c r="AN14" i="5"/>
  <c r="AO14" i="5"/>
  <c r="AP14" i="5"/>
  <c r="AQ14" i="5" a="1"/>
  <c r="AQ14" i="5" s="1"/>
  <c r="AR14" i="5" s="1"/>
  <c r="AS14" i="5"/>
  <c r="AT14" i="5"/>
  <c r="AM8" i="5"/>
  <c r="AN8" i="5"/>
  <c r="AO8" i="5"/>
  <c r="AP8" i="5"/>
  <c r="AQ8" i="5" a="1"/>
  <c r="AQ8" i="5" s="1"/>
  <c r="AR8" i="5" s="1"/>
  <c r="AS8" i="5"/>
  <c r="AT8" i="5"/>
  <c r="AM6" i="5"/>
  <c r="AN6" i="5"/>
  <c r="AO6" i="5"/>
  <c r="AP6" i="5"/>
  <c r="AQ6" i="5" a="1"/>
  <c r="AQ6" i="5" s="1"/>
  <c r="AR6" i="5" s="1"/>
  <c r="AS6" i="5"/>
  <c r="AT6" i="5"/>
  <c r="AM13" i="5"/>
  <c r="AN13" i="5"/>
  <c r="AO13" i="5"/>
  <c r="AP13" i="5"/>
  <c r="AQ13" i="5" a="1"/>
  <c r="AQ13" i="5" s="1"/>
  <c r="AR13" i="5" s="1"/>
  <c r="AS13" i="5"/>
  <c r="AT13" i="5"/>
  <c r="AM7" i="5"/>
  <c r="AQ7" i="5" a="1"/>
  <c r="AM9" i="5"/>
  <c r="AQ9" i="5" a="1"/>
  <c r="AT9" i="5"/>
  <c r="AM5" i="5"/>
  <c r="AQ5" i="5" a="1"/>
  <c r="AM10" i="5"/>
  <c r="AQ10" i="5" a="1"/>
  <c r="AT10" i="5"/>
  <c r="AM12" i="5"/>
  <c r="AQ12" i="5" a="1"/>
  <c r="AQ12" i="5" s="1"/>
  <c r="AR12" i="5" s="1"/>
  <c r="AQ15" i="5" a="1"/>
  <c r="AQ15" i="5" s="1"/>
  <c r="AR15" i="5" s="1"/>
  <c r="AM142" i="5"/>
  <c r="AN142" i="5"/>
  <c r="AO142" i="5"/>
  <c r="AQ142" i="5"/>
  <c r="AR142" i="5"/>
  <c r="F72" i="6" l="1"/>
  <c r="AO2" i="5"/>
  <c r="F4" i="8"/>
  <c r="I4" i="8" s="1"/>
  <c r="I5" i="8" s="1"/>
  <c r="I6" i="8" s="1"/>
  <c r="I7" i="8" s="1"/>
  <c r="I8" i="8" s="1"/>
  <c r="I9" i="8" s="1"/>
  <c r="I10" i="8" s="1"/>
  <c r="B13" i="6"/>
  <c r="B61" i="6"/>
  <c r="B63" i="6"/>
  <c r="B43" i="6"/>
  <c r="B56" i="6"/>
  <c r="B16" i="6"/>
  <c r="B19" i="6"/>
  <c r="B36" i="6"/>
  <c r="B59" i="6"/>
  <c r="AQ10" i="5"/>
  <c r="AR10" i="5" s="1"/>
  <c r="AS10" i="5"/>
  <c r="AP5" i="5"/>
  <c r="AQ7" i="5"/>
  <c r="AR7" i="5" s="1"/>
  <c r="AT7" i="5"/>
  <c r="B27" i="6"/>
  <c r="B44" i="6"/>
  <c r="B34" i="6"/>
  <c r="B65" i="6"/>
  <c r="AT15" i="5"/>
  <c r="AT12" i="5"/>
  <c r="AT5" i="5"/>
  <c r="B74" i="6"/>
  <c r="C74" i="6" s="1"/>
  <c r="B28" i="6"/>
  <c r="B39" i="6"/>
  <c r="B66" i="6"/>
  <c r="B47" i="6"/>
  <c r="B15" i="6"/>
  <c r="B78" i="6"/>
  <c r="C78" i="6" s="1"/>
  <c r="B73" i="6"/>
  <c r="C72" i="6"/>
  <c r="B8" i="6"/>
  <c r="B50" i="6"/>
  <c r="B23" i="6"/>
  <c r="B51" i="6"/>
  <c r="B5" i="6"/>
  <c r="B20" i="6"/>
  <c r="B67" i="6"/>
  <c r="B31" i="6"/>
  <c r="B24" i="6"/>
  <c r="B40" i="6"/>
  <c r="B18" i="6"/>
  <c r="B14" i="6"/>
  <c r="B54" i="6"/>
  <c r="B12" i="6"/>
  <c r="B45" i="6"/>
  <c r="B37" i="6"/>
  <c r="B30" i="6"/>
  <c r="AQ5" i="5"/>
  <c r="AR5" i="5" s="1"/>
  <c r="AQ9" i="5"/>
  <c r="AR9" i="5" s="1"/>
  <c r="F2" i="5"/>
  <c r="AT2" i="5" s="1"/>
  <c r="B75" i="6"/>
  <c r="C75" i="6" s="1"/>
  <c r="B32" i="6"/>
  <c r="B60" i="6"/>
  <c r="B41" i="6"/>
  <c r="B10" i="6"/>
  <c r="B26" i="6"/>
  <c r="B62" i="6"/>
  <c r="B22" i="6"/>
  <c r="B7" i="6"/>
  <c r="B57" i="6"/>
  <c r="B52" i="6"/>
  <c r="B38" i="6"/>
  <c r="B46" i="6"/>
  <c r="B25" i="6"/>
  <c r="B29" i="6"/>
  <c r="B11" i="6"/>
  <c r="B42" i="6"/>
  <c r="E74" i="6"/>
  <c r="F74" i="6" s="1"/>
  <c r="E73" i="6"/>
  <c r="E8" i="6"/>
  <c r="E50" i="6"/>
  <c r="E27" i="6"/>
  <c r="E44" i="6"/>
  <c r="E40" i="6"/>
  <c r="E28" i="6"/>
  <c r="E39" i="6"/>
  <c r="E34" i="6"/>
  <c r="E65" i="6"/>
  <c r="E36" i="6"/>
  <c r="E5" i="6"/>
  <c r="E20" i="6"/>
  <c r="E59" i="6"/>
  <c r="E21" i="6"/>
  <c r="E4" i="6"/>
  <c r="E48" i="6"/>
  <c r="E9" i="8"/>
  <c r="F9" i="8" s="1"/>
  <c r="N9" i="8" s="1"/>
  <c r="N10" i="8" s="1"/>
  <c r="C8" i="8"/>
  <c r="C6" i="8"/>
  <c r="E12" i="6"/>
  <c r="E6" i="6"/>
  <c r="E47" i="6"/>
  <c r="E67" i="6"/>
  <c r="E53" i="6"/>
  <c r="E10" i="8"/>
  <c r="F10" i="8" s="1"/>
  <c r="O10" i="8" s="1"/>
  <c r="C9" i="8"/>
  <c r="E7" i="8"/>
  <c r="F8" i="8" s="1"/>
  <c r="M8" i="8" s="1"/>
  <c r="M9" i="8" s="1"/>
  <c r="M10" i="8" s="1"/>
  <c r="E5" i="8"/>
  <c r="F5" i="8" s="1"/>
  <c r="J5" i="8" s="1"/>
  <c r="J6" i="8" s="1"/>
  <c r="J7" i="8" s="1"/>
  <c r="J8" i="8" s="1"/>
  <c r="J9" i="8" s="1"/>
  <c r="J10" i="8" s="1"/>
  <c r="C4" i="8"/>
  <c r="C3" i="8"/>
  <c r="D3" i="8" s="1"/>
  <c r="E2" i="5"/>
  <c r="E78" i="6"/>
  <c r="F78" i="6" s="1"/>
  <c r="E75" i="6"/>
  <c r="F75" i="6" s="1"/>
  <c r="E31" i="6"/>
  <c r="E24" i="6"/>
  <c r="E49" i="6"/>
  <c r="E55" i="6"/>
  <c r="E51" i="6"/>
  <c r="E16" i="6"/>
  <c r="E19" i="6"/>
  <c r="E64" i="6"/>
  <c r="E66" i="6"/>
  <c r="E45" i="6"/>
  <c r="E37" i="6"/>
  <c r="E15" i="6"/>
  <c r="E58" i="6"/>
  <c r="C7" i="8"/>
  <c r="C5" i="8"/>
  <c r="AP2" i="5"/>
  <c r="AM2" i="5"/>
  <c r="AN2" i="5"/>
  <c r="AQ2" i="5" l="1" a="1"/>
  <c r="AQ2" i="5" s="1"/>
  <c r="AR2" i="5" s="1"/>
  <c r="F6" i="8"/>
  <c r="K6" i="8" s="1"/>
  <c r="K7" i="8" s="1"/>
  <c r="K8" i="8" s="1"/>
  <c r="K9" i="8" s="1"/>
  <c r="K10" i="8" s="1"/>
  <c r="AS2" i="5"/>
  <c r="D5" i="8"/>
  <c r="F88" i="6" a="1"/>
  <c r="F88" i="6" s="1"/>
  <c r="D8" i="8"/>
  <c r="C88" i="6" a="1"/>
  <c r="C88" i="6" s="1"/>
  <c r="C73" i="6"/>
  <c r="C85" i="6" a="1"/>
  <c r="C85" i="6" s="1"/>
  <c r="F81" i="6" a="1"/>
  <c r="F81" i="6" s="1"/>
  <c r="F83" i="6" a="1"/>
  <c r="F83" i="6" s="1"/>
  <c r="C90" i="6" a="1"/>
  <c r="C90" i="6" s="1"/>
  <c r="F87" i="6" a="1"/>
  <c r="F87" i="6" s="1"/>
  <c r="C81" i="6" a="1"/>
  <c r="C81" i="6" s="1"/>
  <c r="F73" i="6"/>
  <c r="F7" i="8"/>
  <c r="L7" i="8" s="1"/>
  <c r="L8" i="8" s="1"/>
  <c r="L9" i="8" s="1"/>
  <c r="L10" i="8" s="1"/>
  <c r="E2" i="6"/>
  <c r="D9" i="8"/>
  <c r="D6" i="8"/>
  <c r="C86" i="6" a="1"/>
  <c r="C86" i="6" s="1"/>
  <c r="F86" i="6" a="1"/>
  <c r="F86" i="6" s="1"/>
  <c r="F82" i="6" a="1"/>
  <c r="F82" i="6" s="1"/>
  <c r="C83" i="6" a="1"/>
  <c r="C83" i="6" s="1"/>
  <c r="C87" i="6" a="1"/>
  <c r="C87" i="6" s="1"/>
  <c r="F90" i="6" a="1"/>
  <c r="F90" i="6" s="1"/>
  <c r="F85" i="6" a="1"/>
  <c r="F85" i="6" s="1"/>
  <c r="C82" i="6" a="1"/>
  <c r="C82" i="6" s="1"/>
  <c r="C84" i="6" a="1"/>
  <c r="C84" i="6" s="1"/>
  <c r="C89" i="6" a="1"/>
  <c r="C89" i="6" s="1"/>
  <c r="F89" i="6" a="1"/>
  <c r="F89" i="6" s="1"/>
  <c r="F84" i="6" a="1"/>
  <c r="F84" i="6" s="1"/>
  <c r="D7" i="8"/>
  <c r="B2" i="6"/>
  <c r="D10" i="8"/>
  <c r="D4" i="8"/>
  <c r="C9" i="6" l="1" a="1"/>
  <c r="C9" i="6" s="1"/>
  <c r="D9" i="6" s="1"/>
  <c r="F9" i="6" a="1"/>
  <c r="F9" i="6" s="1"/>
  <c r="G9" i="6" s="1"/>
  <c r="F67" i="6" a="1"/>
  <c r="F67" i="6" s="1"/>
  <c r="G67" i="6" s="1"/>
  <c r="F38" i="6" a="1"/>
  <c r="F38" i="6" s="1"/>
  <c r="G38" i="6" s="1"/>
  <c r="F20" i="6" a="1"/>
  <c r="F20" i="6" s="1"/>
  <c r="G20" i="6" s="1"/>
  <c r="F43" i="6" a="1"/>
  <c r="F43" i="6" s="1"/>
  <c r="G43" i="6" s="1"/>
  <c r="F50" i="6" a="1"/>
  <c r="F50" i="6" s="1"/>
  <c r="G50" i="6" s="1"/>
  <c r="C25" i="6" a="1"/>
  <c r="C25" i="6" s="1"/>
  <c r="D25" i="6" s="1"/>
  <c r="F58" i="6" a="1"/>
  <c r="F58" i="6" s="1"/>
  <c r="G58" i="6" s="1"/>
  <c r="F30" i="6" a="1"/>
  <c r="F30" i="6" s="1"/>
  <c r="G30" i="6" s="1"/>
  <c r="F48" i="6" a="1"/>
  <c r="F48" i="6" s="1"/>
  <c r="G48" i="6" s="1"/>
  <c r="F63" i="6" a="1"/>
  <c r="F63" i="6" s="1"/>
  <c r="G63" i="6" s="1"/>
  <c r="F55" i="6" a="1"/>
  <c r="F55" i="6" s="1"/>
  <c r="G55" i="6" s="1"/>
  <c r="F11" i="6" a="1"/>
  <c r="F11" i="6" s="1"/>
  <c r="G11" i="6" s="1"/>
  <c r="F66" i="6" a="1"/>
  <c r="F66" i="6" s="1"/>
  <c r="G66" i="6" s="1"/>
  <c r="F17" i="6" a="1"/>
  <c r="F17" i="6" s="1"/>
  <c r="G17" i="6" s="1"/>
  <c r="F34" i="6" a="1"/>
  <c r="F34" i="6" s="1"/>
  <c r="G34" i="6" s="1"/>
  <c r="F60" i="6" a="1"/>
  <c r="F60" i="6" s="1"/>
  <c r="G60" i="6" s="1"/>
  <c r="F62" i="6" a="1"/>
  <c r="F62" i="6" s="1"/>
  <c r="G62" i="6" s="1"/>
  <c r="F16" i="6" a="1"/>
  <c r="F16" i="6" s="1"/>
  <c r="G16" i="6" s="1"/>
  <c r="C22" i="6" a="1"/>
  <c r="C22" i="6" s="1"/>
  <c r="D22" i="6" s="1"/>
  <c r="C31" i="6" a="1"/>
  <c r="C31" i="6" s="1"/>
  <c r="D31" i="6" s="1"/>
  <c r="C46" i="6" a="1"/>
  <c r="C46" i="6" s="1"/>
  <c r="D46" i="6" s="1"/>
  <c r="C35" i="6" a="1"/>
  <c r="C35" i="6" s="1"/>
  <c r="D35" i="6" s="1"/>
  <c r="C20" i="6" a="1"/>
  <c r="C20" i="6" s="1"/>
  <c r="D20" i="6" s="1"/>
  <c r="C12" i="6" a="1"/>
  <c r="C12" i="6" s="1"/>
  <c r="D12" i="6" s="1"/>
  <c r="C24" i="6" a="1"/>
  <c r="C24" i="6" s="1"/>
  <c r="D24" i="6" s="1"/>
  <c r="C34" i="6" a="1"/>
  <c r="C34" i="6" s="1"/>
  <c r="D34" i="6" s="1"/>
  <c r="C26" i="6" a="1"/>
  <c r="C26" i="6" s="1"/>
  <c r="D26" i="6" s="1"/>
  <c r="C48" i="6" a="1"/>
  <c r="C48" i="6" s="1"/>
  <c r="D48" i="6" s="1"/>
  <c r="C6" i="6" a="1"/>
  <c r="C6" i="6" s="1"/>
  <c r="D6" i="6" s="1"/>
  <c r="C14" i="6" a="1"/>
  <c r="C14" i="6" s="1"/>
  <c r="D14" i="6" s="1"/>
  <c r="C49" i="6" a="1"/>
  <c r="C49" i="6" s="1"/>
  <c r="D49" i="6" s="1"/>
  <c r="C50" i="6" a="1"/>
  <c r="C50" i="6" s="1"/>
  <c r="D50" i="6" s="1"/>
  <c r="C37" i="6" a="1"/>
  <c r="C37" i="6" s="1"/>
  <c r="D37" i="6" s="1"/>
  <c r="C38" i="6" a="1"/>
  <c r="C38" i="6" s="1"/>
  <c r="D38" i="6" s="1"/>
  <c r="C61" i="6" a="1"/>
  <c r="C61" i="6" s="1"/>
  <c r="D61" i="6" s="1"/>
  <c r="C18" i="6" a="1"/>
  <c r="C18" i="6" s="1"/>
  <c r="D18" i="6" s="1"/>
  <c r="C45" i="6" a="1"/>
  <c r="C45" i="6" s="1"/>
  <c r="D45" i="6" s="1"/>
  <c r="C62" i="6" a="1"/>
  <c r="C62" i="6" s="1"/>
  <c r="D62" i="6" s="1"/>
  <c r="F61" i="6" a="1"/>
  <c r="F61" i="6" s="1"/>
  <c r="G61" i="6" s="1"/>
  <c r="F10" i="6" a="1"/>
  <c r="F10" i="6" s="1"/>
  <c r="G10" i="6" s="1"/>
  <c r="F51" i="6" a="1"/>
  <c r="F51" i="6" s="1"/>
  <c r="G51" i="6" s="1"/>
  <c r="F42" i="6" a="1"/>
  <c r="F42" i="6" s="1"/>
  <c r="G42" i="6" s="1"/>
  <c r="F28" i="6" a="1"/>
  <c r="F28" i="6" s="1"/>
  <c r="G28" i="6" s="1"/>
  <c r="F64" i="6" a="1"/>
  <c r="F64" i="6" s="1"/>
  <c r="G64" i="6" s="1"/>
  <c r="F54" i="6" a="1"/>
  <c r="F54" i="6" s="1"/>
  <c r="G54" i="6" s="1"/>
  <c r="C47" i="6" a="1"/>
  <c r="C47" i="6" s="1"/>
  <c r="D47" i="6" s="1"/>
  <c r="C29" i="6" a="1"/>
  <c r="C29" i="6" s="1"/>
  <c r="D29" i="6" s="1"/>
  <c r="C23" i="6" a="1"/>
  <c r="C23" i="6" s="1"/>
  <c r="D23" i="6" s="1"/>
  <c r="C11" i="6" a="1"/>
  <c r="C11" i="6" s="1"/>
  <c r="D11" i="6" s="1"/>
  <c r="C66" i="6" a="1"/>
  <c r="C66" i="6" s="1"/>
  <c r="D66" i="6" s="1"/>
  <c r="C16" i="6" a="1"/>
  <c r="C44" i="6" a="1"/>
  <c r="C44" i="6" s="1"/>
  <c r="D44" i="6" s="1"/>
  <c r="C4" i="6" a="1"/>
  <c r="C4" i="6" s="1"/>
  <c r="D4" i="6" s="1"/>
  <c r="C13" i="6" a="1"/>
  <c r="C13" i="6" s="1"/>
  <c r="D13" i="6" s="1"/>
  <c r="C28" i="6" a="1"/>
  <c r="C28" i="6" s="1"/>
  <c r="D28" i="6" s="1"/>
  <c r="C21" i="6" a="1"/>
  <c r="C21" i="6" s="1"/>
  <c r="D21" i="6" s="1"/>
  <c r="C36" i="6" a="1"/>
  <c r="C36" i="6" s="1"/>
  <c r="D36" i="6" s="1"/>
  <c r="C52" i="6" a="1"/>
  <c r="C52" i="6" s="1"/>
  <c r="D52" i="6" s="1"/>
  <c r="C17" i="6" a="1"/>
  <c r="C17" i="6" s="1"/>
  <c r="D17" i="6" s="1"/>
  <c r="F32" i="6" a="1"/>
  <c r="F32" i="6" s="1"/>
  <c r="G32" i="6" s="1"/>
  <c r="F8" i="6" a="1"/>
  <c r="F8" i="6" s="1"/>
  <c r="G8" i="6" s="1"/>
  <c r="F35" i="6" a="1"/>
  <c r="F35" i="6" s="1"/>
  <c r="G35" i="6" s="1"/>
  <c r="F49" i="6" a="1"/>
  <c r="F49" i="6" s="1"/>
  <c r="G49" i="6" s="1"/>
  <c r="F26" i="6" a="1"/>
  <c r="F26" i="6" s="1"/>
  <c r="G26" i="6" s="1"/>
  <c r="F40" i="6" a="1"/>
  <c r="F40" i="6" s="1"/>
  <c r="G40" i="6" s="1"/>
  <c r="F29" i="6" a="1"/>
  <c r="F29" i="6" s="1"/>
  <c r="G29" i="6" s="1"/>
  <c r="F21" i="6" a="1"/>
  <c r="F21" i="6" s="1"/>
  <c r="G21" i="6" s="1"/>
  <c r="F56" i="6" a="1"/>
  <c r="F56" i="6" s="1"/>
  <c r="G56" i="6" s="1"/>
  <c r="F19" i="6" a="1"/>
  <c r="F19" i="6" s="1"/>
  <c r="G19" i="6" s="1"/>
  <c r="F46" i="6" a="1"/>
  <c r="F46" i="6" s="1"/>
  <c r="G46" i="6" s="1"/>
  <c r="F65" i="6" a="1"/>
  <c r="F65" i="6" s="1"/>
  <c r="G65" i="6" s="1"/>
  <c r="F37" i="6" a="1"/>
  <c r="F37" i="6" s="1"/>
  <c r="G37" i="6" s="1"/>
  <c r="F36" i="6" a="1"/>
  <c r="F36" i="6" s="1"/>
  <c r="G36" i="6" s="1"/>
  <c r="F33" i="6" a="1"/>
  <c r="F33" i="6" s="1"/>
  <c r="G33" i="6" s="1"/>
  <c r="F53" i="6" a="1"/>
  <c r="F53" i="6" s="1"/>
  <c r="G53" i="6" s="1"/>
  <c r="C64" i="6" a="1"/>
  <c r="C64" i="6" s="1"/>
  <c r="D64" i="6" s="1"/>
  <c r="C67" i="6" a="1"/>
  <c r="C67" i="6" s="1"/>
  <c r="D67" i="6" s="1"/>
  <c r="C54" i="6" a="1"/>
  <c r="C54" i="6" s="1"/>
  <c r="D54" i="6" s="1"/>
  <c r="C56" i="6" a="1"/>
  <c r="C56" i="6" s="1"/>
  <c r="D56" i="6" s="1"/>
  <c r="C27" i="6" a="1"/>
  <c r="C27" i="6" s="1"/>
  <c r="D27" i="6" s="1"/>
  <c r="C5" i="6" a="1"/>
  <c r="C5" i="6" s="1"/>
  <c r="D5" i="6" s="1"/>
  <c r="C51" i="6" a="1"/>
  <c r="C51" i="6" s="1"/>
  <c r="D51" i="6" s="1"/>
  <c r="C60" i="6" a="1"/>
  <c r="C60" i="6" s="1"/>
  <c r="D60" i="6" s="1"/>
  <c r="C8" i="6" a="1"/>
  <c r="C8" i="6" s="1"/>
  <c r="D8" i="6" s="1"/>
  <c r="C39" i="6" a="1"/>
  <c r="C39" i="6" s="1"/>
  <c r="D39" i="6" s="1"/>
  <c r="F13" i="6" a="1"/>
  <c r="F13" i="6" s="1"/>
  <c r="G13" i="6" s="1"/>
  <c r="F24" i="6" a="1"/>
  <c r="F24" i="6" s="1"/>
  <c r="G24" i="6" s="1"/>
  <c r="F44" i="6" a="1"/>
  <c r="F44" i="6" s="1"/>
  <c r="G44" i="6" s="1"/>
  <c r="F57" i="6" a="1"/>
  <c r="F57" i="6" s="1"/>
  <c r="G57" i="6" s="1"/>
  <c r="F47" i="6" a="1"/>
  <c r="F47" i="6" s="1"/>
  <c r="G47" i="6" s="1"/>
  <c r="F18" i="6" a="1"/>
  <c r="F18" i="6" s="1"/>
  <c r="G18" i="6" s="1"/>
  <c r="F5" i="6" a="1"/>
  <c r="F5" i="6" s="1"/>
  <c r="G5" i="6" s="1"/>
  <c r="F15" i="6" a="1"/>
  <c r="F15" i="6" s="1"/>
  <c r="G15" i="6" s="1"/>
  <c r="C32" i="6" a="1"/>
  <c r="C32" i="6" s="1"/>
  <c r="D32" i="6" s="1"/>
  <c r="C19" i="6" a="1"/>
  <c r="C19" i="6" s="1"/>
  <c r="D19" i="6" s="1"/>
  <c r="C53" i="6" a="1"/>
  <c r="C53" i="6" s="1"/>
  <c r="D53" i="6" s="1"/>
  <c r="C43" i="6" a="1"/>
  <c r="C43" i="6" s="1"/>
  <c r="D43" i="6" s="1"/>
  <c r="C10" i="6" a="1"/>
  <c r="C10" i="6" s="1"/>
  <c r="D10" i="6" s="1"/>
  <c r="C55" i="6" a="1"/>
  <c r="C55" i="6" s="1"/>
  <c r="D55" i="6" s="1"/>
  <c r="C42" i="6" a="1"/>
  <c r="C42" i="6" s="1"/>
  <c r="D42" i="6" s="1"/>
  <c r="C40" i="6" a="1"/>
  <c r="C40" i="6" s="1"/>
  <c r="D40" i="6" s="1"/>
  <c r="C15" i="6" a="1"/>
  <c r="C15" i="6" s="1"/>
  <c r="D15" i="6" s="1"/>
  <c r="C33" i="6" a="1"/>
  <c r="C33" i="6" s="1"/>
  <c r="D33" i="6" s="1"/>
  <c r="C7" i="6" a="1"/>
  <c r="C7" i="6" s="1"/>
  <c r="D7" i="6" s="1"/>
  <c r="C58" i="6" a="1"/>
  <c r="C58" i="6" s="1"/>
  <c r="D58" i="6" s="1"/>
  <c r="F7" i="6" a="1"/>
  <c r="F7" i="6" s="1"/>
  <c r="G7" i="6" s="1"/>
  <c r="F31" i="6" a="1"/>
  <c r="F31" i="6" s="1"/>
  <c r="G31" i="6" s="1"/>
  <c r="F41" i="6" a="1"/>
  <c r="F41" i="6" s="1"/>
  <c r="G41" i="6" s="1"/>
  <c r="F27" i="6" a="1"/>
  <c r="F27" i="6" s="1"/>
  <c r="G27" i="6" s="1"/>
  <c r="F23" i="6" a="1"/>
  <c r="F23" i="6" s="1"/>
  <c r="G23" i="6" s="1"/>
  <c r="F22" i="6" a="1"/>
  <c r="F22" i="6" s="1"/>
  <c r="G22" i="6" s="1"/>
  <c r="F6" i="6" a="1"/>
  <c r="F6" i="6" s="1"/>
  <c r="G6" i="6" s="1"/>
  <c r="F12" i="6" a="1"/>
  <c r="F12" i="6" s="1"/>
  <c r="G12" i="6" s="1"/>
  <c r="F52" i="6" a="1"/>
  <c r="F52" i="6" s="1"/>
  <c r="G52" i="6" s="1"/>
  <c r="F39" i="6" a="1"/>
  <c r="F39" i="6" s="1"/>
  <c r="G39" i="6" s="1"/>
  <c r="F14" i="6" a="1"/>
  <c r="F14" i="6" s="1"/>
  <c r="G14" i="6" s="1"/>
  <c r="F25" i="6" a="1"/>
  <c r="F25" i="6" s="1"/>
  <c r="G25" i="6" s="1"/>
  <c r="F59" i="6" a="1"/>
  <c r="F59" i="6" s="1"/>
  <c r="G59" i="6" s="1"/>
  <c r="F45" i="6" a="1"/>
  <c r="F45" i="6" s="1"/>
  <c r="G45" i="6" s="1"/>
  <c r="F4" i="6" a="1"/>
  <c r="F4" i="6" s="1"/>
  <c r="G4" i="6" s="1"/>
  <c r="C57" i="6" a="1"/>
  <c r="C57" i="6" s="1"/>
  <c r="D57" i="6" s="1"/>
  <c r="C30" i="6" a="1"/>
  <c r="C30" i="6" s="1"/>
  <c r="D30" i="6" s="1"/>
  <c r="C65" i="6" a="1"/>
  <c r="C65" i="6" s="1"/>
  <c r="D65" i="6" s="1"/>
  <c r="C63" i="6" a="1"/>
  <c r="C63" i="6" s="1"/>
  <c r="D63" i="6" s="1"/>
  <c r="C41" i="6" a="1"/>
  <c r="C41" i="6" s="1"/>
  <c r="D41" i="6" s="1"/>
  <c r="C59" i="6" a="1"/>
  <c r="C59" i="6" s="1"/>
  <c r="D59" i="6" s="1"/>
  <c r="C16" i="6"/>
  <c r="D16" i="6" s="1"/>
  <c r="L4" i="6" l="1"/>
  <c r="H4" i="6"/>
  <c r="H5" i="6" s="1"/>
  <c r="H6" i="6" s="1"/>
  <c r="M7" i="6"/>
  <c r="M5" i="6"/>
  <c r="M6" i="6"/>
  <c r="M9" i="6"/>
  <c r="M4" i="6"/>
  <c r="M8" i="6"/>
  <c r="L6" i="6"/>
  <c r="L7" i="6"/>
  <c r="L8" i="6"/>
  <c r="L5" i="6"/>
  <c r="L9" i="6"/>
  <c r="C2" i="6"/>
  <c r="F2" i="6"/>
  <c r="D2" i="6"/>
  <c r="G2" i="6"/>
  <c r="N4" i="6" l="1"/>
  <c r="I5" i="6"/>
  <c r="I4" i="6"/>
  <c r="H7" i="6"/>
  <c r="I6" i="6"/>
  <c r="M10" i="6"/>
  <c r="N8" i="6"/>
  <c r="N5" i="6"/>
  <c r="N7" i="6"/>
  <c r="N6" i="6"/>
  <c r="N9" i="6"/>
  <c r="L10" i="6"/>
  <c r="A765" i="4"/>
  <c r="A766" i="4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40" i="3"/>
  <c r="B38" i="3"/>
  <c r="B39" i="3"/>
  <c r="B37" i="3"/>
  <c r="B33" i="3"/>
  <c r="B34" i="3"/>
  <c r="B35" i="3"/>
  <c r="B32" i="3"/>
  <c r="B27" i="3"/>
  <c r="B28" i="3"/>
  <c r="B29" i="3"/>
  <c r="B30" i="3"/>
  <c r="B26" i="3"/>
  <c r="B19" i="3"/>
  <c r="B20" i="3"/>
  <c r="B21" i="3"/>
  <c r="B22" i="3"/>
  <c r="B23" i="3"/>
  <c r="B24" i="3"/>
  <c r="B25" i="3"/>
  <c r="B18" i="3"/>
  <c r="B7" i="3"/>
  <c r="B8" i="3"/>
  <c r="B9" i="3"/>
  <c r="B10" i="3"/>
  <c r="B11" i="3"/>
  <c r="B12" i="3"/>
  <c r="B13" i="3"/>
  <c r="B14" i="3"/>
  <c r="B15" i="3"/>
  <c r="B16" i="3"/>
  <c r="B17" i="3"/>
  <c r="B6" i="3"/>
  <c r="B3" i="3"/>
  <c r="B4" i="3"/>
  <c r="B5" i="3"/>
  <c r="B2" i="3"/>
  <c r="A762" i="4"/>
  <c r="A750" i="4"/>
  <c r="A742" i="4"/>
  <c r="A737" i="4"/>
  <c r="A3794" i="4"/>
  <c r="A3789" i="4"/>
  <c r="A3750" i="4"/>
  <c r="A3742" i="4"/>
  <c r="A3696" i="4"/>
  <c r="A3688" i="4"/>
  <c r="A3680" i="4"/>
  <c r="A3722" i="4"/>
  <c r="A3714" i="4"/>
  <c r="A3702" i="4"/>
  <c r="A3354" i="4"/>
  <c r="A3350" i="4"/>
  <c r="A3346" i="4"/>
  <c r="A3342" i="4"/>
  <c r="A3338" i="4"/>
  <c r="A3334" i="4"/>
  <c r="A3330" i="4"/>
  <c r="A3326" i="4"/>
  <c r="A3322" i="4"/>
  <c r="A3318" i="4"/>
  <c r="A3601" i="4"/>
  <c r="A3597" i="4"/>
  <c r="A3593" i="4"/>
  <c r="A3449" i="4"/>
  <c r="A3445" i="4"/>
  <c r="A3441" i="4"/>
  <c r="A3437" i="4"/>
  <c r="A3433" i="4"/>
  <c r="A3429" i="4"/>
  <c r="A3425" i="4"/>
  <c r="A3421" i="4"/>
  <c r="A3389" i="4"/>
  <c r="A3385" i="4"/>
  <c r="A2627" i="4"/>
  <c r="A2624" i="4"/>
  <c r="A3173" i="4"/>
  <c r="A3169" i="4"/>
  <c r="A3165" i="4"/>
  <c r="A3161" i="4"/>
  <c r="A3157" i="4"/>
  <c r="A2877" i="4"/>
  <c r="A2873" i="4"/>
  <c r="A2869" i="4"/>
  <c r="A2865" i="4"/>
  <c r="A2861" i="4"/>
  <c r="A2857" i="4"/>
  <c r="A2853" i="4"/>
  <c r="A3676" i="4"/>
  <c r="A3672" i="4"/>
  <c r="A3668" i="4"/>
  <c r="A3664" i="4"/>
  <c r="A3660" i="4"/>
  <c r="A3656" i="4"/>
  <c r="A3652" i="4"/>
  <c r="A3648" i="4"/>
  <c r="A3644" i="4"/>
  <c r="A3142" i="4"/>
  <c r="A758" i="4"/>
  <c r="A754" i="4"/>
  <c r="A746" i="4"/>
  <c r="A738" i="4"/>
  <c r="A3790" i="4"/>
  <c r="A3746" i="4"/>
  <c r="A3738" i="4"/>
  <c r="A3692" i="4"/>
  <c r="A3684" i="4"/>
  <c r="A3726" i="4"/>
  <c r="A3718" i="4"/>
  <c r="A3710" i="4"/>
  <c r="A3706" i="4"/>
  <c r="A3358" i="4"/>
  <c r="A3138" i="4"/>
  <c r="A3134" i="4"/>
  <c r="A2849" i="4"/>
  <c r="A2845" i="4"/>
  <c r="A2841" i="4"/>
  <c r="A2837" i="4"/>
  <c r="A2833" i="4"/>
  <c r="A2829" i="4"/>
  <c r="A2825" i="4"/>
  <c r="A2821" i="4"/>
  <c r="A2817" i="4"/>
  <c r="A2792" i="4"/>
  <c r="A2788" i="4"/>
  <c r="A2784" i="4"/>
  <c r="A2780" i="4"/>
  <c r="A2776" i="4"/>
  <c r="A2749" i="4"/>
  <c r="A2745" i="4"/>
  <c r="A2741" i="4"/>
  <c r="A2737" i="4"/>
  <c r="A2733" i="4"/>
  <c r="A2729" i="4"/>
  <c r="A2725" i="4"/>
  <c r="A2721" i="4"/>
  <c r="A2717" i="4"/>
  <c r="A2713" i="4"/>
  <c r="A2709" i="4"/>
  <c r="A2705" i="4"/>
  <c r="A2701" i="4"/>
  <c r="A2697" i="4"/>
  <c r="A2693" i="4"/>
  <c r="A2687" i="4"/>
  <c r="A2685" i="4"/>
  <c r="A2681" i="4"/>
  <c r="A2677" i="4"/>
  <c r="A2673" i="4"/>
  <c r="A2669" i="4"/>
  <c r="A2665" i="4"/>
  <c r="A2661" i="4"/>
  <c r="A2657" i="4"/>
  <c r="A2653" i="4"/>
  <c r="A2649" i="4"/>
  <c r="A1175" i="4"/>
  <c r="A1171" i="4"/>
  <c r="A2770" i="4"/>
  <c r="A2766" i="4"/>
  <c r="A2762" i="4"/>
  <c r="A2758" i="4"/>
  <c r="A2754" i="4"/>
  <c r="A2750" i="4"/>
  <c r="A3524" i="4"/>
  <c r="A3520" i="4"/>
  <c r="A3516" i="4"/>
  <c r="A3512" i="4"/>
  <c r="A3508" i="4"/>
  <c r="A3504" i="4"/>
  <c r="A3500" i="4"/>
  <c r="A3496" i="4"/>
  <c r="A3417" i="4"/>
  <c r="A3413" i="4"/>
  <c r="A3409" i="4"/>
  <c r="A3405" i="4"/>
  <c r="A3401" i="4"/>
  <c r="A3397" i="4"/>
  <c r="A3393" i="4"/>
  <c r="A2615" i="4"/>
  <c r="A2611" i="4"/>
  <c r="A2607" i="4"/>
  <c r="A2603" i="4"/>
  <c r="A2599" i="4"/>
  <c r="A2595" i="4"/>
  <c r="A2591" i="4"/>
  <c r="A2587" i="4"/>
  <c r="A2583" i="4"/>
  <c r="A2579" i="4"/>
  <c r="A2575" i="4"/>
  <c r="A2571" i="4"/>
  <c r="A2567" i="4"/>
  <c r="A2563" i="4"/>
  <c r="A2559" i="4"/>
  <c r="A2555" i="4"/>
  <c r="A2551" i="4"/>
  <c r="A2547" i="4"/>
  <c r="A2543" i="4"/>
  <c r="A2539" i="4"/>
  <c r="A2535" i="4"/>
  <c r="A2531" i="4"/>
  <c r="A2527" i="4"/>
  <c r="A2523" i="4"/>
  <c r="A2519" i="4"/>
  <c r="A2515" i="4"/>
  <c r="A2513" i="4"/>
  <c r="A2507" i="4"/>
  <c r="A2503" i="4"/>
  <c r="A2499" i="4"/>
  <c r="A2495" i="4"/>
  <c r="A2491" i="4"/>
  <c r="A2487" i="4"/>
  <c r="A2483" i="4"/>
  <c r="A2479" i="4"/>
  <c r="A2475" i="4"/>
  <c r="A2471" i="4"/>
  <c r="A2467" i="4"/>
  <c r="A2463" i="4"/>
  <c r="A2459" i="4"/>
  <c r="A2455" i="4"/>
  <c r="A2451" i="4"/>
  <c r="A2447" i="4"/>
  <c r="A2443" i="4"/>
  <c r="A2439" i="4"/>
  <c r="A2435" i="4"/>
  <c r="A2431" i="4"/>
  <c r="A2427" i="4"/>
  <c r="A2423" i="4"/>
  <c r="A2419" i="4"/>
  <c r="A2415" i="4"/>
  <c r="A2411" i="4"/>
  <c r="A2407" i="4"/>
  <c r="A2403" i="4"/>
  <c r="A2399" i="4"/>
  <c r="A2395" i="4"/>
  <c r="A2391" i="4"/>
  <c r="A2387" i="4"/>
  <c r="A2383" i="4"/>
  <c r="A2379" i="4"/>
  <c r="A2375" i="4"/>
  <c r="A2371" i="4"/>
  <c r="A2367" i="4"/>
  <c r="A2363" i="4"/>
  <c r="A2359" i="4"/>
  <c r="A2355" i="4"/>
  <c r="A2351" i="4"/>
  <c r="A2347" i="4"/>
  <c r="A2343" i="4"/>
  <c r="A2339" i="4"/>
  <c r="A2335" i="4"/>
  <c r="A2331" i="4"/>
  <c r="A2327" i="4"/>
  <c r="A2323" i="4"/>
  <c r="A2319" i="4"/>
  <c r="A2315" i="4"/>
  <c r="A2311" i="4"/>
  <c r="A2307" i="4"/>
  <c r="A2303" i="4"/>
  <c r="A2299" i="4"/>
  <c r="A2295" i="4"/>
  <c r="A2291" i="4"/>
  <c r="A422" i="4"/>
  <c r="A418" i="4"/>
  <c r="A414" i="4"/>
  <c r="A410" i="4"/>
  <c r="A406" i="4"/>
  <c r="A402" i="4"/>
  <c r="A398" i="4"/>
  <c r="A2263" i="4"/>
  <c r="A154" i="4"/>
  <c r="A150" i="4"/>
  <c r="A146" i="4"/>
  <c r="A2183" i="4"/>
  <c r="A2179" i="4"/>
  <c r="A2175" i="4"/>
  <c r="A2171" i="4"/>
  <c r="A2167" i="4"/>
  <c r="A2163" i="4"/>
  <c r="A2159" i="4"/>
  <c r="A2155" i="4"/>
  <c r="A2151" i="4"/>
  <c r="A2119" i="4"/>
  <c r="A2115" i="4"/>
  <c r="A2111" i="4"/>
  <c r="A2107" i="4"/>
  <c r="A2103" i="4"/>
  <c r="A2099" i="4"/>
  <c r="A2095" i="4"/>
  <c r="A2091" i="4"/>
  <c r="A2087" i="4"/>
  <c r="A2285" i="4"/>
  <c r="A2281" i="4"/>
  <c r="A2277" i="4"/>
  <c r="A2273" i="4"/>
  <c r="A2269" i="4"/>
  <c r="A2265" i="4"/>
  <c r="A75" i="4"/>
  <c r="A71" i="4"/>
  <c r="A67" i="4"/>
  <c r="A63" i="4"/>
  <c r="A59" i="4"/>
  <c r="A1930" i="4"/>
  <c r="A1926" i="4"/>
  <c r="A1922" i="4"/>
  <c r="A1918" i="4"/>
  <c r="A1914" i="4"/>
  <c r="A1910" i="4"/>
  <c r="A1906" i="4"/>
  <c r="A1902" i="4"/>
  <c r="A1898" i="4"/>
  <c r="A1894" i="4"/>
  <c r="A1890" i="4"/>
  <c r="A1886" i="4"/>
  <c r="A1882" i="4"/>
  <c r="A1878" i="4"/>
  <c r="A1874" i="4"/>
  <c r="A1870" i="4"/>
  <c r="A1866" i="4"/>
  <c r="A1862" i="4"/>
  <c r="A1858" i="4"/>
  <c r="A1854" i="4"/>
  <c r="A1850" i="4"/>
  <c r="A1846" i="4"/>
  <c r="A1842" i="4"/>
  <c r="A1838" i="4"/>
  <c r="A1834" i="4"/>
  <c r="A869" i="4"/>
  <c r="A865" i="4"/>
  <c r="A861" i="4"/>
  <c r="A857" i="4"/>
  <c r="A853" i="4"/>
  <c r="A849" i="4"/>
  <c r="A845" i="4"/>
  <c r="A1829" i="4"/>
  <c r="A1825" i="4"/>
  <c r="A1821" i="4"/>
  <c r="A1817" i="4"/>
  <c r="A1813" i="4"/>
  <c r="A1809" i="4"/>
  <c r="A1805" i="4"/>
  <c r="A1801" i="4"/>
  <c r="A1797" i="4"/>
  <c r="A1793" i="4"/>
  <c r="A1789" i="4"/>
  <c r="A1785" i="4"/>
  <c r="A1781" i="4"/>
  <c r="A1777" i="4"/>
  <c r="A1773" i="4"/>
  <c r="A1769" i="4"/>
  <c r="A1765" i="4"/>
  <c r="A1761" i="4"/>
  <c r="A1757" i="4"/>
  <c r="A1753" i="4"/>
  <c r="A1749" i="4"/>
  <c r="A1745" i="4"/>
  <c r="A1741" i="4"/>
  <c r="A1737" i="4"/>
  <c r="A1733" i="4"/>
  <c r="A1729" i="4"/>
  <c r="A1725" i="4"/>
  <c r="A1721" i="4"/>
  <c r="A1717" i="4"/>
  <c r="A1713" i="4"/>
  <c r="A1709" i="4"/>
  <c r="A1705" i="4"/>
  <c r="A1701" i="4"/>
  <c r="A1697" i="4"/>
  <c r="A1693" i="4"/>
  <c r="A1689" i="4"/>
  <c r="A1685" i="4"/>
  <c r="A1681" i="4"/>
  <c r="A1677" i="4"/>
  <c r="A1673" i="4"/>
  <c r="A1669" i="4"/>
  <c r="A1665" i="4"/>
  <c r="A1661" i="4"/>
  <c r="A1657" i="4"/>
  <c r="A1653" i="4"/>
  <c r="A1649" i="4"/>
  <c r="A1645" i="4"/>
  <c r="A1641" i="4"/>
  <c r="A1637" i="4"/>
  <c r="A1633" i="4"/>
  <c r="A1629" i="4"/>
  <c r="A1625" i="4"/>
  <c r="A1621" i="4"/>
  <c r="A1617" i="4"/>
  <c r="A1613" i="4"/>
  <c r="A1609" i="4"/>
  <c r="A1605" i="4"/>
  <c r="A1601" i="4"/>
  <c r="A1582" i="4"/>
  <c r="A3736" i="4"/>
  <c r="A3732" i="4"/>
  <c r="A2814" i="4"/>
  <c r="A2810" i="4"/>
  <c r="A2806" i="4"/>
  <c r="A2802" i="4"/>
  <c r="A2798" i="4"/>
  <c r="A2794" i="4"/>
  <c r="A840" i="4"/>
  <c r="A836" i="4"/>
  <c r="A832" i="4"/>
  <c r="A828" i="4"/>
  <c r="A824" i="4"/>
  <c r="A820" i="4"/>
  <c r="A816" i="4"/>
  <c r="A812" i="4"/>
  <c r="A1448" i="4"/>
  <c r="A1444" i="4"/>
  <c r="A1440" i="4"/>
  <c r="A1436" i="4"/>
  <c r="A1432" i="4"/>
  <c r="A1428" i="4"/>
  <c r="A1424" i="4"/>
  <c r="A1420" i="4"/>
  <c r="A1416" i="4"/>
  <c r="A1412" i="4"/>
  <c r="A156" i="4"/>
  <c r="A1486" i="4"/>
  <c r="A1482" i="4"/>
  <c r="A1478" i="4"/>
  <c r="A1474" i="4"/>
  <c r="A1470" i="4"/>
  <c r="A1466" i="4"/>
  <c r="A1462" i="4"/>
  <c r="A1458" i="4"/>
  <c r="A1454" i="4"/>
  <c r="A1450" i="4"/>
  <c r="A1409" i="4"/>
  <c r="A1405" i="4"/>
  <c r="A1401" i="4"/>
  <c r="A1397" i="4"/>
  <c r="A1393" i="4"/>
  <c r="A1389" i="4"/>
  <c r="A1385" i="4"/>
  <c r="A1381" i="4"/>
  <c r="A1377" i="4"/>
  <c r="A1373" i="4"/>
  <c r="A1369" i="4"/>
  <c r="A35" i="4"/>
  <c r="A31" i="4"/>
  <c r="A27" i="4"/>
  <c r="A23" i="4"/>
  <c r="A19" i="4"/>
  <c r="A15" i="4"/>
  <c r="A11" i="4"/>
  <c r="A7" i="4"/>
  <c r="A1336" i="4"/>
  <c r="A1332" i="4"/>
  <c r="A1328" i="4"/>
  <c r="A1324" i="4"/>
  <c r="A1320" i="4"/>
  <c r="A1316" i="4"/>
  <c r="A1312" i="4"/>
  <c r="A1308" i="4"/>
  <c r="A1304" i="4"/>
  <c r="A1300" i="4"/>
  <c r="A1296" i="4"/>
  <c r="A1292" i="4"/>
  <c r="A1288" i="4"/>
  <c r="A1284" i="4"/>
  <c r="A1280" i="4"/>
  <c r="A1276" i="4"/>
  <c r="A1272" i="4"/>
  <c r="A1268" i="4"/>
  <c r="A1264" i="4"/>
  <c r="A1260" i="4"/>
  <c r="A1256" i="4"/>
  <c r="A1252" i="4"/>
  <c r="A1248" i="4"/>
  <c r="A1244" i="4"/>
  <c r="A1240" i="4"/>
  <c r="A1236" i="4"/>
  <c r="A1232" i="4"/>
  <c r="A1228" i="4"/>
  <c r="A1224" i="4"/>
  <c r="A1220" i="4"/>
  <c r="A1216" i="4"/>
  <c r="A1212" i="4"/>
  <c r="A1208" i="4"/>
  <c r="A1204" i="4"/>
  <c r="A1200" i="4"/>
  <c r="A1196" i="4"/>
  <c r="A1192" i="4"/>
  <c r="A1188" i="4"/>
  <c r="A1184" i="4"/>
  <c r="A1180" i="4"/>
  <c r="A1366" i="4"/>
  <c r="A1362" i="4"/>
  <c r="A1358" i="4"/>
  <c r="A1354" i="4"/>
  <c r="A1350" i="4"/>
  <c r="A1346" i="4"/>
  <c r="A1342" i="4"/>
  <c r="A1338" i="4"/>
  <c r="A1972" i="4"/>
  <c r="A1968" i="4"/>
  <c r="A1964" i="4"/>
  <c r="A1960" i="4"/>
  <c r="A1956" i="4"/>
  <c r="A1952" i="4"/>
  <c r="A1948" i="4"/>
  <c r="A1944" i="4"/>
  <c r="A1940" i="4"/>
  <c r="A1936" i="4"/>
  <c r="A1168" i="4"/>
  <c r="A1164" i="4"/>
  <c r="A1160" i="4"/>
  <c r="A1156" i="4"/>
  <c r="A1567" i="4"/>
  <c r="A1563" i="4"/>
  <c r="A1559" i="4"/>
  <c r="A1555" i="4"/>
  <c r="A1551" i="4"/>
  <c r="A1547" i="4"/>
  <c r="A1543" i="4"/>
  <c r="A1539" i="4"/>
  <c r="A1535" i="4"/>
  <c r="A1531" i="4"/>
  <c r="A1527" i="4"/>
  <c r="A1523" i="4"/>
  <c r="A1519" i="4"/>
  <c r="A1515" i="4"/>
  <c r="A1511" i="4"/>
  <c r="A1507" i="4"/>
  <c r="A1503" i="4"/>
  <c r="A1499" i="4"/>
  <c r="A1495" i="4"/>
  <c r="A1491" i="4"/>
  <c r="A1131" i="4"/>
  <c r="A1127" i="4"/>
  <c r="A1123" i="4"/>
  <c r="A1119" i="4"/>
  <c r="A1115" i="4"/>
  <c r="A1111" i="4"/>
  <c r="A1107" i="4"/>
  <c r="A1103" i="4"/>
  <c r="A1099" i="4"/>
  <c r="A1095" i="4"/>
  <c r="A1091" i="4"/>
  <c r="A1087" i="4"/>
  <c r="A1083" i="4"/>
  <c r="A1079" i="4"/>
  <c r="A1075" i="4"/>
  <c r="A1071" i="4"/>
  <c r="A1067" i="4"/>
  <c r="A1063" i="4"/>
  <c r="A1059" i="4"/>
  <c r="A1055" i="4"/>
  <c r="A1051" i="4"/>
  <c r="A1047" i="4"/>
  <c r="A1043" i="4"/>
  <c r="A1039" i="4"/>
  <c r="A1035" i="4"/>
  <c r="A1031" i="4"/>
  <c r="A1027" i="4"/>
  <c r="A1023" i="4"/>
  <c r="A1019" i="4"/>
  <c r="A1015" i="4"/>
  <c r="A1011" i="4"/>
  <c r="A1007" i="4"/>
  <c r="A1003" i="4"/>
  <c r="A999" i="4"/>
  <c r="A995" i="4"/>
  <c r="A991" i="4"/>
  <c r="A987" i="4"/>
  <c r="A983" i="4"/>
  <c r="A979" i="4"/>
  <c r="A975" i="4"/>
  <c r="A971" i="4"/>
  <c r="A967" i="4"/>
  <c r="A963" i="4"/>
  <c r="A959" i="4"/>
  <c r="A955" i="4"/>
  <c r="A951" i="4"/>
  <c r="A947" i="4"/>
  <c r="A943" i="4"/>
  <c r="A939" i="4"/>
  <c r="A935" i="4"/>
  <c r="A931" i="4"/>
  <c r="A927" i="4"/>
  <c r="A923" i="4"/>
  <c r="A919" i="4"/>
  <c r="A915" i="4"/>
  <c r="A911" i="4"/>
  <c r="A907" i="4"/>
  <c r="A903" i="4"/>
  <c r="A901" i="4"/>
  <c r="A897" i="4"/>
  <c r="A893" i="4"/>
  <c r="A889" i="4"/>
  <c r="A885" i="4"/>
  <c r="A881" i="4"/>
  <c r="A877" i="4"/>
  <c r="A873" i="4"/>
  <c r="A2049" i="4"/>
  <c r="A2045" i="4"/>
  <c r="A2041" i="4"/>
  <c r="A2037" i="4"/>
  <c r="A2033" i="4"/>
  <c r="A2029" i="4"/>
  <c r="A2025" i="4"/>
  <c r="A2021" i="4"/>
  <c r="A2017" i="4"/>
  <c r="A2013" i="4"/>
  <c r="A808" i="4"/>
  <c r="A804" i="4"/>
  <c r="A800" i="4"/>
  <c r="A796" i="4"/>
  <c r="A792" i="4"/>
  <c r="A788" i="4"/>
  <c r="A784" i="4"/>
  <c r="A780" i="4"/>
  <c r="A776" i="4"/>
  <c r="A772" i="4"/>
  <c r="A768" i="4"/>
  <c r="A1597" i="4"/>
  <c r="A1593" i="4"/>
  <c r="A1589" i="4"/>
  <c r="A1585" i="4"/>
  <c r="A697" i="4"/>
  <c r="A693" i="4"/>
  <c r="A689" i="4"/>
  <c r="A685" i="4"/>
  <c r="A681" i="4"/>
  <c r="A677" i="4"/>
  <c r="A673" i="4"/>
  <c r="A669" i="4"/>
  <c r="A665" i="4"/>
  <c r="A661" i="4"/>
  <c r="A657" i="4"/>
  <c r="A733" i="4"/>
  <c r="A729" i="4"/>
  <c r="A725" i="4"/>
  <c r="A721" i="4"/>
  <c r="A717" i="4"/>
  <c r="A713" i="4"/>
  <c r="A709" i="4"/>
  <c r="A705" i="4"/>
  <c r="A701" i="4"/>
  <c r="A2256" i="4"/>
  <c r="A2252" i="4"/>
  <c r="A2248" i="4"/>
  <c r="A2244" i="4"/>
  <c r="A2240" i="4"/>
  <c r="A2236" i="4"/>
  <c r="A2232" i="4"/>
  <c r="A2228" i="4"/>
  <c r="A2224" i="4"/>
  <c r="A2220" i="4"/>
  <c r="A2216" i="4"/>
  <c r="A2212" i="4"/>
  <c r="A2208" i="4"/>
  <c r="A2204" i="4"/>
  <c r="A2200" i="4"/>
  <c r="A2196" i="4"/>
  <c r="A2192" i="4"/>
  <c r="A2188" i="4"/>
  <c r="A2184" i="4"/>
  <c r="A617" i="4"/>
  <c r="A613" i="4"/>
  <c r="A609" i="4"/>
  <c r="A295" i="4"/>
  <c r="A291" i="4"/>
  <c r="A287" i="4"/>
  <c r="A283" i="4"/>
  <c r="A279" i="4"/>
  <c r="A275" i="4"/>
  <c r="A271" i="4"/>
  <c r="A363" i="4"/>
  <c r="A359" i="4"/>
  <c r="A355" i="4"/>
  <c r="A3187" i="4"/>
  <c r="A3183" i="4"/>
  <c r="A268" i="4"/>
  <c r="A234" i="4"/>
  <c r="A230" i="4"/>
  <c r="A226" i="4"/>
  <c r="A222" i="4"/>
  <c r="A218" i="4"/>
  <c r="A214" i="4"/>
  <c r="A210" i="4"/>
  <c r="A206" i="4"/>
  <c r="A265" i="4"/>
  <c r="A261" i="4"/>
  <c r="A257" i="4"/>
  <c r="A253" i="4"/>
  <c r="A249" i="4"/>
  <c r="A245" i="4"/>
  <c r="A241" i="4"/>
  <c r="A237" i="4"/>
  <c r="A200" i="4"/>
  <c r="A196" i="4"/>
  <c r="A192" i="4"/>
  <c r="A188" i="4"/>
  <c r="A184" i="4"/>
  <c r="A180" i="4"/>
  <c r="A176" i="4"/>
  <c r="A172" i="4"/>
  <c r="A168" i="4"/>
  <c r="A164" i="4"/>
  <c r="A160" i="4"/>
  <c r="A1152" i="4"/>
  <c r="A1148" i="4"/>
  <c r="A1144" i="4"/>
  <c r="A1140" i="4"/>
  <c r="A1136" i="4"/>
  <c r="A1579" i="4"/>
  <c r="A1575" i="4"/>
  <c r="A3804" i="4"/>
  <c r="A3801" i="4"/>
  <c r="A3583" i="4"/>
  <c r="A3579" i="4"/>
  <c r="A3199" i="4"/>
  <c r="A3195" i="4"/>
  <c r="A3191" i="4"/>
  <c r="A2645" i="4"/>
  <c r="A2641" i="4"/>
  <c r="A2637" i="4"/>
  <c r="A2633" i="4"/>
  <c r="A2617" i="4"/>
  <c r="A3151" i="4"/>
  <c r="A3147" i="4"/>
  <c r="A2009" i="4"/>
  <c r="A2005" i="4"/>
  <c r="A2001" i="4"/>
  <c r="A1997" i="4"/>
  <c r="A1996" i="4"/>
  <c r="A1981" i="4"/>
  <c r="A1977" i="4"/>
  <c r="A2148" i="4"/>
  <c r="A2144" i="4"/>
  <c r="A2140" i="4"/>
  <c r="A2136" i="4"/>
  <c r="A2132" i="4"/>
  <c r="A2128" i="4"/>
  <c r="A2124" i="4"/>
  <c r="A3131" i="4"/>
  <c r="A3127" i="4"/>
  <c r="A3123" i="4"/>
  <c r="A3119" i="4"/>
  <c r="A3115" i="4"/>
  <c r="A3111" i="4"/>
  <c r="A3107" i="4"/>
  <c r="A3103" i="4"/>
  <c r="A3099" i="4"/>
  <c r="A3095" i="4"/>
  <c r="A3091" i="4"/>
  <c r="A3087" i="4"/>
  <c r="A3083" i="4"/>
  <c r="A3079" i="4"/>
  <c r="A3075" i="4"/>
  <c r="A3071" i="4"/>
  <c r="A3067" i="4"/>
  <c r="A3063" i="4"/>
  <c r="A3059" i="4"/>
  <c r="A3055" i="4"/>
  <c r="A3051" i="4"/>
  <c r="A3047" i="4"/>
  <c r="A3043" i="4"/>
  <c r="A3039" i="4"/>
  <c r="A3035" i="4"/>
  <c r="A3031" i="4"/>
  <c r="A3027" i="4"/>
  <c r="A3023" i="4"/>
  <c r="A3019" i="4"/>
  <c r="A3015" i="4"/>
  <c r="A3011" i="4"/>
  <c r="A3007" i="4"/>
  <c r="A3003" i="4"/>
  <c r="A2999" i="4"/>
  <c r="A2995" i="4"/>
  <c r="A2991" i="4"/>
  <c r="A2987" i="4"/>
  <c r="A2983" i="4"/>
  <c r="A2979" i="4"/>
  <c r="A2975" i="4"/>
  <c r="A2971" i="4"/>
  <c r="A2967" i="4"/>
  <c r="A2963" i="4"/>
  <c r="A2959" i="4"/>
  <c r="A3813" i="4"/>
  <c r="A3809" i="4"/>
  <c r="A3805" i="4"/>
  <c r="A3785" i="4"/>
  <c r="A3781" i="4"/>
  <c r="A3777" i="4"/>
  <c r="A3773" i="4"/>
  <c r="A3769" i="4"/>
  <c r="A3765" i="4"/>
  <c r="A3761" i="4"/>
  <c r="A3757" i="4"/>
  <c r="A3753" i="4"/>
  <c r="A3588" i="4"/>
  <c r="A3585" i="4"/>
  <c r="A3384" i="4"/>
  <c r="A3380" i="4"/>
  <c r="A3376" i="4"/>
  <c r="A3372" i="4"/>
  <c r="A3368" i="4"/>
  <c r="A3364" i="4"/>
  <c r="A3360" i="4"/>
  <c r="A3289" i="4"/>
  <c r="A3285" i="4"/>
  <c r="A3281" i="4"/>
  <c r="A3277" i="4"/>
  <c r="A3273" i="4"/>
  <c r="A3269" i="4"/>
  <c r="A3265" i="4"/>
  <c r="A3261" i="4"/>
  <c r="A3257" i="4"/>
  <c r="A3253" i="4"/>
  <c r="A3249" i="4"/>
  <c r="A3245" i="4"/>
  <c r="A3241" i="4"/>
  <c r="A3235" i="4"/>
  <c r="A3233" i="4"/>
  <c r="A3229" i="4"/>
  <c r="A3225" i="4"/>
  <c r="A3221" i="4"/>
  <c r="A3217" i="4"/>
  <c r="A3213" i="4"/>
  <c r="A3640" i="4"/>
  <c r="A3636" i="4"/>
  <c r="A3632" i="4"/>
  <c r="A3628" i="4"/>
  <c r="A3624" i="4"/>
  <c r="A3620" i="4"/>
  <c r="A3616" i="4"/>
  <c r="A3612" i="4"/>
  <c r="A3608" i="4"/>
  <c r="A3604" i="4"/>
  <c r="A3562" i="4"/>
  <c r="A3558" i="4"/>
  <c r="A3554" i="4"/>
  <c r="A3550" i="4"/>
  <c r="A3546" i="4"/>
  <c r="A3542" i="4"/>
  <c r="A3538" i="4"/>
  <c r="A3534" i="4"/>
  <c r="A3530" i="4"/>
  <c r="A3314" i="4"/>
  <c r="A3310" i="4"/>
  <c r="A3306" i="4"/>
  <c r="A3302" i="4"/>
  <c r="A3298" i="4"/>
  <c r="A3294" i="4"/>
  <c r="A3208" i="4"/>
  <c r="A3204" i="4"/>
  <c r="A3200" i="4"/>
  <c r="A3799" i="4"/>
  <c r="A3796" i="4"/>
  <c r="A3574" i="4"/>
  <c r="A3570" i="4"/>
  <c r="A3566" i="4"/>
  <c r="A3490" i="4"/>
  <c r="A3486" i="4"/>
  <c r="A3482" i="4"/>
  <c r="A3478" i="4"/>
  <c r="A3474" i="4"/>
  <c r="A3470" i="4"/>
  <c r="A3466" i="4"/>
  <c r="A3462" i="4"/>
  <c r="A3458" i="4"/>
  <c r="A3454" i="4"/>
  <c r="A3178" i="4"/>
  <c r="A1985" i="4"/>
  <c r="A2954" i="4"/>
  <c r="A2950" i="4"/>
  <c r="A2946" i="4"/>
  <c r="A2942" i="4"/>
  <c r="A2938" i="4"/>
  <c r="A2934" i="4"/>
  <c r="A2930" i="4"/>
  <c r="A2926" i="4"/>
  <c r="A2922" i="4"/>
  <c r="A2918" i="4"/>
  <c r="A2914" i="4"/>
  <c r="A2910" i="4"/>
  <c r="A2906" i="4"/>
  <c r="A2902" i="4"/>
  <c r="A2898" i="4"/>
  <c r="A2894" i="4"/>
  <c r="A2890" i="4"/>
  <c r="A2886" i="4"/>
  <c r="A2882" i="4"/>
  <c r="A2878" i="4"/>
  <c r="A2622" i="4"/>
  <c r="A3156" i="4"/>
  <c r="A3152" i="4"/>
  <c r="A1990" i="4"/>
  <c r="A1986" i="4"/>
  <c r="A605" i="4"/>
  <c r="A601" i="4"/>
  <c r="A597" i="4"/>
  <c r="A593" i="4"/>
  <c r="A589" i="4"/>
  <c r="A585" i="4"/>
  <c r="A581" i="4"/>
  <c r="A577" i="4"/>
  <c r="A573" i="4"/>
  <c r="A569" i="4"/>
  <c r="A567" i="4"/>
  <c r="A561" i="4"/>
  <c r="A557" i="4"/>
  <c r="A553" i="4"/>
  <c r="A549" i="4"/>
  <c r="A545" i="4"/>
  <c r="A541" i="4"/>
  <c r="A537" i="4"/>
  <c r="A533" i="4"/>
  <c r="A529" i="4"/>
  <c r="A525" i="4"/>
  <c r="A521" i="4"/>
  <c r="A517" i="4"/>
  <c r="A513" i="4"/>
  <c r="A509" i="4"/>
  <c r="A505" i="4"/>
  <c r="A501" i="4"/>
  <c r="A497" i="4"/>
  <c r="A493" i="4"/>
  <c r="A489" i="4"/>
  <c r="A485" i="4"/>
  <c r="A481" i="4"/>
  <c r="A477" i="4"/>
  <c r="A473" i="4"/>
  <c r="A469" i="4"/>
  <c r="A465" i="4"/>
  <c r="A461" i="4"/>
  <c r="A457" i="4"/>
  <c r="A453" i="4"/>
  <c r="A449" i="4"/>
  <c r="A445" i="4"/>
  <c r="A441" i="4"/>
  <c r="A437" i="4"/>
  <c r="A433" i="4"/>
  <c r="A429" i="4"/>
  <c r="A425" i="4"/>
  <c r="A2084" i="4"/>
  <c r="A2080" i="4"/>
  <c r="A2076" i="4"/>
  <c r="A2072" i="4"/>
  <c r="A2068" i="4"/>
  <c r="A2064" i="4"/>
  <c r="A2060" i="4"/>
  <c r="A2056" i="4"/>
  <c r="A2052" i="4"/>
  <c r="A652" i="4"/>
  <c r="A648" i="4"/>
  <c r="A644" i="4"/>
  <c r="A640" i="4"/>
  <c r="A636" i="4"/>
  <c r="A632" i="4"/>
  <c r="A628" i="4"/>
  <c r="A624" i="4"/>
  <c r="A322" i="4"/>
  <c r="A318" i="4"/>
  <c r="A314" i="4"/>
  <c r="A310" i="4"/>
  <c r="A306" i="4"/>
  <c r="A302" i="4"/>
  <c r="A298" i="4"/>
  <c r="A352" i="4"/>
  <c r="A348" i="4"/>
  <c r="A344" i="4"/>
  <c r="A340" i="4"/>
  <c r="A336" i="4"/>
  <c r="A332" i="4"/>
  <c r="A328" i="4"/>
  <c r="A324" i="4"/>
  <c r="A393" i="4"/>
  <c r="A389" i="4"/>
  <c r="A385" i="4"/>
  <c r="A381" i="4"/>
  <c r="A377" i="4"/>
  <c r="A373" i="4"/>
  <c r="A369" i="4"/>
  <c r="A1993" i="4"/>
  <c r="A3786" i="4"/>
  <c r="A3782" i="4"/>
  <c r="A3778" i="4"/>
  <c r="A3770" i="4"/>
  <c r="A3766" i="4"/>
  <c r="A2955" i="4"/>
  <c r="A2947" i="4"/>
  <c r="A2927" i="4"/>
  <c r="A2919" i="4"/>
  <c r="A2915" i="4"/>
  <c r="A2883" i="4"/>
  <c r="A2879" i="4"/>
  <c r="A2874" i="4"/>
  <c r="A2854" i="4"/>
  <c r="A3665" i="4"/>
  <c r="A3661" i="4"/>
  <c r="A3653" i="4"/>
  <c r="A3645" i="4"/>
  <c r="A3135" i="4"/>
  <c r="A2850" i="4"/>
  <c r="A2842" i="4"/>
  <c r="A2834" i="4"/>
  <c r="A2818" i="4"/>
  <c r="A2789" i="4"/>
  <c r="A2777" i="4"/>
  <c r="A2746" i="4"/>
  <c r="A2738" i="4"/>
  <c r="A2722" i="4"/>
  <c r="A2718" i="4"/>
  <c r="A2706" i="4"/>
  <c r="A2702" i="4"/>
  <c r="A2694" i="4"/>
  <c r="A2688" i="4"/>
  <c r="A2678" i="4"/>
  <c r="A2674" i="4"/>
  <c r="A2670" i="4"/>
  <c r="A2666" i="4"/>
  <c r="A2662" i="4"/>
  <c r="A2658" i="4"/>
  <c r="A2650" i="4"/>
  <c r="A1176" i="4"/>
  <c r="A2771" i="4"/>
  <c r="A2767" i="4"/>
  <c r="A2763" i="4"/>
  <c r="A2751" i="4"/>
  <c r="A3521" i="4"/>
  <c r="A3513" i="4"/>
  <c r="A3509" i="4"/>
  <c r="A3406" i="4"/>
  <c r="A2608" i="4"/>
  <c r="A2600" i="4"/>
  <c r="A2592" i="4"/>
  <c r="A2576" i="4"/>
  <c r="A2572" i="4"/>
  <c r="A2568" i="4"/>
  <c r="A2564" i="4"/>
  <c r="A2560" i="4"/>
  <c r="A2556" i="4"/>
  <c r="A2552" i="4"/>
  <c r="A2548" i="4"/>
  <c r="A2544" i="4"/>
  <c r="A3774" i="4"/>
  <c r="A3762" i="4"/>
  <c r="A3758" i="4"/>
  <c r="A3754" i="4"/>
  <c r="A2951" i="4"/>
  <c r="A2943" i="4"/>
  <c r="A2939" i="4"/>
  <c r="A2935" i="4"/>
  <c r="A2931" i="4"/>
  <c r="A2923" i="4"/>
  <c r="A2911" i="4"/>
  <c r="A2907" i="4"/>
  <c r="A2903" i="4"/>
  <c r="A2899" i="4"/>
  <c r="A2895" i="4"/>
  <c r="A2891" i="4"/>
  <c r="A2887" i="4"/>
  <c r="A2870" i="4"/>
  <c r="A2866" i="4"/>
  <c r="A2862" i="4"/>
  <c r="A2858" i="4"/>
  <c r="A3677" i="4"/>
  <c r="A3673" i="4"/>
  <c r="A3669" i="4"/>
  <c r="A3657" i="4"/>
  <c r="A3649" i="4"/>
  <c r="A3143" i="4"/>
  <c r="A3139" i="4"/>
  <c r="A2846" i="4"/>
  <c r="A2838" i="4"/>
  <c r="A2830" i="4"/>
  <c r="A2826" i="4"/>
  <c r="A2822" i="4"/>
  <c r="A2793" i="4"/>
  <c r="A2785" i="4"/>
  <c r="A2781" i="4"/>
  <c r="A2773" i="4"/>
  <c r="A2742" i="4"/>
  <c r="A2734" i="4"/>
  <c r="A2730" i="4"/>
  <c r="A2726" i="4"/>
  <c r="A2714" i="4"/>
  <c r="A2710" i="4"/>
  <c r="A2698" i="4"/>
  <c r="A2690" i="4"/>
  <c r="A2682" i="4"/>
  <c r="A2654" i="4"/>
  <c r="A1172" i="4"/>
  <c r="A2759" i="4"/>
  <c r="A2755" i="4"/>
  <c r="A3525" i="4"/>
  <c r="A3517" i="4"/>
  <c r="A3505" i="4"/>
  <c r="A3501" i="4"/>
  <c r="A3497" i="4"/>
  <c r="A3493" i="4"/>
  <c r="A3414" i="4"/>
  <c r="A3410" i="4"/>
  <c r="A3402" i="4"/>
  <c r="A3398" i="4"/>
  <c r="A3394" i="4"/>
  <c r="A3390" i="4"/>
  <c r="A2612" i="4"/>
  <c r="A2604" i="4"/>
  <c r="A2596" i="4"/>
  <c r="A2588" i="4"/>
  <c r="A2584" i="4"/>
  <c r="A2580" i="4"/>
  <c r="A2540" i="4"/>
  <c r="A2536" i="4"/>
  <c r="A2532" i="4"/>
  <c r="A2528" i="4"/>
  <c r="A2524" i="4"/>
  <c r="A2520" i="4"/>
  <c r="A2516" i="4"/>
  <c r="A2510" i="4"/>
  <c r="A2508" i="4"/>
  <c r="A2504" i="4"/>
  <c r="A2500" i="4"/>
  <c r="A2496" i="4"/>
  <c r="A2492" i="4"/>
  <c r="A2488" i="4"/>
  <c r="A2484" i="4"/>
  <c r="A2480" i="4"/>
  <c r="A2476" i="4"/>
  <c r="A3814" i="4"/>
  <c r="A3810" i="4"/>
  <c r="A3806" i="4"/>
  <c r="A3800" i="4"/>
  <c r="A3795" i="4"/>
  <c r="A3791" i="4"/>
  <c r="A3174" i="4"/>
  <c r="A3170" i="4"/>
  <c r="A3166" i="4"/>
  <c r="A3162" i="4"/>
  <c r="A3158" i="4"/>
  <c r="A3153" i="4"/>
  <c r="A3148" i="4"/>
  <c r="A3144" i="4"/>
  <c r="A2006" i="4"/>
  <c r="A2002" i="4"/>
  <c r="A763" i="4"/>
  <c r="A759" i="4"/>
  <c r="A755" i="4"/>
  <c r="A751" i="4"/>
  <c r="A747" i="4"/>
  <c r="A743" i="4"/>
  <c r="A739" i="4"/>
  <c r="A2472" i="4"/>
  <c r="A2468" i="4"/>
  <c r="A2464" i="4"/>
  <c r="A2460" i="4"/>
  <c r="A2456" i="4"/>
  <c r="A2452" i="4"/>
  <c r="A2448" i="4"/>
  <c r="A2444" i="4"/>
  <c r="A2440" i="4"/>
  <c r="A2436" i="4"/>
  <c r="A2432" i="4"/>
  <c r="A2428" i="4"/>
  <c r="A2424" i="4"/>
  <c r="A2420" i="4"/>
  <c r="A2416" i="4"/>
  <c r="A2412" i="4"/>
  <c r="A2408" i="4"/>
  <c r="A2404" i="4"/>
  <c r="A2400" i="4"/>
  <c r="A2396" i="4"/>
  <c r="A2392" i="4"/>
  <c r="A2388" i="4"/>
  <c r="A2384" i="4"/>
  <c r="A2380" i="4"/>
  <c r="A2376" i="4"/>
  <c r="A2372" i="4"/>
  <c r="A2368" i="4"/>
  <c r="A2364" i="4"/>
  <c r="A2360" i="4"/>
  <c r="A2356" i="4"/>
  <c r="A2352" i="4"/>
  <c r="A2348" i="4"/>
  <c r="A2344" i="4"/>
  <c r="A2340" i="4"/>
  <c r="A2336" i="4"/>
  <c r="A2332" i="4"/>
  <c r="A2328" i="4"/>
  <c r="A2324" i="4"/>
  <c r="A2320" i="4"/>
  <c r="A2316" i="4"/>
  <c r="A2312" i="4"/>
  <c r="A2308" i="4"/>
  <c r="A2304" i="4"/>
  <c r="A2300" i="4"/>
  <c r="A2296" i="4"/>
  <c r="A2292" i="4"/>
  <c r="A2288" i="4"/>
  <c r="A419" i="4"/>
  <c r="A415" i="4"/>
  <c r="A411" i="4"/>
  <c r="A407" i="4"/>
  <c r="A403" i="4"/>
  <c r="A399" i="4"/>
  <c r="A2264" i="4"/>
  <c r="A2260" i="4"/>
  <c r="A151" i="4"/>
  <c r="A147" i="4"/>
  <c r="A143" i="4"/>
  <c r="A2180" i="4"/>
  <c r="A2176" i="4"/>
  <c r="A2172" i="4"/>
  <c r="A2168" i="4"/>
  <c r="A2164" i="4"/>
  <c r="A2160" i="4"/>
  <c r="A2156" i="4"/>
  <c r="A2152" i="4"/>
  <c r="A2120" i="4"/>
  <c r="A2116" i="4"/>
  <c r="A2112" i="4"/>
  <c r="A2108" i="4"/>
  <c r="A2104" i="4"/>
  <c r="A2100" i="4"/>
  <c r="A2096" i="4"/>
  <c r="A2092" i="4"/>
  <c r="A2088" i="4"/>
  <c r="A2286" i="4"/>
  <c r="A2282" i="4"/>
  <c r="A2278" i="4"/>
  <c r="A2274" i="4"/>
  <c r="A2270" i="4"/>
  <c r="A2266" i="4"/>
  <c r="A76" i="4"/>
  <c r="A72" i="4"/>
  <c r="A68" i="4"/>
  <c r="A64" i="4"/>
  <c r="A60" i="4"/>
  <c r="A1931" i="4"/>
  <c r="A1927" i="4"/>
  <c r="A1923" i="4"/>
  <c r="A1919" i="4"/>
  <c r="A1915" i="4"/>
  <c r="A1911" i="4"/>
  <c r="A1907" i="4"/>
  <c r="A1903" i="4"/>
  <c r="A1899" i="4"/>
  <c r="A1895" i="4"/>
  <c r="A1891" i="4"/>
  <c r="A1887" i="4"/>
  <c r="A1883" i="4"/>
  <c r="A1879" i="4"/>
  <c r="A1875" i="4"/>
  <c r="A1871" i="4"/>
  <c r="A1867" i="4"/>
  <c r="A1863" i="4"/>
  <c r="A1859" i="4"/>
  <c r="A1855" i="4"/>
  <c r="A1851" i="4"/>
  <c r="A1847" i="4"/>
  <c r="A1843" i="4"/>
  <c r="A1839" i="4"/>
  <c r="A1835" i="4"/>
  <c r="A870" i="4"/>
  <c r="A866" i="4"/>
  <c r="A862" i="4"/>
  <c r="A858" i="4"/>
  <c r="A854" i="4"/>
  <c r="A850" i="4"/>
  <c r="A846" i="4"/>
  <c r="A1830" i="4"/>
  <c r="A1826" i="4"/>
  <c r="A1822" i="4"/>
  <c r="A1818" i="4"/>
  <c r="A1814" i="4"/>
  <c r="A1810" i="4"/>
  <c r="A1806" i="4"/>
  <c r="A1802" i="4"/>
  <c r="A1798" i="4"/>
  <c r="A1794" i="4"/>
  <c r="A1790" i="4"/>
  <c r="A1786" i="4"/>
  <c r="A1782" i="4"/>
  <c r="A1778" i="4"/>
  <c r="A1774" i="4"/>
  <c r="A1770" i="4"/>
  <c r="A1766" i="4"/>
  <c r="A1762" i="4"/>
  <c r="A1758" i="4"/>
  <c r="A1754" i="4"/>
  <c r="A1750" i="4"/>
  <c r="A1746" i="4"/>
  <c r="A1742" i="4"/>
  <c r="A1738" i="4"/>
  <c r="A1734" i="4"/>
  <c r="A1730" i="4"/>
  <c r="A1726" i="4"/>
  <c r="A1722" i="4"/>
  <c r="A1718" i="4"/>
  <c r="A1714" i="4"/>
  <c r="A1710" i="4"/>
  <c r="A1706" i="4"/>
  <c r="A1702" i="4"/>
  <c r="A1698" i="4"/>
  <c r="A1694" i="4"/>
  <c r="A1690" i="4"/>
  <c r="A1686" i="4"/>
  <c r="A1682" i="4"/>
  <c r="A1678" i="4"/>
  <c r="A1674" i="4"/>
  <c r="A1670" i="4"/>
  <c r="A1666" i="4"/>
  <c r="A1662" i="4"/>
  <c r="A1658" i="4"/>
  <c r="A1654" i="4"/>
  <c r="A1650" i="4"/>
  <c r="A1646" i="4"/>
  <c r="A1642" i="4"/>
  <c r="A1638" i="4"/>
  <c r="A1634" i="4"/>
  <c r="A1630" i="4"/>
  <c r="A1626" i="4"/>
  <c r="A3590" i="4"/>
  <c r="A3577" i="4"/>
  <c r="A3569" i="4"/>
  <c r="A3565" i="4"/>
  <c r="A3489" i="4"/>
  <c r="A3485" i="4"/>
  <c r="A3481" i="4"/>
  <c r="A3477" i="4"/>
  <c r="A3473" i="4"/>
  <c r="A3469" i="4"/>
  <c r="A3465" i="4"/>
  <c r="A3461" i="4"/>
  <c r="A3457" i="4"/>
  <c r="A3453" i="4"/>
  <c r="A2630" i="4"/>
  <c r="A3180" i="4"/>
  <c r="A1618" i="4"/>
  <c r="A1610" i="4"/>
  <c r="A1602" i="4"/>
  <c r="A1583" i="4"/>
  <c r="A3733" i="4"/>
  <c r="A2803" i="4"/>
  <c r="A2799" i="4"/>
  <c r="A841" i="4"/>
  <c r="A813" i="4"/>
  <c r="A1441" i="4"/>
  <c r="A1437" i="4"/>
  <c r="A1433" i="4"/>
  <c r="A1421" i="4"/>
  <c r="A157" i="4"/>
  <c r="A1487" i="4"/>
  <c r="A1475" i="4"/>
  <c r="A1459" i="4"/>
  <c r="A1402" i="4"/>
  <c r="A1398" i="4"/>
  <c r="A1386" i="4"/>
  <c r="A1370" i="4"/>
  <c r="A8" i="4"/>
  <c r="A4" i="4"/>
  <c r="A1321" i="4"/>
  <c r="A1305" i="4"/>
  <c r="A1293" i="4"/>
  <c r="A1269" i="4"/>
  <c r="A1253" i="4"/>
  <c r="A1229" i="4"/>
  <c r="A1213" i="4"/>
  <c r="A1201" i="4"/>
  <c r="A1193" i="4"/>
  <c r="A1189" i="4"/>
  <c r="A1185" i="4"/>
  <c r="A1363" i="4"/>
  <c r="A1359" i="4"/>
  <c r="A1347" i="4"/>
  <c r="A1339" i="4"/>
  <c r="A1965" i="4"/>
  <c r="A1961" i="4"/>
  <c r="A1937" i="4"/>
  <c r="A1161" i="4"/>
  <c r="A1568" i="4"/>
  <c r="A1564" i="4"/>
  <c r="A1552" i="4"/>
  <c r="A1536" i="4"/>
  <c r="A1528" i="4"/>
  <c r="A1520" i="4"/>
  <c r="A1516" i="4"/>
  <c r="A1512" i="4"/>
  <c r="A1508" i="4"/>
  <c r="A1504" i="4"/>
  <c r="A1500" i="4"/>
  <c r="A1496" i="4"/>
  <c r="A1132" i="4"/>
  <c r="A1128" i="4"/>
  <c r="A1124" i="4"/>
  <c r="A1120" i="4"/>
  <c r="A1112" i="4"/>
  <c r="A1104" i="4"/>
  <c r="A1088" i="4"/>
  <c r="A1080" i="4"/>
  <c r="A1072" i="4"/>
  <c r="A1068" i="4"/>
  <c r="A1064" i="4"/>
  <c r="A1052" i="4"/>
  <c r="A1044" i="4"/>
  <c r="A1024" i="4"/>
  <c r="A1020" i="4"/>
  <c r="A1016" i="4"/>
  <c r="A1012" i="4"/>
  <c r="A1000" i="4"/>
  <c r="A992" i="4"/>
  <c r="A976" i="4"/>
  <c r="A960" i="4"/>
  <c r="A944" i="4"/>
  <c r="A940" i="4"/>
  <c r="A916" i="4"/>
  <c r="A904" i="4"/>
  <c r="A898" i="4"/>
  <c r="A890" i="4"/>
  <c r="A878" i="4"/>
  <c r="A2050" i="4"/>
  <c r="A2030" i="4"/>
  <c r="A2018" i="4"/>
  <c r="A805" i="4"/>
  <c r="A801" i="4"/>
  <c r="A789" i="4"/>
  <c r="A773" i="4"/>
  <c r="A769" i="4"/>
  <c r="A1590" i="4"/>
  <c r="A694" i="4"/>
  <c r="A686" i="4"/>
  <c r="A670" i="4"/>
  <c r="A666" i="4"/>
  <c r="A662" i="4"/>
  <c r="A726" i="4"/>
  <c r="A722" i="4"/>
  <c r="A714" i="4"/>
  <c r="A710" i="4"/>
  <c r="A702" i="4"/>
  <c r="A2237" i="4"/>
  <c r="A2229" i="4"/>
  <c r="A2225" i="4"/>
  <c r="A2217" i="4"/>
  <c r="A2205" i="4"/>
  <c r="A2197" i="4"/>
  <c r="A2193" i="4"/>
  <c r="A2185" i="4"/>
  <c r="A614" i="4"/>
  <c r="A598" i="4"/>
  <c r="A586" i="4"/>
  <c r="A578" i="4"/>
  <c r="A570" i="4"/>
  <c r="A562" i="4"/>
  <c r="A558" i="4"/>
  <c r="A550" i="4"/>
  <c r="A542" i="4"/>
  <c r="A538" i="4"/>
  <c r="A534" i="4"/>
  <c r="A522" i="4"/>
  <c r="A514" i="4"/>
  <c r="A506" i="4"/>
  <c r="A490" i="4"/>
  <c r="A478" i="4"/>
  <c r="A474" i="4"/>
  <c r="A470" i="4"/>
  <c r="A442" i="4"/>
  <c r="A434" i="4"/>
  <c r="A430" i="4"/>
  <c r="A426" i="4"/>
  <c r="A2085" i="4"/>
  <c r="A2081" i="4"/>
  <c r="A764" i="4"/>
  <c r="A760" i="4"/>
  <c r="A756" i="4"/>
  <c r="A752" i="4"/>
  <c r="A748" i="4"/>
  <c r="A744" i="4"/>
  <c r="A740" i="4"/>
  <c r="A735" i="4"/>
  <c r="A3811" i="4"/>
  <c r="A3807" i="4"/>
  <c r="A3802" i="4"/>
  <c r="A3797" i="4"/>
  <c r="A3792" i="4"/>
  <c r="A3787" i="4"/>
  <c r="A3783" i="4"/>
  <c r="A3779" i="4"/>
  <c r="A3775" i="4"/>
  <c r="A3771" i="4"/>
  <c r="A3767" i="4"/>
  <c r="A3763" i="4"/>
  <c r="A3759" i="4"/>
  <c r="A3755" i="4"/>
  <c r="A3751" i="4"/>
  <c r="A3747" i="4"/>
  <c r="A3743" i="4"/>
  <c r="A3739" i="4"/>
  <c r="A3697" i="4"/>
  <c r="A3693" i="4"/>
  <c r="A3689" i="4"/>
  <c r="A3685" i="4"/>
  <c r="A3681" i="4"/>
  <c r="A3727" i="4"/>
  <c r="A3723" i="4"/>
  <c r="A3719" i="4"/>
  <c r="A3715" i="4"/>
  <c r="A3711" i="4"/>
  <c r="A3707" i="4"/>
  <c r="A3703" i="4"/>
  <c r="A3359" i="4"/>
  <c r="A3355" i="4"/>
  <c r="A3351" i="4"/>
  <c r="A3347" i="4"/>
  <c r="A3343" i="4"/>
  <c r="A3339" i="4"/>
  <c r="A3335" i="4"/>
  <c r="A3331" i="4"/>
  <c r="A3327" i="4"/>
  <c r="A3323" i="4"/>
  <c r="A3319" i="4"/>
  <c r="A3602" i="4"/>
  <c r="A3598" i="4"/>
  <c r="A3594" i="4"/>
  <c r="A3589" i="4"/>
  <c r="A3584" i="4"/>
  <c r="A3580" i="4"/>
  <c r="A3575" i="4"/>
  <c r="A3571" i="4"/>
  <c r="A3568" i="4"/>
  <c r="A2618" i="4"/>
  <c r="A3179" i="4"/>
  <c r="A3176" i="4"/>
  <c r="A2000" i="4"/>
  <c r="A1982" i="4"/>
  <c r="A1978" i="4"/>
  <c r="A2149" i="4"/>
  <c r="A2145" i="4"/>
  <c r="A2141" i="4"/>
  <c r="A2137" i="4"/>
  <c r="A2133" i="4"/>
  <c r="A2129" i="4"/>
  <c r="A2125" i="4"/>
  <c r="A3132" i="4"/>
  <c r="A3128" i="4"/>
  <c r="A3124" i="4"/>
  <c r="A3120" i="4"/>
  <c r="A3116" i="4"/>
  <c r="A3112" i="4"/>
  <c r="A3108" i="4"/>
  <c r="A3104" i="4"/>
  <c r="A3100" i="4"/>
  <c r="A3096" i="4"/>
  <c r="A3092" i="4"/>
  <c r="A3088" i="4"/>
  <c r="A3084" i="4"/>
  <c r="A3080" i="4"/>
  <c r="A3076" i="4"/>
  <c r="A3072" i="4"/>
  <c r="A3068" i="4"/>
  <c r="A3064" i="4"/>
  <c r="A3060" i="4"/>
  <c r="A3056" i="4"/>
  <c r="A3052" i="4"/>
  <c r="A3048" i="4"/>
  <c r="A3044" i="4"/>
  <c r="A3040" i="4"/>
  <c r="A3036" i="4"/>
  <c r="A3032" i="4"/>
  <c r="A3028" i="4"/>
  <c r="A3024" i="4"/>
  <c r="A3020" i="4"/>
  <c r="A3016" i="4"/>
  <c r="A3012" i="4"/>
  <c r="A3008" i="4"/>
  <c r="A3004" i="4"/>
  <c r="A3000" i="4"/>
  <c r="A2996" i="4"/>
  <c r="A2992" i="4"/>
  <c r="A2988" i="4"/>
  <c r="A2984" i="4"/>
  <c r="A2980" i="4"/>
  <c r="A2976" i="4"/>
  <c r="A2972" i="4"/>
  <c r="A2968" i="4"/>
  <c r="A2964" i="4"/>
  <c r="A2960" i="4"/>
  <c r="A2957" i="4"/>
  <c r="A1622" i="4"/>
  <c r="A1614" i="4"/>
  <c r="A1606" i="4"/>
  <c r="A3737" i="4"/>
  <c r="A3729" i="4"/>
  <c r="A2811" i="4"/>
  <c r="A2807" i="4"/>
  <c r="A2795" i="4"/>
  <c r="A837" i="4"/>
  <c r="A833" i="4"/>
  <c r="A829" i="4"/>
  <c r="A825" i="4"/>
  <c r="A821" i="4"/>
  <c r="A817" i="4"/>
  <c r="A809" i="4"/>
  <c r="A1445" i="4"/>
  <c r="A1429" i="4"/>
  <c r="A1425" i="4"/>
  <c r="A1417" i="4"/>
  <c r="A1413" i="4"/>
  <c r="A1483" i="4"/>
  <c r="A1479" i="4"/>
  <c r="A1471" i="4"/>
  <c r="A1467" i="4"/>
  <c r="A1463" i="4"/>
  <c r="A1455" i="4"/>
  <c r="A1451" i="4"/>
  <c r="A1410" i="4"/>
  <c r="A1406" i="4"/>
  <c r="A1394" i="4"/>
  <c r="A1390" i="4"/>
  <c r="A1382" i="4"/>
  <c r="A1378" i="4"/>
  <c r="A1374" i="4"/>
  <c r="A36" i="4"/>
  <c r="A32" i="4"/>
  <c r="A28" i="4"/>
  <c r="A24" i="4"/>
  <c r="A20" i="4"/>
  <c r="A16" i="4"/>
  <c r="A12" i="4"/>
  <c r="A1333" i="4"/>
  <c r="A1329" i="4"/>
  <c r="A1325" i="4"/>
  <c r="A1317" i="4"/>
  <c r="A1313" i="4"/>
  <c r="A1309" i="4"/>
  <c r="A1301" i="4"/>
  <c r="A1297" i="4"/>
  <c r="A1289" i="4"/>
  <c r="A1285" i="4"/>
  <c r="A1281" i="4"/>
  <c r="A1277" i="4"/>
  <c r="A1273" i="4"/>
  <c r="A1265" i="4"/>
  <c r="A1261" i="4"/>
  <c r="A1257" i="4"/>
  <c r="A1249" i="4"/>
  <c r="A1245" i="4"/>
  <c r="A1241" i="4"/>
  <c r="A1237" i="4"/>
  <c r="A1233" i="4"/>
  <c r="A1225" i="4"/>
  <c r="A1221" i="4"/>
  <c r="A1217" i="4"/>
  <c r="A1209" i="4"/>
  <c r="A1205" i="4"/>
  <c r="A1197" i="4"/>
  <c r="A1181" i="4"/>
  <c r="A1367" i="4"/>
  <c r="A1355" i="4"/>
  <c r="A1351" i="4"/>
  <c r="A1343" i="4"/>
  <c r="A1973" i="4"/>
  <c r="A1969" i="4"/>
  <c r="A1957" i="4"/>
  <c r="A1953" i="4"/>
  <c r="A1949" i="4"/>
  <c r="A1945" i="4"/>
  <c r="A1941" i="4"/>
  <c r="A1169" i="4"/>
  <c r="A1165" i="4"/>
  <c r="A1157" i="4"/>
  <c r="A1560" i="4"/>
  <c r="A1556" i="4"/>
  <c r="A1548" i="4"/>
  <c r="A1544" i="4"/>
  <c r="A1540" i="4"/>
  <c r="A1532" i="4"/>
  <c r="A1524" i="4"/>
  <c r="A1492" i="4"/>
  <c r="A1116" i="4"/>
  <c r="A1108" i="4"/>
  <c r="A1100" i="4"/>
  <c r="A1096" i="4"/>
  <c r="A1092" i="4"/>
  <c r="A1084" i="4"/>
  <c r="A1076" i="4"/>
  <c r="A1060" i="4"/>
  <c r="A1056" i="4"/>
  <c r="A1048" i="4"/>
  <c r="A1040" i="4"/>
  <c r="A1036" i="4"/>
  <c r="A1032" i="4"/>
  <c r="A1028" i="4"/>
  <c r="A1008" i="4"/>
  <c r="A1004" i="4"/>
  <c r="A996" i="4"/>
  <c r="A988" i="4"/>
  <c r="A984" i="4"/>
  <c r="A980" i="4"/>
  <c r="A972" i="4"/>
  <c r="A968" i="4"/>
  <c r="A964" i="4"/>
  <c r="A956" i="4"/>
  <c r="A952" i="4"/>
  <c r="A948" i="4"/>
  <c r="A936" i="4"/>
  <c r="A932" i="4"/>
  <c r="A928" i="4"/>
  <c r="A924" i="4"/>
  <c r="A920" i="4"/>
  <c r="A912" i="4"/>
  <c r="A908" i="4"/>
  <c r="A2" i="4"/>
  <c r="A894" i="4"/>
  <c r="A886" i="4"/>
  <c r="A882" i="4"/>
  <c r="A874" i="4"/>
  <c r="A2046" i="4"/>
  <c r="A2042" i="4"/>
  <c r="A2038" i="4"/>
  <c r="A2034" i="4"/>
  <c r="A2026" i="4"/>
  <c r="A2022" i="4"/>
  <c r="A2014" i="4"/>
  <c r="A2010" i="4"/>
  <c r="A797" i="4"/>
  <c r="A793" i="4"/>
  <c r="A785" i="4"/>
  <c r="A781" i="4"/>
  <c r="A777" i="4"/>
  <c r="A1598" i="4"/>
  <c r="A1594" i="4"/>
  <c r="A1586" i="4"/>
  <c r="A698" i="4"/>
  <c r="A690" i="4"/>
  <c r="A682" i="4"/>
  <c r="A678" i="4"/>
  <c r="A674" i="4"/>
  <c r="A658" i="4"/>
  <c r="A734" i="4"/>
  <c r="A730" i="4"/>
  <c r="A718" i="4"/>
  <c r="A706" i="4"/>
  <c r="A2257" i="4"/>
  <c r="A2253" i="4"/>
  <c r="A2249" i="4"/>
  <c r="A2245" i="4"/>
  <c r="A2241" i="4"/>
  <c r="A2233" i="4"/>
  <c r="A2221" i="4"/>
  <c r="A2213" i="4"/>
  <c r="A2209" i="4"/>
  <c r="A2201" i="4"/>
  <c r="A2189" i="4"/>
  <c r="A618" i="4"/>
  <c r="A610" i="4"/>
  <c r="A606" i="4"/>
  <c r="A602" i="4"/>
  <c r="A594" i="4"/>
  <c r="A590" i="4"/>
  <c r="A582" i="4"/>
  <c r="A574" i="4"/>
  <c r="A564" i="4"/>
  <c r="A554" i="4"/>
  <c r="A546" i="4"/>
  <c r="A530" i="4"/>
  <c r="A526" i="4"/>
  <c r="A518" i="4"/>
  <c r="A510" i="4"/>
  <c r="A502" i="4"/>
  <c r="A498" i="4"/>
  <c r="A494" i="4"/>
  <c r="A486" i="4"/>
  <c r="A482" i="4"/>
  <c r="A466" i="4"/>
  <c r="A462" i="4"/>
  <c r="A458" i="4"/>
  <c r="A454" i="4"/>
  <c r="A450" i="4"/>
  <c r="A446" i="4"/>
  <c r="A438" i="4"/>
  <c r="A761" i="4"/>
  <c r="A757" i="4"/>
  <c r="A753" i="4"/>
  <c r="A749" i="4"/>
  <c r="A745" i="4"/>
  <c r="A741" i="4"/>
  <c r="A736" i="4"/>
  <c r="A3812" i="4"/>
  <c r="A3808" i="4"/>
  <c r="A3803" i="4"/>
  <c r="A3798" i="4"/>
  <c r="A3793" i="4"/>
  <c r="A3788" i="4"/>
  <c r="A3784" i="4"/>
  <c r="A3780" i="4"/>
  <c r="A3776" i="4"/>
  <c r="A3772" i="4"/>
  <c r="A3768" i="4"/>
  <c r="A3764" i="4"/>
  <c r="A3760" i="4"/>
  <c r="A3756" i="4"/>
  <c r="A3752" i="4"/>
  <c r="A3748" i="4"/>
  <c r="A3744" i="4"/>
  <c r="A3740" i="4"/>
  <c r="A3698" i="4"/>
  <c r="A3694" i="4"/>
  <c r="A3690" i="4"/>
  <c r="A3686" i="4"/>
  <c r="A3682" i="4"/>
  <c r="A3728" i="4"/>
  <c r="A3724" i="4"/>
  <c r="A3720" i="4"/>
  <c r="A3716" i="4"/>
  <c r="A3712" i="4"/>
  <c r="A3708" i="4"/>
  <c r="A3704" i="4"/>
  <c r="A3700" i="4"/>
  <c r="A3356" i="4"/>
  <c r="A3352" i="4"/>
  <c r="A3348" i="4"/>
  <c r="A3344" i="4"/>
  <c r="A3340" i="4"/>
  <c r="A3336" i="4"/>
  <c r="A3332" i="4"/>
  <c r="A3328" i="4"/>
  <c r="A3324" i="4"/>
  <c r="A3320" i="4"/>
  <c r="A3316" i="4"/>
  <c r="A3599" i="4"/>
  <c r="A3595" i="4"/>
  <c r="A3591" i="4"/>
  <c r="A3586" i="4"/>
  <c r="A3581" i="4"/>
  <c r="A3576" i="4"/>
  <c r="A3573" i="4"/>
  <c r="A3492" i="4"/>
  <c r="A3488" i="4"/>
  <c r="A3484" i="4"/>
  <c r="A3480" i="4"/>
  <c r="A3476" i="4"/>
  <c r="A3472" i="4"/>
  <c r="A3468" i="4"/>
  <c r="A3464" i="4"/>
  <c r="A3460" i="4"/>
  <c r="A3456" i="4"/>
  <c r="A3452" i="4"/>
  <c r="A3448" i="4"/>
  <c r="A3444" i="4"/>
  <c r="A3440" i="4"/>
  <c r="A3436" i="4"/>
  <c r="A3432" i="4"/>
  <c r="A3428" i="4"/>
  <c r="A3424" i="4"/>
  <c r="A3420" i="4"/>
  <c r="A3388" i="4"/>
  <c r="A3383" i="4"/>
  <c r="A3379" i="4"/>
  <c r="A3375" i="4"/>
  <c r="A3371" i="4"/>
  <c r="A3367" i="4"/>
  <c r="A3363" i="4"/>
  <c r="A3292" i="4"/>
  <c r="A3288" i="4"/>
  <c r="A3284" i="4"/>
  <c r="A3280" i="4"/>
  <c r="A3276" i="4"/>
  <c r="A3272" i="4"/>
  <c r="A3268" i="4"/>
  <c r="A3264" i="4"/>
  <c r="A3260" i="4"/>
  <c r="A3256" i="4"/>
  <c r="A3252" i="4"/>
  <c r="A3248" i="4"/>
  <c r="A3244" i="4"/>
  <c r="A3240" i="4"/>
  <c r="A3234" i="4"/>
  <c r="A3232" i="4"/>
  <c r="A3228" i="4"/>
  <c r="A3224" i="4"/>
  <c r="A3220" i="4"/>
  <c r="A3216" i="4"/>
  <c r="A3212" i="4"/>
  <c r="A3639" i="4"/>
  <c r="A3635" i="4"/>
  <c r="A3631" i="4"/>
  <c r="A3627" i="4"/>
  <c r="A3623" i="4"/>
  <c r="A3619" i="4"/>
  <c r="A3615" i="4"/>
  <c r="A3611" i="4"/>
  <c r="A3607" i="4"/>
  <c r="A3603" i="4"/>
  <c r="A3561" i="4"/>
  <c r="A3557" i="4"/>
  <c r="A3553" i="4"/>
  <c r="A3549" i="4"/>
  <c r="A3545" i="4"/>
  <c r="A3541" i="4"/>
  <c r="A3537" i="4"/>
  <c r="A3533" i="4"/>
  <c r="A3529" i="4"/>
  <c r="A3313" i="4"/>
  <c r="A3309" i="4"/>
  <c r="A3305" i="4"/>
  <c r="A3301" i="4"/>
  <c r="A3297" i="4"/>
  <c r="A3293" i="4"/>
  <c r="A3207" i="4"/>
  <c r="A3203" i="4"/>
  <c r="A3198" i="4"/>
  <c r="A3194" i="4"/>
  <c r="A2648" i="4"/>
  <c r="A2644" i="4"/>
  <c r="A2640" i="4"/>
  <c r="A2636" i="4"/>
  <c r="A2632" i="4"/>
  <c r="A2628" i="4"/>
  <c r="A2623" i="4"/>
  <c r="A2620" i="4"/>
  <c r="A1995" i="4"/>
  <c r="A1991" i="4"/>
  <c r="A1987" i="4"/>
  <c r="A3450" i="4"/>
  <c r="A3446" i="4"/>
  <c r="A3442" i="4"/>
  <c r="A3438" i="4"/>
  <c r="A3434" i="4"/>
  <c r="A3430" i="4"/>
  <c r="A3426" i="4"/>
  <c r="A3422" i="4"/>
  <c r="A3418" i="4"/>
  <c r="A3386" i="4"/>
  <c r="A3381" i="4"/>
  <c r="A3377" i="4"/>
  <c r="A3373" i="4"/>
  <c r="A3369" i="4"/>
  <c r="A3365" i="4"/>
  <c r="A3361" i="4"/>
  <c r="A3290" i="4"/>
  <c r="A3286" i="4"/>
  <c r="A3282" i="4"/>
  <c r="A3278" i="4"/>
  <c r="A3274" i="4"/>
  <c r="A3270" i="4"/>
  <c r="A3266" i="4"/>
  <c r="A3262" i="4"/>
  <c r="A3258" i="4"/>
  <c r="A3254" i="4"/>
  <c r="A3250" i="4"/>
  <c r="A3246" i="4"/>
  <c r="A3242" i="4"/>
  <c r="A3238" i="4"/>
  <c r="A3236" i="4"/>
  <c r="A3230" i="4"/>
  <c r="A3226" i="4"/>
  <c r="A3222" i="4"/>
  <c r="A3218" i="4"/>
  <c r="A3214" i="4"/>
  <c r="A3641" i="4"/>
  <c r="A3637" i="4"/>
  <c r="A3633" i="4"/>
  <c r="A3629" i="4"/>
  <c r="A3625" i="4"/>
  <c r="A3621" i="4"/>
  <c r="A3617" i="4"/>
  <c r="A3613" i="4"/>
  <c r="A3609" i="4"/>
  <c r="A3605" i="4"/>
  <c r="A3563" i="4"/>
  <c r="A3559" i="4"/>
  <c r="A3555" i="4"/>
  <c r="A3551" i="4"/>
  <c r="A3547" i="4"/>
  <c r="A3543" i="4"/>
  <c r="A3539" i="4"/>
  <c r="A3535" i="4"/>
  <c r="A3531" i="4"/>
  <c r="A3315" i="4"/>
  <c r="A3311" i="4"/>
  <c r="A3307" i="4"/>
  <c r="A3303" i="4"/>
  <c r="A3299" i="4"/>
  <c r="A3295" i="4"/>
  <c r="A3209" i="4"/>
  <c r="A3205" i="4"/>
  <c r="A3201" i="4"/>
  <c r="A3196" i="4"/>
  <c r="A3192" i="4"/>
  <c r="A2646" i="4"/>
  <c r="A2642" i="4"/>
  <c r="A2638" i="4"/>
  <c r="A2634" i="4"/>
  <c r="A2629" i="4"/>
  <c r="A2625" i="4"/>
  <c r="A2619" i="4"/>
  <c r="A3181" i="4"/>
  <c r="A3175" i="4"/>
  <c r="A3171" i="4"/>
  <c r="A3167" i="4"/>
  <c r="A3163" i="4"/>
  <c r="A3159" i="4"/>
  <c r="A3154" i="4"/>
  <c r="A3149" i="4"/>
  <c r="A3145" i="4"/>
  <c r="A2007" i="4"/>
  <c r="A2003" i="4"/>
  <c r="A1998" i="4"/>
  <c r="A1992" i="4"/>
  <c r="A1988" i="4"/>
  <c r="A1983" i="4"/>
  <c r="A1979" i="4"/>
  <c r="A1975" i="4"/>
  <c r="A2146" i="4"/>
  <c r="A2142" i="4"/>
  <c r="A2138" i="4"/>
  <c r="A2134" i="4"/>
  <c r="A2130" i="4"/>
  <c r="A2126" i="4"/>
  <c r="A2122" i="4"/>
  <c r="A3129" i="4"/>
  <c r="A3125" i="4"/>
  <c r="A3121" i="4"/>
  <c r="A3117" i="4"/>
  <c r="A3113" i="4"/>
  <c r="A3109" i="4"/>
  <c r="A3105" i="4"/>
  <c r="A3101" i="4"/>
  <c r="A3097" i="4"/>
  <c r="A3093" i="4"/>
  <c r="A3089" i="4"/>
  <c r="A3085" i="4"/>
  <c r="A3081" i="4"/>
  <c r="A3077" i="4"/>
  <c r="A3073" i="4"/>
  <c r="A3069" i="4"/>
  <c r="A3065" i="4"/>
  <c r="A3061" i="4"/>
  <c r="A3057" i="4"/>
  <c r="A3053" i="4"/>
  <c r="A3049" i="4"/>
  <c r="A3045" i="4"/>
  <c r="A3041" i="4"/>
  <c r="A3037" i="4"/>
  <c r="A3033" i="4"/>
  <c r="A3029" i="4"/>
  <c r="A3025" i="4"/>
  <c r="A3021" i="4"/>
  <c r="A3017" i="4"/>
  <c r="A3013" i="4"/>
  <c r="A3009" i="4"/>
  <c r="A3005" i="4"/>
  <c r="A3001" i="4"/>
  <c r="A2997" i="4"/>
  <c r="A2993" i="4"/>
  <c r="A2989" i="4"/>
  <c r="A2985" i="4"/>
  <c r="A2981" i="4"/>
  <c r="A2977" i="4"/>
  <c r="A2973" i="4"/>
  <c r="A2969" i="4"/>
  <c r="A2965" i="4"/>
  <c r="A2961" i="4"/>
  <c r="A2956" i="4"/>
  <c r="A2952" i="4"/>
  <c r="A2948" i="4"/>
  <c r="A2944" i="4"/>
  <c r="A2940" i="4"/>
  <c r="A2936" i="4"/>
  <c r="A2932" i="4"/>
  <c r="A2928" i="4"/>
  <c r="A2924" i="4"/>
  <c r="A2920" i="4"/>
  <c r="A2916" i="4"/>
  <c r="A2912" i="4"/>
  <c r="A2908" i="4"/>
  <c r="A2904" i="4"/>
  <c r="A2900" i="4"/>
  <c r="A2896" i="4"/>
  <c r="A2892" i="4"/>
  <c r="A2888" i="4"/>
  <c r="A2884" i="4"/>
  <c r="A2880" i="4"/>
  <c r="A2875" i="4"/>
  <c r="A2871" i="4"/>
  <c r="A2867" i="4"/>
  <c r="A2863" i="4"/>
  <c r="A2859" i="4"/>
  <c r="A2855" i="4"/>
  <c r="A3678" i="4"/>
  <c r="A3674" i="4"/>
  <c r="A3670" i="4"/>
  <c r="A3666" i="4"/>
  <c r="A3662" i="4"/>
  <c r="A3658" i="4"/>
  <c r="A3654" i="4"/>
  <c r="A3650" i="4"/>
  <c r="A3646" i="4"/>
  <c r="A3642" i="4"/>
  <c r="A3140" i="4"/>
  <c r="A3136" i="4"/>
  <c r="A2851" i="4"/>
  <c r="A2847" i="4"/>
  <c r="A2843" i="4"/>
  <c r="A2839" i="4"/>
  <c r="A2835" i="4"/>
  <c r="A2831" i="4"/>
  <c r="A2827" i="4"/>
  <c r="A2823" i="4"/>
  <c r="A2819" i="4"/>
  <c r="A2815" i="4"/>
  <c r="A2790" i="4"/>
  <c r="A2786" i="4"/>
  <c r="A2782" i="4"/>
  <c r="A2778" i="4"/>
  <c r="A2774" i="4"/>
  <c r="A2747" i="4"/>
  <c r="A2743" i="4"/>
  <c r="A2739" i="4"/>
  <c r="A2735" i="4"/>
  <c r="A2731" i="4"/>
  <c r="A2727" i="4"/>
  <c r="A2723" i="4"/>
  <c r="A2719" i="4"/>
  <c r="A2715" i="4"/>
  <c r="A2711" i="4"/>
  <c r="A2707" i="4"/>
  <c r="A2703" i="4"/>
  <c r="A2699" i="4"/>
  <c r="A2695" i="4"/>
  <c r="A2691" i="4"/>
  <c r="A2689" i="4"/>
  <c r="A2683" i="4"/>
  <c r="A2679" i="4"/>
  <c r="A2675" i="4"/>
  <c r="A2671" i="4"/>
  <c r="A2667" i="4"/>
  <c r="A2663" i="4"/>
  <c r="A2659" i="4"/>
  <c r="A2655" i="4"/>
  <c r="A2651" i="4"/>
  <c r="A1177" i="4"/>
  <c r="A1173" i="4"/>
  <c r="A2772" i="4"/>
  <c r="A2768" i="4"/>
  <c r="A2764" i="4"/>
  <c r="A2760" i="4"/>
  <c r="A2756" i="4"/>
  <c r="A2752" i="4"/>
  <c r="A3526" i="4"/>
  <c r="A3522" i="4"/>
  <c r="A3518" i="4"/>
  <c r="A3514" i="4"/>
  <c r="A3510" i="4"/>
  <c r="A3506" i="4"/>
  <c r="A3502" i="4"/>
  <c r="A3498" i="4"/>
  <c r="A3494" i="4"/>
  <c r="A3415" i="4"/>
  <c r="A3411" i="4"/>
  <c r="A3407" i="4"/>
  <c r="A3403" i="4"/>
  <c r="A3399" i="4"/>
  <c r="A3395" i="4"/>
  <c r="A3391" i="4"/>
  <c r="A2613" i="4"/>
  <c r="A2609" i="4"/>
  <c r="A2605" i="4"/>
  <c r="A2601" i="4"/>
  <c r="A2597" i="4"/>
  <c r="A2593" i="4"/>
  <c r="A2589" i="4"/>
  <c r="A2585" i="4"/>
  <c r="A2581" i="4"/>
  <c r="A2577" i="4"/>
  <c r="A2573" i="4"/>
  <c r="A2569" i="4"/>
  <c r="A2565" i="4"/>
  <c r="A2561" i="4"/>
  <c r="A2557" i="4"/>
  <c r="A2553" i="4"/>
  <c r="A2549" i="4"/>
  <c r="A2545" i="4"/>
  <c r="A2541" i="4"/>
  <c r="A2537" i="4"/>
  <c r="A2533" i="4"/>
  <c r="A2529" i="4"/>
  <c r="A2525" i="4"/>
  <c r="A2521" i="4"/>
  <c r="A2517" i="4"/>
  <c r="A2511" i="4"/>
  <c r="A2509" i="4"/>
  <c r="A2505" i="4"/>
  <c r="A2501" i="4"/>
  <c r="A2497" i="4"/>
  <c r="A2493" i="4"/>
  <c r="A2489" i="4"/>
  <c r="A2485" i="4"/>
  <c r="A2481" i="4"/>
  <c r="A2477" i="4"/>
  <c r="A2473" i="4"/>
  <c r="A2469" i="4"/>
  <c r="A2465" i="4"/>
  <c r="A2461" i="4"/>
  <c r="A2457" i="4"/>
  <c r="A2453" i="4"/>
  <c r="A2449" i="4"/>
  <c r="A2445" i="4"/>
  <c r="A2441" i="4"/>
  <c r="A2437" i="4"/>
  <c r="A2433" i="4"/>
  <c r="A2429" i="4"/>
  <c r="A2425" i="4"/>
  <c r="A2421" i="4"/>
  <c r="A2417" i="4"/>
  <c r="A2413" i="4"/>
  <c r="A2409" i="4"/>
  <c r="A2405" i="4"/>
  <c r="A2401" i="4"/>
  <c r="A2397" i="4"/>
  <c r="A2393" i="4"/>
  <c r="A2389" i="4"/>
  <c r="A2385" i="4"/>
  <c r="A2381" i="4"/>
  <c r="A2377" i="4"/>
  <c r="A2373" i="4"/>
  <c r="A2369" i="4"/>
  <c r="A2365" i="4"/>
  <c r="A2361" i="4"/>
  <c r="A2357" i="4"/>
  <c r="A2353" i="4"/>
  <c r="A2349" i="4"/>
  <c r="A2345" i="4"/>
  <c r="A2341" i="4"/>
  <c r="A2337" i="4"/>
  <c r="A2333" i="4"/>
  <c r="A2329" i="4"/>
  <c r="A2325" i="4"/>
  <c r="A2321" i="4"/>
  <c r="A2317" i="4"/>
  <c r="A2313" i="4"/>
  <c r="A2309" i="4"/>
  <c r="A2305" i="4"/>
  <c r="A2301" i="4"/>
  <c r="A2297" i="4"/>
  <c r="A2293" i="4"/>
  <c r="A2289" i="4"/>
  <c r="A420" i="4"/>
  <c r="A416" i="4"/>
  <c r="A412" i="4"/>
  <c r="A408" i="4"/>
  <c r="A404" i="4"/>
  <c r="A400" i="4"/>
  <c r="A396" i="4"/>
  <c r="A2261" i="4"/>
  <c r="A152" i="4"/>
  <c r="A148" i="4"/>
  <c r="A144" i="4"/>
  <c r="A2181" i="4"/>
  <c r="A3749" i="4"/>
  <c r="A3745" i="4"/>
  <c r="A3741" i="4"/>
  <c r="A3699" i="4"/>
  <c r="A3695" i="4"/>
  <c r="A3691" i="4"/>
  <c r="A3687" i="4"/>
  <c r="A3683" i="4"/>
  <c r="A3679" i="4"/>
  <c r="A3725" i="4"/>
  <c r="A3721" i="4"/>
  <c r="A3717" i="4"/>
  <c r="A3713" i="4"/>
  <c r="A3709" i="4"/>
  <c r="A3705" i="4"/>
  <c r="A3701" i="4"/>
  <c r="A3357" i="4"/>
  <c r="A3353" i="4"/>
  <c r="A3349" i="4"/>
  <c r="A3345" i="4"/>
  <c r="A3341" i="4"/>
  <c r="A3337" i="4"/>
  <c r="A3333" i="4"/>
  <c r="A3329" i="4"/>
  <c r="A3325" i="4"/>
  <c r="A3321" i="4"/>
  <c r="A3317" i="4"/>
  <c r="A3600" i="4"/>
  <c r="A3596" i="4"/>
  <c r="A3592" i="4"/>
  <c r="A3587" i="4"/>
  <c r="A3582" i="4"/>
  <c r="A3578" i="4"/>
  <c r="A3572" i="4"/>
  <c r="A3567" i="4"/>
  <c r="A3491" i="4"/>
  <c r="A3487" i="4"/>
  <c r="A3483" i="4"/>
  <c r="A3479" i="4"/>
  <c r="A3475" i="4"/>
  <c r="A3471" i="4"/>
  <c r="A3467" i="4"/>
  <c r="A3463" i="4"/>
  <c r="A3459" i="4"/>
  <c r="A3455" i="4"/>
  <c r="A3451" i="4"/>
  <c r="A3447" i="4"/>
  <c r="A3443" i="4"/>
  <c r="A3439" i="4"/>
  <c r="A3435" i="4"/>
  <c r="A3431" i="4"/>
  <c r="A3427" i="4"/>
  <c r="A3423" i="4"/>
  <c r="A3419" i="4"/>
  <c r="A3387" i="4"/>
  <c r="A3382" i="4"/>
  <c r="A3378" i="4"/>
  <c r="A3374" i="4"/>
  <c r="A3370" i="4"/>
  <c r="A3366" i="4"/>
  <c r="A3362" i="4"/>
  <c r="A3291" i="4"/>
  <c r="A3287" i="4"/>
  <c r="A3283" i="4"/>
  <c r="A3279" i="4"/>
  <c r="A3275" i="4"/>
  <c r="A3271" i="4"/>
  <c r="A3267" i="4"/>
  <c r="A3263" i="4"/>
  <c r="A3259" i="4"/>
  <c r="A3255" i="4"/>
  <c r="A3251" i="4"/>
  <c r="A3247" i="4"/>
  <c r="A3243" i="4"/>
  <c r="A3239" i="4"/>
  <c r="A3237" i="4"/>
  <c r="A3231" i="4"/>
  <c r="A3227" i="4"/>
  <c r="A3223" i="4"/>
  <c r="A3219" i="4"/>
  <c r="A3215" i="4"/>
  <c r="A3211" i="4"/>
  <c r="A3638" i="4"/>
  <c r="A3634" i="4"/>
  <c r="A3630" i="4"/>
  <c r="A3626" i="4"/>
  <c r="A3622" i="4"/>
  <c r="A3618" i="4"/>
  <c r="A3614" i="4"/>
  <c r="A3610" i="4"/>
  <c r="A3606" i="4"/>
  <c r="A3564" i="4"/>
  <c r="A3560" i="4"/>
  <c r="A3556" i="4"/>
  <c r="A3552" i="4"/>
  <c r="A3548" i="4"/>
  <c r="A3544" i="4"/>
  <c r="A3540" i="4"/>
  <c r="A3536" i="4"/>
  <c r="A3532" i="4"/>
  <c r="A3528" i="4"/>
  <c r="A3312" i="4"/>
  <c r="A3308" i="4"/>
  <c r="A3304" i="4"/>
  <c r="A3300" i="4"/>
  <c r="A3296" i="4"/>
  <c r="A3210" i="4"/>
  <c r="A3206" i="4"/>
  <c r="A3202" i="4"/>
  <c r="A3197" i="4"/>
  <c r="A3193" i="4"/>
  <c r="A2647" i="4"/>
  <c r="A2643" i="4"/>
  <c r="A2639" i="4"/>
  <c r="A2635" i="4"/>
  <c r="A2631" i="4"/>
  <c r="A2626" i="4"/>
  <c r="A2621" i="4"/>
  <c r="A2616" i="4"/>
  <c r="A3177" i="4"/>
  <c r="A3172" i="4"/>
  <c r="A3168" i="4"/>
  <c r="A3164" i="4"/>
  <c r="A3160" i="4"/>
  <c r="A3155" i="4"/>
  <c r="A3150" i="4"/>
  <c r="A3146" i="4"/>
  <c r="A2008" i="4"/>
  <c r="A2004" i="4"/>
  <c r="A1999" i="4"/>
  <c r="A1994" i="4"/>
  <c r="A1989" i="4"/>
  <c r="A1984" i="4"/>
  <c r="A1980" i="4"/>
  <c r="A1976" i="4"/>
  <c r="A2147" i="4"/>
  <c r="A2143" i="4"/>
  <c r="A2139" i="4"/>
  <c r="A2135" i="4"/>
  <c r="A2131" i="4"/>
  <c r="A2127" i="4"/>
  <c r="A2123" i="4"/>
  <c r="A3130" i="4"/>
  <c r="A3126" i="4"/>
  <c r="A3122" i="4"/>
  <c r="A3118" i="4"/>
  <c r="A3114" i="4"/>
  <c r="A3110" i="4"/>
  <c r="A3106" i="4"/>
  <c r="A3102" i="4"/>
  <c r="A3098" i="4"/>
  <c r="A3094" i="4"/>
  <c r="A3090" i="4"/>
  <c r="A3086" i="4"/>
  <c r="A3082" i="4"/>
  <c r="A3078" i="4"/>
  <c r="A3074" i="4"/>
  <c r="A3070" i="4"/>
  <c r="A3066" i="4"/>
  <c r="A3062" i="4"/>
  <c r="A3058" i="4"/>
  <c r="A3054" i="4"/>
  <c r="A3050" i="4"/>
  <c r="A3046" i="4"/>
  <c r="A3042" i="4"/>
  <c r="A3038" i="4"/>
  <c r="A3034" i="4"/>
  <c r="A3030" i="4"/>
  <c r="A3026" i="4"/>
  <c r="A3022" i="4"/>
  <c r="A3018" i="4"/>
  <c r="A3014" i="4"/>
  <c r="A3010" i="4"/>
  <c r="A3006" i="4"/>
  <c r="A3002" i="4"/>
  <c r="A2998" i="4"/>
  <c r="A2994" i="4"/>
  <c r="A2990" i="4"/>
  <c r="A2986" i="4"/>
  <c r="A2982" i="4"/>
  <c r="A2978" i="4"/>
  <c r="A2974" i="4"/>
  <c r="A2970" i="4"/>
  <c r="A2966" i="4"/>
  <c r="A2962" i="4"/>
  <c r="A2958" i="4"/>
  <c r="A2953" i="4"/>
  <c r="A2949" i="4"/>
  <c r="A2945" i="4"/>
  <c r="A2941" i="4"/>
  <c r="A2937" i="4"/>
  <c r="A2933" i="4"/>
  <c r="A2929" i="4"/>
  <c r="A2925" i="4"/>
  <c r="A2921" i="4"/>
  <c r="A2917" i="4"/>
  <c r="A2913" i="4"/>
  <c r="A2909" i="4"/>
  <c r="A2905" i="4"/>
  <c r="A2901" i="4"/>
  <c r="A2897" i="4"/>
  <c r="A2893" i="4"/>
  <c r="A2889" i="4"/>
  <c r="A2885" i="4"/>
  <c r="A2881" i="4"/>
  <c r="A2876" i="4"/>
  <c r="A2872" i="4"/>
  <c r="A2868" i="4"/>
  <c r="A2864" i="4"/>
  <c r="A2860" i="4"/>
  <c r="A2856" i="4"/>
  <c r="A2852" i="4"/>
  <c r="A3675" i="4"/>
  <c r="A3671" i="4"/>
  <c r="A3667" i="4"/>
  <c r="A3663" i="4"/>
  <c r="A3659" i="4"/>
  <c r="A3655" i="4"/>
  <c r="A3651" i="4"/>
  <c r="A3647" i="4"/>
  <c r="A3643" i="4"/>
  <c r="A3141" i="4"/>
  <c r="A3137" i="4"/>
  <c r="A3133" i="4"/>
  <c r="A2848" i="4"/>
  <c r="A2844" i="4"/>
  <c r="A2840" i="4"/>
  <c r="A2836" i="4"/>
  <c r="A2832" i="4"/>
  <c r="A2828" i="4"/>
  <c r="A2824" i="4"/>
  <c r="A2820" i="4"/>
  <c r="A2816" i="4"/>
  <c r="A2791" i="4"/>
  <c r="A2787" i="4"/>
  <c r="A2783" i="4"/>
  <c r="A2779" i="4"/>
  <c r="A2775" i="4"/>
  <c r="A2748" i="4"/>
  <c r="A2744" i="4"/>
  <c r="A2740" i="4"/>
  <c r="A2736" i="4"/>
  <c r="A2732" i="4"/>
  <c r="A2728" i="4"/>
  <c r="A2724" i="4"/>
  <c r="A2720" i="4"/>
  <c r="A2716" i="4"/>
  <c r="A2712" i="4"/>
  <c r="A2708" i="4"/>
  <c r="A2704" i="4"/>
  <c r="A2700" i="4"/>
  <c r="A2696" i="4"/>
  <c r="A2692" i="4"/>
  <c r="A2686" i="4"/>
  <c r="A2684" i="4"/>
  <c r="A2680" i="4"/>
  <c r="A2676" i="4"/>
  <c r="A2672" i="4"/>
  <c r="A2668" i="4"/>
  <c r="A2664" i="4"/>
  <c r="A2660" i="4"/>
  <c r="A2656" i="4"/>
  <c r="A2652" i="4"/>
  <c r="A1178" i="4"/>
  <c r="A1174" i="4"/>
  <c r="A1170" i="4"/>
  <c r="A2769" i="4"/>
  <c r="A2765" i="4"/>
  <c r="A2761" i="4"/>
  <c r="A2757" i="4"/>
  <c r="A2753" i="4"/>
  <c r="A3527" i="4"/>
  <c r="A3523" i="4"/>
  <c r="A3519" i="4"/>
  <c r="A3515" i="4"/>
  <c r="A3511" i="4"/>
  <c r="A3507" i="4"/>
  <c r="A3503" i="4"/>
  <c r="A3499" i="4"/>
  <c r="A3495" i="4"/>
  <c r="A3416" i="4"/>
  <c r="A3412" i="4"/>
  <c r="A3408" i="4"/>
  <c r="A3404" i="4"/>
  <c r="A3400" i="4"/>
  <c r="A3396" i="4"/>
  <c r="A3392" i="4"/>
  <c r="A2614" i="4"/>
  <c r="A2610" i="4"/>
  <c r="A2606" i="4"/>
  <c r="A2602" i="4"/>
  <c r="A2598" i="4"/>
  <c r="A2594" i="4"/>
  <c r="A2590" i="4"/>
  <c r="A2586" i="4"/>
  <c r="A2582" i="4"/>
  <c r="A2578" i="4"/>
  <c r="A2574" i="4"/>
  <c r="A2570" i="4"/>
  <c r="A2566" i="4"/>
  <c r="A2562" i="4"/>
  <c r="A2558" i="4"/>
  <c r="A2554" i="4"/>
  <c r="A2550" i="4"/>
  <c r="A2546" i="4"/>
  <c r="A2542" i="4"/>
  <c r="A2538" i="4"/>
  <c r="A2534" i="4"/>
  <c r="A2530" i="4"/>
  <c r="A2526" i="4"/>
  <c r="A2522" i="4"/>
  <c r="A2177" i="4"/>
  <c r="A2173" i="4"/>
  <c r="A2169" i="4"/>
  <c r="A2165" i="4"/>
  <c r="A2161" i="4"/>
  <c r="A2157" i="4"/>
  <c r="A2153" i="4"/>
  <c r="A2121" i="4"/>
  <c r="A2117" i="4"/>
  <c r="A2113" i="4"/>
  <c r="A2109" i="4"/>
  <c r="A2105" i="4"/>
  <c r="A2101" i="4"/>
  <c r="A2097" i="4"/>
  <c r="A2093" i="4"/>
  <c r="A2089" i="4"/>
  <c r="A2287" i="4"/>
  <c r="A2283" i="4"/>
  <c r="A2279" i="4"/>
  <c r="A2275" i="4"/>
  <c r="A2271" i="4"/>
  <c r="A2267" i="4"/>
  <c r="A77" i="4"/>
  <c r="A73" i="4"/>
  <c r="A69" i="4"/>
  <c r="A65" i="4"/>
  <c r="A61" i="4"/>
  <c r="A1932" i="4"/>
  <c r="A1928" i="4"/>
  <c r="A1924" i="4"/>
  <c r="A1920" i="4"/>
  <c r="A1916" i="4"/>
  <c r="A1912" i="4"/>
  <c r="A1908" i="4"/>
  <c r="A1904" i="4"/>
  <c r="A1900" i="4"/>
  <c r="A1896" i="4"/>
  <c r="A1892" i="4"/>
  <c r="A1888" i="4"/>
  <c r="A1884" i="4"/>
  <c r="A1880" i="4"/>
  <c r="A1876" i="4"/>
  <c r="A1872" i="4"/>
  <c r="A1868" i="4"/>
  <c r="A1864" i="4"/>
  <c r="A1860" i="4"/>
  <c r="A1856" i="4"/>
  <c r="A1852" i="4"/>
  <c r="A1848" i="4"/>
  <c r="A1844" i="4"/>
  <c r="A1840" i="4"/>
  <c r="A1836" i="4"/>
  <c r="A1832" i="4"/>
  <c r="A867" i="4"/>
  <c r="A863" i="4"/>
  <c r="A859" i="4"/>
  <c r="A855" i="4"/>
  <c r="A851" i="4"/>
  <c r="A847" i="4"/>
  <c r="A1831" i="4"/>
  <c r="A1827" i="4"/>
  <c r="A1823" i="4"/>
  <c r="A1819" i="4"/>
  <c r="A1815" i="4"/>
  <c r="A1811" i="4"/>
  <c r="A1807" i="4"/>
  <c r="A1803" i="4"/>
  <c r="A1799" i="4"/>
  <c r="A1795" i="4"/>
  <c r="A1791" i="4"/>
  <c r="A1787" i="4"/>
  <c r="A1783" i="4"/>
  <c r="A1779" i="4"/>
  <c r="A1775" i="4"/>
  <c r="A1771" i="4"/>
  <c r="A1767" i="4"/>
  <c r="A1763" i="4"/>
  <c r="A1759" i="4"/>
  <c r="A1755" i="4"/>
  <c r="A1751" i="4"/>
  <c r="A1747" i="4"/>
  <c r="A1743" i="4"/>
  <c r="A1739" i="4"/>
  <c r="A1735" i="4"/>
  <c r="A1731" i="4"/>
  <c r="A1727" i="4"/>
  <c r="A1723" i="4"/>
  <c r="A1719" i="4"/>
  <c r="A1715" i="4"/>
  <c r="A1711" i="4"/>
  <c r="A1707" i="4"/>
  <c r="A1703" i="4"/>
  <c r="A1699" i="4"/>
  <c r="A1695" i="4"/>
  <c r="A1691" i="4"/>
  <c r="A1687" i="4"/>
  <c r="A1683" i="4"/>
  <c r="A1679" i="4"/>
  <c r="A1675" i="4"/>
  <c r="A1671" i="4"/>
  <c r="A1667" i="4"/>
  <c r="A1663" i="4"/>
  <c r="A1659" i="4"/>
  <c r="A1655" i="4"/>
  <c r="A1651" i="4"/>
  <c r="A1647" i="4"/>
  <c r="A1643" i="4"/>
  <c r="A1639" i="4"/>
  <c r="A1635" i="4"/>
  <c r="A1631" i="4"/>
  <c r="A1627" i="4"/>
  <c r="A1623" i="4"/>
  <c r="A1619" i="4"/>
  <c r="A1615" i="4"/>
  <c r="A1611" i="4"/>
  <c r="A1607" i="4"/>
  <c r="A1603" i="4"/>
  <c r="A1584" i="4"/>
  <c r="A1580" i="4"/>
  <c r="A3734" i="4"/>
  <c r="A3730" i="4"/>
  <c r="A2812" i="4"/>
  <c r="A2808" i="4"/>
  <c r="A2804" i="4"/>
  <c r="A2800" i="4"/>
  <c r="A2796" i="4"/>
  <c r="A842" i="4"/>
  <c r="A838" i="4"/>
  <c r="A834" i="4"/>
  <c r="A830" i="4"/>
  <c r="A826" i="4"/>
  <c r="A822" i="4"/>
  <c r="A818" i="4"/>
  <c r="A814" i="4"/>
  <c r="A810" i="4"/>
  <c r="A1446" i="4"/>
  <c r="A1442" i="4"/>
  <c r="A1438" i="4"/>
  <c r="A1434" i="4"/>
  <c r="A1430" i="4"/>
  <c r="A1426" i="4"/>
  <c r="A1422" i="4"/>
  <c r="A1418" i="4"/>
  <c r="A1414" i="4"/>
  <c r="A158" i="4"/>
  <c r="A1488" i="4"/>
  <c r="A1484" i="4"/>
  <c r="A1480" i="4"/>
  <c r="A1476" i="4"/>
  <c r="A1472" i="4"/>
  <c r="A1468" i="4"/>
  <c r="A1464" i="4"/>
  <c r="A1460" i="4"/>
  <c r="A1456" i="4"/>
  <c r="A1452" i="4"/>
  <c r="A1411" i="4"/>
  <c r="A1407" i="4"/>
  <c r="A1403" i="4"/>
  <c r="A1399" i="4"/>
  <c r="A1395" i="4"/>
  <c r="A1391" i="4"/>
  <c r="A1387" i="4"/>
  <c r="A1383" i="4"/>
  <c r="A1379" i="4"/>
  <c r="A1375" i="4"/>
  <c r="A1371" i="4"/>
  <c r="A37" i="4"/>
  <c r="A33" i="4"/>
  <c r="A29" i="4"/>
  <c r="A25" i="4"/>
  <c r="A21" i="4"/>
  <c r="A17" i="4"/>
  <c r="A13" i="4"/>
  <c r="A9" i="4"/>
  <c r="A5" i="4"/>
  <c r="A1334" i="4"/>
  <c r="A1330" i="4"/>
  <c r="A1326" i="4"/>
  <c r="A2518" i="4"/>
  <c r="A2514" i="4"/>
  <c r="A2512" i="4"/>
  <c r="A2506" i="4"/>
  <c r="A2502" i="4"/>
  <c r="A2498" i="4"/>
  <c r="A2494" i="4"/>
  <c r="A2490" i="4"/>
  <c r="A2486" i="4"/>
  <c r="A2482" i="4"/>
  <c r="A2478" i="4"/>
  <c r="A2474" i="4"/>
  <c r="A2470" i="4"/>
  <c r="A2466" i="4"/>
  <c r="A2462" i="4"/>
  <c r="A2458" i="4"/>
  <c r="A2454" i="4"/>
  <c r="A2450" i="4"/>
  <c r="A2446" i="4"/>
  <c r="A2442" i="4"/>
  <c r="A2438" i="4"/>
  <c r="A2434" i="4"/>
  <c r="A2430" i="4"/>
  <c r="A2426" i="4"/>
  <c r="A2422" i="4"/>
  <c r="A2418" i="4"/>
  <c r="A2414" i="4"/>
  <c r="A2410" i="4"/>
  <c r="A2406" i="4"/>
  <c r="A2402" i="4"/>
  <c r="A2398" i="4"/>
  <c r="A2394" i="4"/>
  <c r="A2390" i="4"/>
  <c r="A2386" i="4"/>
  <c r="A2382" i="4"/>
  <c r="A2378" i="4"/>
  <c r="A2374" i="4"/>
  <c r="A2370" i="4"/>
  <c r="A2366" i="4"/>
  <c r="A2362" i="4"/>
  <c r="A2358" i="4"/>
  <c r="A2354" i="4"/>
  <c r="A2350" i="4"/>
  <c r="A2346" i="4"/>
  <c r="A2342" i="4"/>
  <c r="A2338" i="4"/>
  <c r="A2334" i="4"/>
  <c r="A2330" i="4"/>
  <c r="A2326" i="4"/>
  <c r="A2322" i="4"/>
  <c r="A2318" i="4"/>
  <c r="A2314" i="4"/>
  <c r="A2310" i="4"/>
  <c r="A2306" i="4"/>
  <c r="A2302" i="4"/>
  <c r="A2298" i="4"/>
  <c r="A2294" i="4"/>
  <c r="A2290" i="4"/>
  <c r="A421" i="4"/>
  <c r="A417" i="4"/>
  <c r="A413" i="4"/>
  <c r="A409" i="4"/>
  <c r="A405" i="4"/>
  <c r="A401" i="4"/>
  <c r="A397" i="4"/>
  <c r="A2262" i="4"/>
  <c r="A153" i="4"/>
  <c r="A149" i="4"/>
  <c r="A145" i="4"/>
  <c r="A2182" i="4"/>
  <c r="A2178" i="4"/>
  <c r="A2174" i="4"/>
  <c r="A2170" i="4"/>
  <c r="A2166" i="4"/>
  <c r="A2162" i="4"/>
  <c r="A2158" i="4"/>
  <c r="A2154" i="4"/>
  <c r="A2150" i="4"/>
  <c r="A2118" i="4"/>
  <c r="A2114" i="4"/>
  <c r="A2110" i="4"/>
  <c r="A2106" i="4"/>
  <c r="A2102" i="4"/>
  <c r="A2098" i="4"/>
  <c r="A2094" i="4"/>
  <c r="A2090" i="4"/>
  <c r="A2086" i="4"/>
  <c r="A2284" i="4"/>
  <c r="A2280" i="4"/>
  <c r="A2276" i="4"/>
  <c r="A2272" i="4"/>
  <c r="A2268" i="4"/>
  <c r="A78" i="4"/>
  <c r="A74" i="4"/>
  <c r="A70" i="4"/>
  <c r="A66" i="4"/>
  <c r="A62" i="4"/>
  <c r="A1933" i="4"/>
  <c r="A1929" i="4"/>
  <c r="A1925" i="4"/>
  <c r="A1921" i="4"/>
  <c r="A1917" i="4"/>
  <c r="A1913" i="4"/>
  <c r="A1909" i="4"/>
  <c r="A1905" i="4"/>
  <c r="A1901" i="4"/>
  <c r="A1897" i="4"/>
  <c r="A1893" i="4"/>
  <c r="A1889" i="4"/>
  <c r="A1885" i="4"/>
  <c r="A1881" i="4"/>
  <c r="A1877" i="4"/>
  <c r="A1873" i="4"/>
  <c r="A1869" i="4"/>
  <c r="A1865" i="4"/>
  <c r="A1861" i="4"/>
  <c r="A1857" i="4"/>
  <c r="A1853" i="4"/>
  <c r="A1849" i="4"/>
  <c r="A1845" i="4"/>
  <c r="A1841" i="4"/>
  <c r="A1837" i="4"/>
  <c r="A1833" i="4"/>
  <c r="A868" i="4"/>
  <c r="A864" i="4"/>
  <c r="A860" i="4"/>
  <c r="A856" i="4"/>
  <c r="A852" i="4"/>
  <c r="A848" i="4"/>
  <c r="A844" i="4"/>
  <c r="A1828" i="4"/>
  <c r="A1824" i="4"/>
  <c r="A1820" i="4"/>
  <c r="A1816" i="4"/>
  <c r="A1812" i="4"/>
  <c r="A1808" i="4"/>
  <c r="A1804" i="4"/>
  <c r="A1800" i="4"/>
  <c r="A1796" i="4"/>
  <c r="A1792" i="4"/>
  <c r="A1788" i="4"/>
  <c r="A1784" i="4"/>
  <c r="A1780" i="4"/>
  <c r="A1776" i="4"/>
  <c r="A1772" i="4"/>
  <c r="A1768" i="4"/>
  <c r="A1764" i="4"/>
  <c r="A1760" i="4"/>
  <c r="A1756" i="4"/>
  <c r="A1752" i="4"/>
  <c r="A1748" i="4"/>
  <c r="A1744" i="4"/>
  <c r="A1740" i="4"/>
  <c r="A1736" i="4"/>
  <c r="A1732" i="4"/>
  <c r="A1728" i="4"/>
  <c r="A1724" i="4"/>
  <c r="A1720" i="4"/>
  <c r="A1716" i="4"/>
  <c r="A1712" i="4"/>
  <c r="A1708" i="4"/>
  <c r="A1704" i="4"/>
  <c r="A1700" i="4"/>
  <c r="A1696" i="4"/>
  <c r="A1692" i="4"/>
  <c r="A1688" i="4"/>
  <c r="A1684" i="4"/>
  <c r="A1680" i="4"/>
  <c r="A1676" i="4"/>
  <c r="A1672" i="4"/>
  <c r="A1322" i="4"/>
  <c r="A1318" i="4"/>
  <c r="A1314" i="4"/>
  <c r="A1310" i="4"/>
  <c r="A1306" i="4"/>
  <c r="A1302" i="4"/>
  <c r="A1298" i="4"/>
  <c r="A1294" i="4"/>
  <c r="A1290" i="4"/>
  <c r="A1286" i="4"/>
  <c r="A1282" i="4"/>
  <c r="A1278" i="4"/>
  <c r="A1274" i="4"/>
  <c r="A1270" i="4"/>
  <c r="A1266" i="4"/>
  <c r="A1262" i="4"/>
  <c r="A1258" i="4"/>
  <c r="A1254" i="4"/>
  <c r="A1250" i="4"/>
  <c r="A1246" i="4"/>
  <c r="A1242" i="4"/>
  <c r="A1238" i="4"/>
  <c r="A1234" i="4"/>
  <c r="A1230" i="4"/>
  <c r="A1226" i="4"/>
  <c r="A1222" i="4"/>
  <c r="A1218" i="4"/>
  <c r="A1214" i="4"/>
  <c r="A1210" i="4"/>
  <c r="A1206" i="4"/>
  <c r="A1202" i="4"/>
  <c r="A1198" i="4"/>
  <c r="A1194" i="4"/>
  <c r="A1190" i="4"/>
  <c r="A1186" i="4"/>
  <c r="A1182" i="4"/>
  <c r="A1368" i="4"/>
  <c r="A1364" i="4"/>
  <c r="A1360" i="4"/>
  <c r="A1356" i="4"/>
  <c r="A1352" i="4"/>
  <c r="A1348" i="4"/>
  <c r="A1344" i="4"/>
  <c r="A1340" i="4"/>
  <c r="A1974" i="4"/>
  <c r="A1970" i="4"/>
  <c r="A1966" i="4"/>
  <c r="A1962" i="4"/>
  <c r="A1958" i="4"/>
  <c r="A1954" i="4"/>
  <c r="A1950" i="4"/>
  <c r="A1946" i="4"/>
  <c r="A1942" i="4"/>
  <c r="A1938" i="4"/>
  <c r="A1934" i="4"/>
  <c r="A1166" i="4"/>
  <c r="A1162" i="4"/>
  <c r="A1158" i="4"/>
  <c r="A1569" i="4"/>
  <c r="A1565" i="4"/>
  <c r="A1561" i="4"/>
  <c r="A1557" i="4"/>
  <c r="A1553" i="4"/>
  <c r="A1549" i="4"/>
  <c r="A1545" i="4"/>
  <c r="A1541" i="4"/>
  <c r="A1537" i="4"/>
  <c r="A1533" i="4"/>
  <c r="A1529" i="4"/>
  <c r="A1525" i="4"/>
  <c r="A1521" i="4"/>
  <c r="A1517" i="4"/>
  <c r="A1513" i="4"/>
  <c r="A1509" i="4"/>
  <c r="A1505" i="4"/>
  <c r="A1501" i="4"/>
  <c r="A1497" i="4"/>
  <c r="A1493" i="4"/>
  <c r="A1489" i="4"/>
  <c r="A1129" i="4"/>
  <c r="A1125" i="4"/>
  <c r="A1121" i="4"/>
  <c r="A1117" i="4"/>
  <c r="A1113" i="4"/>
  <c r="A1109" i="4"/>
  <c r="A1105" i="4"/>
  <c r="A1101" i="4"/>
  <c r="A1097" i="4"/>
  <c r="A1093" i="4"/>
  <c r="A1089" i="4"/>
  <c r="A1085" i="4"/>
  <c r="A1081" i="4"/>
  <c r="A1077" i="4"/>
  <c r="A1073" i="4"/>
  <c r="A1069" i="4"/>
  <c r="A1065" i="4"/>
  <c r="A1061" i="4"/>
  <c r="A1057" i="4"/>
  <c r="A1053" i="4"/>
  <c r="A1049" i="4"/>
  <c r="A1045" i="4"/>
  <c r="A1041" i="4"/>
  <c r="A1037" i="4"/>
  <c r="A1033" i="4"/>
  <c r="A1029" i="4"/>
  <c r="A1025" i="4"/>
  <c r="A1021" i="4"/>
  <c r="A1017" i="4"/>
  <c r="A1013" i="4"/>
  <c r="A1009" i="4"/>
  <c r="A1005" i="4"/>
  <c r="A1001" i="4"/>
  <c r="A997" i="4"/>
  <c r="A993" i="4"/>
  <c r="A989" i="4"/>
  <c r="A985" i="4"/>
  <c r="A981" i="4"/>
  <c r="A977" i="4"/>
  <c r="A973" i="4"/>
  <c r="A969" i="4"/>
  <c r="A965" i="4"/>
  <c r="A961" i="4"/>
  <c r="A957" i="4"/>
  <c r="A953" i="4"/>
  <c r="A949" i="4"/>
  <c r="A945" i="4"/>
  <c r="A941" i="4"/>
  <c r="A937" i="4"/>
  <c r="A933" i="4"/>
  <c r="A929" i="4"/>
  <c r="A925" i="4"/>
  <c r="A921" i="4"/>
  <c r="A917" i="4"/>
  <c r="A913" i="4"/>
  <c r="A909" i="4"/>
  <c r="A905" i="4"/>
  <c r="A3" i="4"/>
  <c r="A899" i="4"/>
  <c r="A895" i="4"/>
  <c r="A891" i="4"/>
  <c r="A887" i="4"/>
  <c r="A883" i="4"/>
  <c r="A879" i="4"/>
  <c r="A875" i="4"/>
  <c r="A871" i="4"/>
  <c r="A2047" i="4"/>
  <c r="A2043" i="4"/>
  <c r="A2039" i="4"/>
  <c r="A2035" i="4"/>
  <c r="A2031" i="4"/>
  <c r="A2027" i="4"/>
  <c r="A2023" i="4"/>
  <c r="A2019" i="4"/>
  <c r="A2015" i="4"/>
  <c r="A2011" i="4"/>
  <c r="A806" i="4"/>
  <c r="A802" i="4"/>
  <c r="A798" i="4"/>
  <c r="A794" i="4"/>
  <c r="A790" i="4"/>
  <c r="A786" i="4"/>
  <c r="A782" i="4"/>
  <c r="A778" i="4"/>
  <c r="A774" i="4"/>
  <c r="A770" i="4"/>
  <c r="A1599" i="4"/>
  <c r="A1595" i="4"/>
  <c r="A1591" i="4"/>
  <c r="A1587" i="4"/>
  <c r="A699" i="4"/>
  <c r="A1668" i="4"/>
  <c r="A1664" i="4"/>
  <c r="A1660" i="4"/>
  <c r="A1656" i="4"/>
  <c r="A1652" i="4"/>
  <c r="A1648" i="4"/>
  <c r="A1644" i="4"/>
  <c r="A1640" i="4"/>
  <c r="A1636" i="4"/>
  <c r="A1632" i="4"/>
  <c r="A1628" i="4"/>
  <c r="A1624" i="4"/>
  <c r="A1620" i="4"/>
  <c r="A1616" i="4"/>
  <c r="A1612" i="4"/>
  <c r="A1608" i="4"/>
  <c r="A1604" i="4"/>
  <c r="A1600" i="4"/>
  <c r="A1581" i="4"/>
  <c r="A3735" i="4"/>
  <c r="A3731" i="4"/>
  <c r="A2813" i="4"/>
  <c r="A2809" i="4"/>
  <c r="A2805" i="4"/>
  <c r="A2801" i="4"/>
  <c r="A2797" i="4"/>
  <c r="A843" i="4"/>
  <c r="A839" i="4"/>
  <c r="A835" i="4"/>
  <c r="A831" i="4"/>
  <c r="A827" i="4"/>
  <c r="A823" i="4"/>
  <c r="A819" i="4"/>
  <c r="A815" i="4"/>
  <c r="A811" i="4"/>
  <c r="A1447" i="4"/>
  <c r="A1443" i="4"/>
  <c r="A1439" i="4"/>
  <c r="A1435" i="4"/>
  <c r="A1431" i="4"/>
  <c r="A1427" i="4"/>
  <c r="A1423" i="4"/>
  <c r="A1419" i="4"/>
  <c r="A1415" i="4"/>
  <c r="A159" i="4"/>
  <c r="A155" i="4"/>
  <c r="A1485" i="4"/>
  <c r="A1481" i="4"/>
  <c r="A1477" i="4"/>
  <c r="A1473" i="4"/>
  <c r="A1469" i="4"/>
  <c r="A1465" i="4"/>
  <c r="A1461" i="4"/>
  <c r="A1457" i="4"/>
  <c r="A1453" i="4"/>
  <c r="A1449" i="4"/>
  <c r="A1408" i="4"/>
  <c r="A1404" i="4"/>
  <c r="A1400" i="4"/>
  <c r="A1396" i="4"/>
  <c r="A1392" i="4"/>
  <c r="A1388" i="4"/>
  <c r="A1384" i="4"/>
  <c r="A1380" i="4"/>
  <c r="A1376" i="4"/>
  <c r="A1372" i="4"/>
  <c r="A38" i="4"/>
  <c r="A34" i="4"/>
  <c r="A30" i="4"/>
  <c r="A26" i="4"/>
  <c r="A22" i="4"/>
  <c r="A18" i="4"/>
  <c r="A14" i="4"/>
  <c r="A10" i="4"/>
  <c r="A6" i="4"/>
  <c r="A1335" i="4"/>
  <c r="A1331" i="4"/>
  <c r="A1327" i="4"/>
  <c r="A1323" i="4"/>
  <c r="A1319" i="4"/>
  <c r="A1315" i="4"/>
  <c r="A1311" i="4"/>
  <c r="A1307" i="4"/>
  <c r="A1303" i="4"/>
  <c r="A1299" i="4"/>
  <c r="A1295" i="4"/>
  <c r="A1291" i="4"/>
  <c r="A1287" i="4"/>
  <c r="A1283" i="4"/>
  <c r="A1279" i="4"/>
  <c r="A1275" i="4"/>
  <c r="A1271" i="4"/>
  <c r="A1267" i="4"/>
  <c r="A1263" i="4"/>
  <c r="A1259" i="4"/>
  <c r="A1255" i="4"/>
  <c r="A1251" i="4"/>
  <c r="A1247" i="4"/>
  <c r="A1243" i="4"/>
  <c r="A1239" i="4"/>
  <c r="A1235" i="4"/>
  <c r="A1231" i="4"/>
  <c r="A1227" i="4"/>
  <c r="A1223" i="4"/>
  <c r="A1219" i="4"/>
  <c r="A1215" i="4"/>
  <c r="A1211" i="4"/>
  <c r="A1207" i="4"/>
  <c r="A1203" i="4"/>
  <c r="A1199" i="4"/>
  <c r="A1195" i="4"/>
  <c r="A1191" i="4"/>
  <c r="A1187" i="4"/>
  <c r="A1183" i="4"/>
  <c r="A1179" i="4"/>
  <c r="A1365" i="4"/>
  <c r="A1361" i="4"/>
  <c r="A1357" i="4"/>
  <c r="A1353" i="4"/>
  <c r="A1349" i="4"/>
  <c r="A1345" i="4"/>
  <c r="A1341" i="4"/>
  <c r="A1337" i="4"/>
  <c r="A1971" i="4"/>
  <c r="A1967" i="4"/>
  <c r="A1963" i="4"/>
  <c r="A1959" i="4"/>
  <c r="A1955" i="4"/>
  <c r="A1951" i="4"/>
  <c r="A1947" i="4"/>
  <c r="A1943" i="4"/>
  <c r="A1939" i="4"/>
  <c r="A1935" i="4"/>
  <c r="A1167" i="4"/>
  <c r="A1163" i="4"/>
  <c r="A1159" i="4"/>
  <c r="A1570" i="4"/>
  <c r="A1566" i="4"/>
  <c r="A1562" i="4"/>
  <c r="A1558" i="4"/>
  <c r="A1554" i="4"/>
  <c r="A1550" i="4"/>
  <c r="A1546" i="4"/>
  <c r="A1542" i="4"/>
  <c r="A1538" i="4"/>
  <c r="A1534" i="4"/>
  <c r="A1530" i="4"/>
  <c r="A1526" i="4"/>
  <c r="A1522" i="4"/>
  <c r="A1518" i="4"/>
  <c r="A1514" i="4"/>
  <c r="A1510" i="4"/>
  <c r="A1506" i="4"/>
  <c r="A1502" i="4"/>
  <c r="A1498" i="4"/>
  <c r="A1494" i="4"/>
  <c r="A1490" i="4"/>
  <c r="A1130" i="4"/>
  <c r="A1126" i="4"/>
  <c r="A1122" i="4"/>
  <c r="A1118" i="4"/>
  <c r="A1114" i="4"/>
  <c r="A1110" i="4"/>
  <c r="A1106" i="4"/>
  <c r="A2077" i="4"/>
  <c r="A2073" i="4"/>
  <c r="A2069" i="4"/>
  <c r="A2065" i="4"/>
  <c r="A2061" i="4"/>
  <c r="A2057" i="4"/>
  <c r="A2053" i="4"/>
  <c r="A653" i="4"/>
  <c r="A649" i="4"/>
  <c r="A645" i="4"/>
  <c r="A641" i="4"/>
  <c r="A637" i="4"/>
  <c r="A633" i="4"/>
  <c r="A629" i="4"/>
  <c r="A625" i="4"/>
  <c r="A621" i="4"/>
  <c r="A319" i="4"/>
  <c r="A315" i="4"/>
  <c r="A311" i="4"/>
  <c r="A307" i="4"/>
  <c r="A303" i="4"/>
  <c r="A299" i="4"/>
  <c r="A353" i="4"/>
  <c r="A349" i="4"/>
  <c r="A345" i="4"/>
  <c r="A341" i="4"/>
  <c r="A337" i="4"/>
  <c r="A333" i="4"/>
  <c r="A329" i="4"/>
  <c r="A325" i="4"/>
  <c r="A394" i="4"/>
  <c r="A390" i="4"/>
  <c r="A386" i="4"/>
  <c r="A382" i="4"/>
  <c r="A378" i="4"/>
  <c r="A374" i="4"/>
  <c r="A370" i="4"/>
  <c r="A296" i="4"/>
  <c r="A292" i="4"/>
  <c r="A288" i="4"/>
  <c r="A284" i="4"/>
  <c r="A280" i="4"/>
  <c r="A276" i="4"/>
  <c r="A272" i="4"/>
  <c r="A364" i="4"/>
  <c r="A360" i="4"/>
  <c r="A356" i="4"/>
  <c r="A3188" i="4"/>
  <c r="A3184" i="4"/>
  <c r="A269" i="4"/>
  <c r="A235" i="4"/>
  <c r="A231" i="4"/>
  <c r="A227" i="4"/>
  <c r="A223" i="4"/>
  <c r="A219" i="4"/>
  <c r="A215" i="4"/>
  <c r="A211" i="4"/>
  <c r="A207" i="4"/>
  <c r="A203" i="4"/>
  <c r="A262" i="4"/>
  <c r="A258" i="4"/>
  <c r="A254" i="4"/>
  <c r="A250" i="4"/>
  <c r="A246" i="4"/>
  <c r="A242" i="4"/>
  <c r="A238" i="4"/>
  <c r="A201" i="4"/>
  <c r="A197" i="4"/>
  <c r="A193" i="4"/>
  <c r="A189" i="4"/>
  <c r="A185" i="4"/>
  <c r="A181" i="4"/>
  <c r="A177" i="4"/>
  <c r="A173" i="4"/>
  <c r="A169" i="4"/>
  <c r="A165" i="4"/>
  <c r="A161" i="4"/>
  <c r="A1153" i="4"/>
  <c r="A1149" i="4"/>
  <c r="A1145" i="4"/>
  <c r="A1141" i="4"/>
  <c r="A1137" i="4"/>
  <c r="A1133" i="4"/>
  <c r="A1576" i="4"/>
  <c r="A1572" i="4"/>
  <c r="A1102" i="4"/>
  <c r="A1098" i="4"/>
  <c r="A1094" i="4"/>
  <c r="A1090" i="4"/>
  <c r="A1086" i="4"/>
  <c r="A1082" i="4"/>
  <c r="A1078" i="4"/>
  <c r="A1074" i="4"/>
  <c r="A1070" i="4"/>
  <c r="A1066" i="4"/>
  <c r="A1062" i="4"/>
  <c r="A1058" i="4"/>
  <c r="A1054" i="4"/>
  <c r="A1050" i="4"/>
  <c r="A1046" i="4"/>
  <c r="A1042" i="4"/>
  <c r="A1038" i="4"/>
  <c r="A1034" i="4"/>
  <c r="A1030" i="4"/>
  <c r="A1026" i="4"/>
  <c r="A1022" i="4"/>
  <c r="A1018" i="4"/>
  <c r="A1014" i="4"/>
  <c r="A1010" i="4"/>
  <c r="A1006" i="4"/>
  <c r="A1002" i="4"/>
  <c r="A998" i="4"/>
  <c r="A994" i="4"/>
  <c r="A990" i="4"/>
  <c r="A986" i="4"/>
  <c r="A982" i="4"/>
  <c r="A978" i="4"/>
  <c r="A974" i="4"/>
  <c r="A970" i="4"/>
  <c r="A966" i="4"/>
  <c r="A962" i="4"/>
  <c r="A958" i="4"/>
  <c r="A954" i="4"/>
  <c r="A950" i="4"/>
  <c r="A946" i="4"/>
  <c r="A942" i="4"/>
  <c r="A938" i="4"/>
  <c r="A934" i="4"/>
  <c r="A930" i="4"/>
  <c r="A926" i="4"/>
  <c r="A922" i="4"/>
  <c r="A918" i="4"/>
  <c r="A914" i="4"/>
  <c r="A910" i="4"/>
  <c r="A906" i="4"/>
  <c r="A902" i="4"/>
  <c r="A900" i="4"/>
  <c r="A896" i="4"/>
  <c r="A892" i="4"/>
  <c r="A888" i="4"/>
  <c r="A884" i="4"/>
  <c r="A880" i="4"/>
  <c r="A876" i="4"/>
  <c r="A872" i="4"/>
  <c r="A2048" i="4"/>
  <c r="A2044" i="4"/>
  <c r="A2040" i="4"/>
  <c r="A2036" i="4"/>
  <c r="A2032" i="4"/>
  <c r="A2028" i="4"/>
  <c r="A2024" i="4"/>
  <c r="A2020" i="4"/>
  <c r="A2016" i="4"/>
  <c r="A2012" i="4"/>
  <c r="A807" i="4"/>
  <c r="A803" i="4"/>
  <c r="A799" i="4"/>
  <c r="A795" i="4"/>
  <c r="A791" i="4"/>
  <c r="A787" i="4"/>
  <c r="A783" i="4"/>
  <c r="A779" i="4"/>
  <c r="A775" i="4"/>
  <c r="A771" i="4"/>
  <c r="A767" i="4"/>
  <c r="A1596" i="4"/>
  <c r="A1592" i="4"/>
  <c r="A1588" i="4"/>
  <c r="A700" i="4"/>
  <c r="A696" i="4"/>
  <c r="A692" i="4"/>
  <c r="A688" i="4"/>
  <c r="A684" i="4"/>
  <c r="A680" i="4"/>
  <c r="A676" i="4"/>
  <c r="A672" i="4"/>
  <c r="A668" i="4"/>
  <c r="A664" i="4"/>
  <c r="A695" i="4"/>
  <c r="A691" i="4"/>
  <c r="A687" i="4"/>
  <c r="A683" i="4"/>
  <c r="A679" i="4"/>
  <c r="A675" i="4"/>
  <c r="A671" i="4"/>
  <c r="A667" i="4"/>
  <c r="A663" i="4"/>
  <c r="A659" i="4"/>
  <c r="A655" i="4"/>
  <c r="A731" i="4"/>
  <c r="A727" i="4"/>
  <c r="A723" i="4"/>
  <c r="A719" i="4"/>
  <c r="A715" i="4"/>
  <c r="A711" i="4"/>
  <c r="A707" i="4"/>
  <c r="A703" i="4"/>
  <c r="A2258" i="4"/>
  <c r="A2254" i="4"/>
  <c r="A2250" i="4"/>
  <c r="A2246" i="4"/>
  <c r="A2242" i="4"/>
  <c r="A2238" i="4"/>
  <c r="A2234" i="4"/>
  <c r="A2230" i="4"/>
  <c r="A2226" i="4"/>
  <c r="A2222" i="4"/>
  <c r="A2218" i="4"/>
  <c r="A2214" i="4"/>
  <c r="A2210" i="4"/>
  <c r="A2206" i="4"/>
  <c r="A2202" i="4"/>
  <c r="A2198" i="4"/>
  <c r="A2194" i="4"/>
  <c r="A2190" i="4"/>
  <c r="A2186" i="4"/>
  <c r="A619" i="4"/>
  <c r="A615" i="4"/>
  <c r="A611" i="4"/>
  <c r="A607" i="4"/>
  <c r="A603" i="4"/>
  <c r="A599" i="4"/>
  <c r="A595" i="4"/>
  <c r="A591" i="4"/>
  <c r="A587" i="4"/>
  <c r="A583" i="4"/>
  <c r="A579" i="4"/>
  <c r="A575" i="4"/>
  <c r="A571" i="4"/>
  <c r="A565" i="4"/>
  <c r="A563" i="4"/>
  <c r="A559" i="4"/>
  <c r="A555" i="4"/>
  <c r="A551" i="4"/>
  <c r="A547" i="4"/>
  <c r="A543" i="4"/>
  <c r="A539" i="4"/>
  <c r="A535" i="4"/>
  <c r="A531" i="4"/>
  <c r="A527" i="4"/>
  <c r="A523" i="4"/>
  <c r="A519" i="4"/>
  <c r="A515" i="4"/>
  <c r="A511" i="4"/>
  <c r="A507" i="4"/>
  <c r="A503" i="4"/>
  <c r="A499" i="4"/>
  <c r="A495" i="4"/>
  <c r="A491" i="4"/>
  <c r="A487" i="4"/>
  <c r="A483" i="4"/>
  <c r="A479" i="4"/>
  <c r="A475" i="4"/>
  <c r="A471" i="4"/>
  <c r="A467" i="4"/>
  <c r="A463" i="4"/>
  <c r="A459" i="4"/>
  <c r="A455" i="4"/>
  <c r="A451" i="4"/>
  <c r="A447" i="4"/>
  <c r="A443" i="4"/>
  <c r="A439" i="4"/>
  <c r="A435" i="4"/>
  <c r="A431" i="4"/>
  <c r="A427" i="4"/>
  <c r="A423" i="4"/>
  <c r="A2082" i="4"/>
  <c r="A660" i="4"/>
  <c r="A656" i="4"/>
  <c r="A732" i="4"/>
  <c r="A728" i="4"/>
  <c r="A724" i="4"/>
  <c r="A720" i="4"/>
  <c r="A716" i="4"/>
  <c r="A712" i="4"/>
  <c r="A708" i="4"/>
  <c r="A704" i="4"/>
  <c r="A2259" i="4"/>
  <c r="A2255" i="4"/>
  <c r="A2251" i="4"/>
  <c r="A2247" i="4"/>
  <c r="A2243" i="4"/>
  <c r="A2239" i="4"/>
  <c r="A2235" i="4"/>
  <c r="A2231" i="4"/>
  <c r="A2227" i="4"/>
  <c r="A2223" i="4"/>
  <c r="A2219" i="4"/>
  <c r="A2215" i="4"/>
  <c r="A2211" i="4"/>
  <c r="A2207" i="4"/>
  <c r="A2203" i="4"/>
  <c r="A2199" i="4"/>
  <c r="A2195" i="4"/>
  <c r="A2191" i="4"/>
  <c r="A2187" i="4"/>
  <c r="A620" i="4"/>
  <c r="A616" i="4"/>
  <c r="A612" i="4"/>
  <c r="A608" i="4"/>
  <c r="A604" i="4"/>
  <c r="A600" i="4"/>
  <c r="A596" i="4"/>
  <c r="A592" i="4"/>
  <c r="A588" i="4"/>
  <c r="A584" i="4"/>
  <c r="A580" i="4"/>
  <c r="A576" i="4"/>
  <c r="A572" i="4"/>
  <c r="A568" i="4"/>
  <c r="A566" i="4"/>
  <c r="A560" i="4"/>
  <c r="A556" i="4"/>
  <c r="A552" i="4"/>
  <c r="A548" i="4"/>
  <c r="A544" i="4"/>
  <c r="A540" i="4"/>
  <c r="A536" i="4"/>
  <c r="A532" i="4"/>
  <c r="A528" i="4"/>
  <c r="A524" i="4"/>
  <c r="A520" i="4"/>
  <c r="A516" i="4"/>
  <c r="A512" i="4"/>
  <c r="A508" i="4"/>
  <c r="A504" i="4"/>
  <c r="A500" i="4"/>
  <c r="A496" i="4"/>
  <c r="A492" i="4"/>
  <c r="A488" i="4"/>
  <c r="A484" i="4"/>
  <c r="A480" i="4"/>
  <c r="A476" i="4"/>
  <c r="A472" i="4"/>
  <c r="A468" i="4"/>
  <c r="A464" i="4"/>
  <c r="A460" i="4"/>
  <c r="A456" i="4"/>
  <c r="A452" i="4"/>
  <c r="A448" i="4"/>
  <c r="A444" i="4"/>
  <c r="A440" i="4"/>
  <c r="A436" i="4"/>
  <c r="A432" i="4"/>
  <c r="A428" i="4"/>
  <c r="A424" i="4"/>
  <c r="A2083" i="4"/>
  <c r="A2079" i="4"/>
  <c r="A2075" i="4"/>
  <c r="A2071" i="4"/>
  <c r="A2067" i="4"/>
  <c r="A2063" i="4"/>
  <c r="A2078" i="4"/>
  <c r="A2074" i="4"/>
  <c r="A2070" i="4"/>
  <c r="A2066" i="4"/>
  <c r="A2062" i="4"/>
  <c r="A2058" i="4"/>
  <c r="A2054" i="4"/>
  <c r="A654" i="4"/>
  <c r="A650" i="4"/>
  <c r="A646" i="4"/>
  <c r="A642" i="4"/>
  <c r="A638" i="4"/>
  <c r="A634" i="4"/>
  <c r="A630" i="4"/>
  <c r="A626" i="4"/>
  <c r="A622" i="4"/>
  <c r="A320" i="4"/>
  <c r="A316" i="4"/>
  <c r="A312" i="4"/>
  <c r="A308" i="4"/>
  <c r="A304" i="4"/>
  <c r="A300" i="4"/>
  <c r="A354" i="4"/>
  <c r="A350" i="4"/>
  <c r="A346" i="4"/>
  <c r="A342" i="4"/>
  <c r="A338" i="4"/>
  <c r="A334" i="4"/>
  <c r="A330" i="4"/>
  <c r="A326" i="4"/>
  <c r="A395" i="4"/>
  <c r="A391" i="4"/>
  <c r="A387" i="4"/>
  <c r="A383" i="4"/>
  <c r="A379" i="4"/>
  <c r="A375" i="4"/>
  <c r="A371" i="4"/>
  <c r="A367" i="4"/>
  <c r="A293" i="4"/>
  <c r="A289" i="4"/>
  <c r="A285" i="4"/>
  <c r="A281" i="4"/>
  <c r="A277" i="4"/>
  <c r="A273" i="4"/>
  <c r="A365" i="4"/>
  <c r="A361" i="4"/>
  <c r="A357" i="4"/>
  <c r="A3189" i="4"/>
  <c r="A3185" i="4"/>
  <c r="A270" i="4"/>
  <c r="A266" i="4"/>
  <c r="A232" i="4"/>
  <c r="A228" i="4"/>
  <c r="A224" i="4"/>
  <c r="A220" i="4"/>
  <c r="A216" i="4"/>
  <c r="A212" i="4"/>
  <c r="A208" i="4"/>
  <c r="A204" i="4"/>
  <c r="A263" i="4"/>
  <c r="A259" i="4"/>
  <c r="A255" i="4"/>
  <c r="A251" i="4"/>
  <c r="A247" i="4"/>
  <c r="A243" i="4"/>
  <c r="A239" i="4"/>
  <c r="A202" i="4"/>
  <c r="A198" i="4"/>
  <c r="A194" i="4"/>
  <c r="A190" i="4"/>
  <c r="A186" i="4"/>
  <c r="A182" i="4"/>
  <c r="A178" i="4"/>
  <c r="A174" i="4"/>
  <c r="A170" i="4"/>
  <c r="A166" i="4"/>
  <c r="A162" i="4"/>
  <c r="A1154" i="4"/>
  <c r="A1150" i="4"/>
  <c r="A1146" i="4"/>
  <c r="A1142" i="4"/>
  <c r="A1138" i="4"/>
  <c r="A1134" i="4"/>
  <c r="A1577" i="4"/>
  <c r="A1573" i="4"/>
  <c r="A2059" i="4"/>
  <c r="A2055" i="4"/>
  <c r="A2051" i="4"/>
  <c r="A651" i="4"/>
  <c r="A647" i="4"/>
  <c r="A643" i="4"/>
  <c r="A639" i="4"/>
  <c r="A635" i="4"/>
  <c r="A631" i="4"/>
  <c r="A627" i="4"/>
  <c r="A623" i="4"/>
  <c r="A321" i="4"/>
  <c r="A317" i="4"/>
  <c r="A313" i="4"/>
  <c r="A309" i="4"/>
  <c r="A305" i="4"/>
  <c r="A301" i="4"/>
  <c r="A297" i="4"/>
  <c r="A351" i="4"/>
  <c r="A347" i="4"/>
  <c r="A343" i="4"/>
  <c r="A339" i="4"/>
  <c r="A335" i="4"/>
  <c r="A331" i="4"/>
  <c r="A327" i="4"/>
  <c r="A323" i="4"/>
  <c r="A392" i="4"/>
  <c r="A388" i="4"/>
  <c r="A384" i="4"/>
  <c r="A380" i="4"/>
  <c r="A376" i="4"/>
  <c r="A372" i="4"/>
  <c r="A368" i="4"/>
  <c r="A294" i="4"/>
  <c r="A290" i="4"/>
  <c r="A286" i="4"/>
  <c r="A282" i="4"/>
  <c r="A278" i="4"/>
  <c r="A274" i="4"/>
  <c r="A366" i="4"/>
  <c r="A362" i="4"/>
  <c r="A358" i="4"/>
  <c r="A3190" i="4"/>
  <c r="A3186" i="4"/>
  <c r="A3182" i="4"/>
  <c r="A267" i="4"/>
  <c r="A233" i="4"/>
  <c r="A229" i="4"/>
  <c r="A225" i="4"/>
  <c r="A221" i="4"/>
  <c r="A217" i="4"/>
  <c r="A213" i="4"/>
  <c r="A209" i="4"/>
  <c r="A205" i="4"/>
  <c r="A264" i="4"/>
  <c r="A260" i="4"/>
  <c r="A256" i="4"/>
  <c r="A252" i="4"/>
  <c r="A248" i="4"/>
  <c r="A244" i="4"/>
  <c r="A240" i="4"/>
  <c r="A236" i="4"/>
  <c r="A199" i="4"/>
  <c r="A195" i="4"/>
  <c r="A191" i="4"/>
  <c r="A187" i="4"/>
  <c r="A183" i="4"/>
  <c r="A179" i="4"/>
  <c r="A175" i="4"/>
  <c r="A171" i="4"/>
  <c r="A167" i="4"/>
  <c r="A163" i="4"/>
  <c r="A1155" i="4"/>
  <c r="A1151" i="4"/>
  <c r="A1147" i="4"/>
  <c r="A1143" i="4"/>
  <c r="A1139" i="4"/>
  <c r="A1135" i="4"/>
  <c r="A1578" i="4"/>
  <c r="A1574" i="4"/>
  <c r="A140" i="4"/>
  <c r="A136" i="4"/>
  <c r="A132" i="4"/>
  <c r="A128" i="4"/>
  <c r="A124" i="4"/>
  <c r="A120" i="4"/>
  <c r="A116" i="4"/>
  <c r="A112" i="4"/>
  <c r="A108" i="4"/>
  <c r="A104" i="4"/>
  <c r="A100" i="4"/>
  <c r="A96" i="4"/>
  <c r="A92" i="4"/>
  <c r="A88" i="4"/>
  <c r="A84" i="4"/>
  <c r="A80" i="4"/>
  <c r="A56" i="4"/>
  <c r="A52" i="4"/>
  <c r="A48" i="4"/>
  <c r="A44" i="4"/>
  <c r="A40" i="4"/>
  <c r="A141" i="4"/>
  <c r="A137" i="4"/>
  <c r="A133" i="4"/>
  <c r="A129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9" i="4"/>
  <c r="A45" i="4"/>
  <c r="A41" i="4"/>
  <c r="A142" i="4"/>
  <c r="A138" i="4"/>
  <c r="A134" i="4"/>
  <c r="A130" i="4"/>
  <c r="A126" i="4"/>
  <c r="A122" i="4"/>
  <c r="A118" i="4"/>
  <c r="A114" i="4"/>
  <c r="A110" i="4"/>
  <c r="A106" i="4"/>
  <c r="A102" i="4"/>
  <c r="A98" i="4"/>
  <c r="A94" i="4"/>
  <c r="A90" i="4"/>
  <c r="A86" i="4"/>
  <c r="A82" i="4"/>
  <c r="A58" i="4"/>
  <c r="A54" i="4"/>
  <c r="A50" i="4"/>
  <c r="A46" i="4"/>
  <c r="A42" i="4"/>
  <c r="A1571" i="4"/>
  <c r="A139" i="4"/>
  <c r="A135" i="4"/>
  <c r="A131" i="4"/>
  <c r="A127" i="4"/>
  <c r="A123" i="4"/>
  <c r="A119" i="4"/>
  <c r="A115" i="4"/>
  <c r="A111" i="4"/>
  <c r="A107" i="4"/>
  <c r="A103" i="4"/>
  <c r="A99" i="4"/>
  <c r="A95" i="4"/>
  <c r="A91" i="4"/>
  <c r="A87" i="4"/>
  <c r="A83" i="4"/>
  <c r="A79" i="4"/>
  <c r="A55" i="4"/>
  <c r="A51" i="4"/>
  <c r="A47" i="4"/>
  <c r="A43" i="4"/>
  <c r="A39" i="4"/>
  <c r="G37" i="2" l="1"/>
  <c r="H8" i="6"/>
  <c r="I7" i="6"/>
  <c r="N10" i="6"/>
  <c r="G89" i="2"/>
  <c r="G67" i="2"/>
  <c r="G84" i="2"/>
  <c r="E141" i="5"/>
  <c r="G47" i="2"/>
  <c r="G50" i="2"/>
  <c r="G122" i="2"/>
  <c r="G131" i="2"/>
  <c r="G125" i="2"/>
  <c r="G90" i="2"/>
  <c r="G38" i="2"/>
  <c r="G17" i="2"/>
  <c r="G60" i="2"/>
  <c r="G111" i="2"/>
  <c r="G27" i="2"/>
  <c r="F141" i="5"/>
  <c r="G126" i="2"/>
  <c r="G93" i="2"/>
  <c r="G42" i="2"/>
  <c r="G69" i="2"/>
  <c r="G124" i="2"/>
  <c r="G40" i="2"/>
  <c r="G91" i="2"/>
  <c r="G3" i="2"/>
  <c r="G11" i="2"/>
  <c r="G94" i="2"/>
  <c r="G46" i="2"/>
  <c r="G121" i="2"/>
  <c r="G53" i="2"/>
  <c r="G104" i="2"/>
  <c r="G20" i="2"/>
  <c r="G118" i="2"/>
  <c r="G34" i="2"/>
  <c r="G85" i="2"/>
  <c r="G114" i="2"/>
  <c r="G26" i="2"/>
  <c r="G81" i="2"/>
  <c r="G65" i="2"/>
  <c r="G33" i="2"/>
  <c r="G120" i="2"/>
  <c r="G76" i="2"/>
  <c r="G36" i="2"/>
  <c r="G127" i="2"/>
  <c r="G83" i="2"/>
  <c r="G63" i="2"/>
  <c r="G19" i="2"/>
  <c r="G110" i="2"/>
  <c r="G78" i="2"/>
  <c r="G18" i="2"/>
  <c r="G109" i="2"/>
  <c r="G77" i="2"/>
  <c r="G14" i="2"/>
  <c r="G106" i="2"/>
  <c r="G74" i="2"/>
  <c r="G10" i="2"/>
  <c r="G105" i="2"/>
  <c r="G70" i="2"/>
  <c r="G6" i="2"/>
  <c r="G61" i="2"/>
  <c r="G45" i="2"/>
  <c r="G25" i="2"/>
  <c r="G5" i="2"/>
  <c r="G116" i="2"/>
  <c r="G92" i="2"/>
  <c r="G72" i="2"/>
  <c r="G52" i="2"/>
  <c r="G28" i="2"/>
  <c r="G8" i="2"/>
  <c r="G123" i="2"/>
  <c r="G99" i="2"/>
  <c r="G79" i="2"/>
  <c r="G59" i="2"/>
  <c r="G35" i="2"/>
  <c r="G15" i="2"/>
  <c r="G134" i="2"/>
  <c r="G102" i="2"/>
  <c r="G66" i="2"/>
  <c r="G133" i="2"/>
  <c r="G101" i="2"/>
  <c r="G62" i="2"/>
  <c r="G130" i="2"/>
  <c r="G98" i="2"/>
  <c r="G58" i="2"/>
  <c r="G129" i="2"/>
  <c r="G97" i="2"/>
  <c r="G54" i="2"/>
  <c r="G73" i="2"/>
  <c r="G57" i="2"/>
  <c r="G41" i="2"/>
  <c r="G21" i="2"/>
  <c r="G132" i="2"/>
  <c r="G108" i="2"/>
  <c r="G88" i="2"/>
  <c r="G68" i="2"/>
  <c r="G44" i="2"/>
  <c r="G24" i="2"/>
  <c r="G4" i="2"/>
  <c r="G115" i="2"/>
  <c r="G95" i="2"/>
  <c r="G75" i="2"/>
  <c r="G51" i="2"/>
  <c r="G31" i="2"/>
  <c r="F4" i="2"/>
  <c r="G7" i="2"/>
  <c r="G23" i="2"/>
  <c r="G39" i="2"/>
  <c r="G55" i="2"/>
  <c r="G71" i="2"/>
  <c r="G87" i="2"/>
  <c r="G103" i="2"/>
  <c r="G119" i="2"/>
  <c r="G2" i="2"/>
  <c r="G16" i="2"/>
  <c r="G32" i="2"/>
  <c r="G48" i="2"/>
  <c r="G64" i="2"/>
  <c r="G80" i="2"/>
  <c r="G96" i="2"/>
  <c r="G112" i="2"/>
  <c r="G128" i="2"/>
  <c r="G13" i="2"/>
  <c r="G29" i="2"/>
  <c r="G86" i="2"/>
  <c r="G117" i="2"/>
  <c r="G30" i="2"/>
  <c r="G82" i="2"/>
  <c r="G113" i="2"/>
  <c r="G22" i="2"/>
  <c r="G49" i="2"/>
  <c r="G9" i="2"/>
  <c r="G100" i="2"/>
  <c r="G56" i="2"/>
  <c r="G12" i="2"/>
  <c r="G107" i="2"/>
  <c r="G43" i="2"/>
  <c r="F2" i="2"/>
  <c r="H2" i="2" s="1"/>
  <c r="F131" i="2"/>
  <c r="H131" i="2" s="1"/>
  <c r="F127" i="2"/>
  <c r="F123" i="2"/>
  <c r="F119" i="2"/>
  <c r="F115" i="2"/>
  <c r="F111" i="2"/>
  <c r="F107" i="2"/>
  <c r="H107" i="2" s="1"/>
  <c r="F103" i="2"/>
  <c r="F99" i="2"/>
  <c r="F95" i="2"/>
  <c r="F91" i="2"/>
  <c r="F87" i="2"/>
  <c r="F83" i="2"/>
  <c r="H83" i="2" s="1"/>
  <c r="F79" i="2"/>
  <c r="F75" i="2"/>
  <c r="F71" i="2"/>
  <c r="H71" i="2" s="1"/>
  <c r="F67" i="2"/>
  <c r="H67" i="2" s="1"/>
  <c r="F63" i="2"/>
  <c r="F59" i="2"/>
  <c r="F55" i="2"/>
  <c r="F51" i="2"/>
  <c r="H51" i="2" s="1"/>
  <c r="F47" i="2"/>
  <c r="F43" i="2"/>
  <c r="H43" i="2" s="1"/>
  <c r="F39" i="2"/>
  <c r="F35" i="2"/>
  <c r="H35" i="2" s="1"/>
  <c r="F31" i="2"/>
  <c r="H31" i="2" s="1"/>
  <c r="F27" i="2"/>
  <c r="F23" i="2"/>
  <c r="F19" i="2"/>
  <c r="F15" i="2"/>
  <c r="H15" i="2" s="1"/>
  <c r="F11" i="2"/>
  <c r="H11" i="2" s="1"/>
  <c r="F7" i="2"/>
  <c r="H7" i="2" s="1"/>
  <c r="F3" i="2"/>
  <c r="F134" i="2"/>
  <c r="F130" i="2"/>
  <c r="F126" i="2"/>
  <c r="F122" i="2"/>
  <c r="H122" i="2" s="1"/>
  <c r="F118" i="2"/>
  <c r="F114" i="2"/>
  <c r="H114" i="2" s="1"/>
  <c r="F110" i="2"/>
  <c r="F106" i="2"/>
  <c r="H106" i="2" s="1"/>
  <c r="F102" i="2"/>
  <c r="F98" i="2"/>
  <c r="H98" i="2" s="1"/>
  <c r="F94" i="2"/>
  <c r="H94" i="2" s="1"/>
  <c r="F90" i="2"/>
  <c r="F86" i="2"/>
  <c r="F82" i="2"/>
  <c r="H82" i="2" s="1"/>
  <c r="F78" i="2"/>
  <c r="H78" i="2" s="1"/>
  <c r="F74" i="2"/>
  <c r="F70" i="2"/>
  <c r="F66" i="2"/>
  <c r="F62" i="2"/>
  <c r="H62" i="2" s="1"/>
  <c r="F58" i="2"/>
  <c r="F54" i="2"/>
  <c r="H54" i="2" s="1"/>
  <c r="F50" i="2"/>
  <c r="F46" i="2"/>
  <c r="F42" i="2"/>
  <c r="F38" i="2"/>
  <c r="F34" i="2"/>
  <c r="F30" i="2"/>
  <c r="F26" i="2"/>
  <c r="H26" i="2" s="1"/>
  <c r="F22" i="2"/>
  <c r="F18" i="2"/>
  <c r="F14" i="2"/>
  <c r="H14" i="2" s="1"/>
  <c r="F10" i="2"/>
  <c r="F6" i="2"/>
  <c r="H6" i="2" s="1"/>
  <c r="F133" i="2"/>
  <c r="H133" i="2" s="1"/>
  <c r="F129" i="2"/>
  <c r="H129" i="2" s="1"/>
  <c r="F125" i="2"/>
  <c r="F121" i="2"/>
  <c r="H121" i="2" s="1"/>
  <c r="F117" i="2"/>
  <c r="F113" i="2"/>
  <c r="F109" i="2"/>
  <c r="F105" i="2"/>
  <c r="F101" i="2"/>
  <c r="H101" i="2" s="1"/>
  <c r="F97" i="2"/>
  <c r="F93" i="2"/>
  <c r="H93" i="2" s="1"/>
  <c r="F89" i="2"/>
  <c r="F85" i="2"/>
  <c r="H85" i="2" s="1"/>
  <c r="F81" i="2"/>
  <c r="F77" i="2"/>
  <c r="F73" i="2"/>
  <c r="F69" i="2"/>
  <c r="H69" i="2" s="1"/>
  <c r="F65" i="2"/>
  <c r="F61" i="2"/>
  <c r="F57" i="2"/>
  <c r="F53" i="2"/>
  <c r="H53" i="2" s="1"/>
  <c r="F49" i="2"/>
  <c r="F45" i="2"/>
  <c r="H45" i="2" s="1"/>
  <c r="F41" i="2"/>
  <c r="F37" i="2"/>
  <c r="H37" i="2" s="1"/>
  <c r="F33" i="2"/>
  <c r="F29" i="2"/>
  <c r="F25" i="2"/>
  <c r="F21" i="2"/>
  <c r="H21" i="2" s="1"/>
  <c r="F17" i="2"/>
  <c r="H17" i="2" s="1"/>
  <c r="F13" i="2"/>
  <c r="H13" i="2" s="1"/>
  <c r="F9" i="2"/>
  <c r="H9" i="2" s="1"/>
  <c r="F5" i="2"/>
  <c r="H5" i="2" s="1"/>
  <c r="F132" i="2"/>
  <c r="F128" i="2"/>
  <c r="H128" i="2" s="1"/>
  <c r="F124" i="2"/>
  <c r="F120" i="2"/>
  <c r="F116" i="2"/>
  <c r="F112" i="2"/>
  <c r="F108" i="2"/>
  <c r="F104" i="2"/>
  <c r="F100" i="2"/>
  <c r="F96" i="2"/>
  <c r="F92" i="2"/>
  <c r="F88" i="2"/>
  <c r="F84" i="2"/>
  <c r="F80" i="2"/>
  <c r="H80" i="2" s="1"/>
  <c r="F76" i="2"/>
  <c r="F72" i="2"/>
  <c r="F68" i="2"/>
  <c r="F64" i="2"/>
  <c r="H64" i="2" s="1"/>
  <c r="F60" i="2"/>
  <c r="F56" i="2"/>
  <c r="F52" i="2"/>
  <c r="F48" i="2"/>
  <c r="F44" i="2"/>
  <c r="F40" i="2"/>
  <c r="F36" i="2"/>
  <c r="F32" i="2"/>
  <c r="F28" i="2"/>
  <c r="F24" i="2"/>
  <c r="F20" i="2"/>
  <c r="F16" i="2"/>
  <c r="H16" i="2" s="1"/>
  <c r="F12" i="2"/>
  <c r="F8" i="2"/>
  <c r="H42" i="2" l="1"/>
  <c r="H60" i="2"/>
  <c r="H89" i="2"/>
  <c r="H47" i="2"/>
  <c r="H9" i="6"/>
  <c r="I8" i="6"/>
  <c r="H81" i="2"/>
  <c r="H24" i="2"/>
  <c r="H40" i="2"/>
  <c r="H72" i="2"/>
  <c r="H120" i="2"/>
  <c r="H12" i="2"/>
  <c r="H76" i="2"/>
  <c r="H92" i="2"/>
  <c r="H108" i="2"/>
  <c r="H25" i="2"/>
  <c r="H41" i="2"/>
  <c r="H57" i="2"/>
  <c r="H105" i="2"/>
  <c r="H22" i="2"/>
  <c r="H38" i="2"/>
  <c r="H70" i="2"/>
  <c r="H102" i="2"/>
  <c r="H118" i="2"/>
  <c r="H63" i="2"/>
  <c r="H20" i="2"/>
  <c r="H84" i="2"/>
  <c r="H49" i="2"/>
  <c r="H97" i="2"/>
  <c r="H30" i="2"/>
  <c r="H46" i="2"/>
  <c r="H23" i="2"/>
  <c r="H87" i="2"/>
  <c r="H8" i="2"/>
  <c r="H56" i="2"/>
  <c r="H88" i="2"/>
  <c r="H104" i="2"/>
  <c r="H117" i="2"/>
  <c r="H18" i="2"/>
  <c r="H34" i="2"/>
  <c r="H50" i="2"/>
  <c r="H66" i="2"/>
  <c r="H130" i="2"/>
  <c r="H27" i="2"/>
  <c r="H59" i="2"/>
  <c r="H75" i="2"/>
  <c r="H91" i="2"/>
  <c r="H123" i="2"/>
  <c r="H4" i="2"/>
  <c r="H124" i="2"/>
  <c r="H125" i="2"/>
  <c r="H90" i="2"/>
  <c r="H3" i="2"/>
  <c r="H111" i="2"/>
  <c r="H36" i="2"/>
  <c r="H126" i="2"/>
  <c r="H28" i="2"/>
  <c r="H95" i="2"/>
  <c r="H127" i="2"/>
  <c r="H32" i="2"/>
  <c r="H48" i="2"/>
  <c r="H96" i="2"/>
  <c r="H112" i="2"/>
  <c r="H29" i="2"/>
  <c r="H61" i="2"/>
  <c r="H77" i="2"/>
  <c r="H109" i="2"/>
  <c r="H10" i="2"/>
  <c r="H58" i="2"/>
  <c r="H74" i="2"/>
  <c r="H19" i="2"/>
  <c r="H99" i="2"/>
  <c r="H115" i="2"/>
  <c r="H44" i="2"/>
  <c r="H73" i="2"/>
  <c r="H86" i="2"/>
  <c r="H134" i="2"/>
  <c r="H79" i="2"/>
  <c r="H52" i="2"/>
  <c r="H68" i="2"/>
  <c r="H100" i="2"/>
  <c r="H116" i="2"/>
  <c r="H132" i="2"/>
  <c r="H33" i="2"/>
  <c r="H65" i="2"/>
  <c r="H113" i="2"/>
  <c r="H110" i="2"/>
  <c r="H39" i="2"/>
  <c r="H55" i="2"/>
  <c r="H103" i="2"/>
  <c r="H119" i="2"/>
  <c r="H10" i="6" l="1"/>
  <c r="I9" i="6"/>
  <c r="H11" i="6" l="1"/>
  <c r="I10" i="6"/>
  <c r="H12" i="6" l="1"/>
  <c r="I11" i="6"/>
  <c r="H13" i="6" l="1"/>
  <c r="I12" i="6"/>
  <c r="H14" i="6" l="1"/>
  <c r="I13" i="6"/>
  <c r="H15" i="6" l="1"/>
  <c r="I14" i="6"/>
  <c r="H16" i="6" l="1"/>
  <c r="I15" i="6"/>
  <c r="H17" i="6" l="1"/>
  <c r="I16" i="6"/>
  <c r="H18" i="6" l="1"/>
  <c r="I17" i="6"/>
  <c r="H19" i="6" l="1"/>
  <c r="I18" i="6"/>
  <c r="H20" i="6" l="1"/>
  <c r="I19" i="6"/>
  <c r="H21" i="6" l="1"/>
  <c r="I20" i="6"/>
  <c r="H22" i="6" l="1"/>
  <c r="I21" i="6"/>
  <c r="H23" i="6" l="1"/>
  <c r="I22" i="6"/>
  <c r="H24" i="6" l="1"/>
  <c r="I23" i="6"/>
  <c r="H25" i="6" l="1"/>
  <c r="I24" i="6"/>
  <c r="H26" i="6" l="1"/>
  <c r="I25" i="6"/>
  <c r="H27" i="6" l="1"/>
  <c r="I26" i="6"/>
  <c r="H28" i="6" l="1"/>
  <c r="I27" i="6"/>
  <c r="H29" i="6" l="1"/>
  <c r="I28" i="6"/>
  <c r="H30" i="6" l="1"/>
  <c r="I29" i="6"/>
  <c r="H31" i="6" l="1"/>
  <c r="I30" i="6"/>
  <c r="H32" i="6" l="1"/>
  <c r="I31" i="6"/>
  <c r="H33" i="6" l="1"/>
  <c r="I32" i="6"/>
  <c r="H34" i="6" l="1"/>
  <c r="I33" i="6"/>
  <c r="H35" i="6" l="1"/>
  <c r="I34" i="6"/>
  <c r="H36" i="6" l="1"/>
  <c r="I35" i="6"/>
  <c r="H37" i="6" l="1"/>
  <c r="I36" i="6"/>
  <c r="H38" i="6" l="1"/>
  <c r="I37" i="6"/>
  <c r="H39" i="6" l="1"/>
  <c r="I38" i="6"/>
  <c r="H40" i="6" l="1"/>
  <c r="I39" i="6"/>
  <c r="H41" i="6" l="1"/>
  <c r="I40" i="6"/>
  <c r="H42" i="6" l="1"/>
  <c r="I41" i="6"/>
  <c r="H43" i="6" l="1"/>
  <c r="I42" i="6"/>
  <c r="H44" i="6" l="1"/>
  <c r="I43" i="6"/>
  <c r="H45" i="6" l="1"/>
  <c r="I44" i="6"/>
  <c r="H46" i="6" l="1"/>
  <c r="I45" i="6"/>
  <c r="H47" i="6" l="1"/>
  <c r="I46" i="6"/>
  <c r="H48" i="6" l="1"/>
  <c r="I47" i="6"/>
  <c r="H49" i="6" l="1"/>
  <c r="I48" i="6"/>
  <c r="H50" i="6" l="1"/>
  <c r="I49" i="6"/>
  <c r="H51" i="6" l="1"/>
  <c r="I50" i="6"/>
  <c r="H52" i="6" l="1"/>
  <c r="I51" i="6"/>
  <c r="H53" i="6" l="1"/>
  <c r="I52" i="6"/>
  <c r="H54" i="6" l="1"/>
  <c r="I53" i="6"/>
  <c r="H55" i="6" l="1"/>
  <c r="I54" i="6"/>
  <c r="H56" i="6" l="1"/>
  <c r="I55" i="6"/>
  <c r="H57" i="6" l="1"/>
  <c r="I56" i="6"/>
  <c r="H58" i="6" l="1"/>
  <c r="I57" i="6"/>
  <c r="H59" i="6" l="1"/>
  <c r="I58" i="6"/>
  <c r="H60" i="6" l="1"/>
  <c r="I59" i="6"/>
  <c r="H61" i="6" l="1"/>
  <c r="I60" i="6"/>
  <c r="H62" i="6" l="1"/>
  <c r="I61" i="6"/>
  <c r="H63" i="6" l="1"/>
  <c r="I62" i="6"/>
  <c r="H64" i="6" l="1"/>
  <c r="I63" i="6"/>
  <c r="H65" i="6" l="1"/>
  <c r="I64" i="6"/>
  <c r="I65" i="6" l="1"/>
  <c r="H66" i="6"/>
  <c r="H67" i="6" l="1"/>
  <c r="I67" i="6" s="1"/>
  <c r="I66" i="6"/>
</calcChain>
</file>

<file path=xl/sharedStrings.xml><?xml version="1.0" encoding="utf-8"?>
<sst xmlns="http://schemas.openxmlformats.org/spreadsheetml/2006/main" count="24403" uniqueCount="465">
  <si>
    <t>CORPORATION</t>
  </si>
  <si>
    <t>COMPANY_NAME</t>
  </si>
  <si>
    <t>STATE_NAME</t>
  </si>
  <si>
    <t>SITE</t>
  </si>
  <si>
    <t>PRODUCT</t>
  </si>
  <si>
    <t>SUPPLY</t>
  </si>
  <si>
    <t>QUANTITY</t>
  </si>
  <si>
    <t>ALON ISRAEL OIL COMPANY LTD</t>
  </si>
  <si>
    <t>ALON BAKERSFIELD OPERATING INC</t>
  </si>
  <si>
    <t>California</t>
  </si>
  <si>
    <t>BAKERSFIELD</t>
  </si>
  <si>
    <t>CAT HYDROCRACKING, GAS OIL</t>
  </si>
  <si>
    <t>Downstream Charge Capacity, Current Year (barrels per calendar day)</t>
  </si>
  <si>
    <t>Downstream Charge Capacity, Current Year (barrels per stream day)</t>
  </si>
  <si>
    <t>Downstream Charge Capacity, Next Year (barrels per stream day)</t>
  </si>
  <si>
    <t>CAT REFORMING: LOW PRESSURE</t>
  </si>
  <si>
    <t>DESULFURIZATION, HEAVY GAS OIL</t>
  </si>
  <si>
    <t>DESULFURIZATION, NAPHTHA/REFORMER FEED</t>
  </si>
  <si>
    <t>HYDROGEN (MMCFD)</t>
  </si>
  <si>
    <t>Production Capacity, Current Year (barrels per steam day except sulfur and hydrogen)</t>
  </si>
  <si>
    <t>Production Capacity, Next Year (barrels per stream day except sulfur and hydrogen)</t>
  </si>
  <si>
    <t>ISOMERIZATION (ISOBUTANE)</t>
  </si>
  <si>
    <t>ISOMERIZATION (ISOPENTANE/ISOHEXANE)</t>
  </si>
  <si>
    <t>ISOMERIZATION(ISOOCTANE)</t>
  </si>
  <si>
    <t>SULFUR (SHORT TONS/DAY)</t>
  </si>
  <si>
    <t>ALON REFINING KROTZ SPRINGS INC</t>
  </si>
  <si>
    <t>Louisiana</t>
  </si>
  <si>
    <t>KROTZ SPRINGS</t>
  </si>
  <si>
    <t>CAT CRACKING: FRESH FEED</t>
  </si>
  <si>
    <t>CAT REFORMING: HIGH PRESSURE</t>
  </si>
  <si>
    <t>DESULFURIZATION, GASOLINE</t>
  </si>
  <si>
    <t>OPERATING CAPACITY</t>
  </si>
  <si>
    <t>Atmospheric Crude Distillation Capacity (barrels per calendar day)</t>
  </si>
  <si>
    <t>Atmospheric Crude Distillation Capacity (barrels per stream day)</t>
  </si>
  <si>
    <t>TOTAL OPER CAP (PROJECTED, NEXT YEAR)</t>
  </si>
  <si>
    <t>TOTAL OPERABLE CAPACITY</t>
  </si>
  <si>
    <t>VACUUM DISTILLATION</t>
  </si>
  <si>
    <t>ALON USA ENERGY INC</t>
  </si>
  <si>
    <t>Texas</t>
  </si>
  <si>
    <t>BIG SPRING</t>
  </si>
  <si>
    <t>ALKYLATES</t>
  </si>
  <si>
    <t>AROMATICS</t>
  </si>
  <si>
    <t>ASPHALT &amp; ROAD OIL</t>
  </si>
  <si>
    <t>DESULFURIZATION, DIESEL FUEL</t>
  </si>
  <si>
    <t>DESULFURIZATION, KEROSENE AND JET</t>
  </si>
  <si>
    <t>FUELS SOLVENT DEASPHALTING</t>
  </si>
  <si>
    <t>AMERICAN REFINING GROUP INC</t>
  </si>
  <si>
    <t>Pennsylvania</t>
  </si>
  <si>
    <t>BRADFORD</t>
  </si>
  <si>
    <t>LUBRICANTS</t>
  </si>
  <si>
    <t>LINDSAY GOLDBERG LLC</t>
  </si>
  <si>
    <t>AXEON SPECIALTY PRODUCTS LLC</t>
  </si>
  <si>
    <t>New Jersey</t>
  </si>
  <si>
    <t>PAULSBORO</t>
  </si>
  <si>
    <t>IDLE CAPACITY</t>
  </si>
  <si>
    <t>FJ MANAGEMENT INC</t>
  </si>
  <si>
    <t>BIG WEST OIL CO</t>
  </si>
  <si>
    <t>Utah</t>
  </si>
  <si>
    <t>NORTH SALT LAKE</t>
  </si>
  <si>
    <t>BP PLC</t>
  </si>
  <si>
    <t>BP EXPLORATION ALASKA INC</t>
  </si>
  <si>
    <t>Alaska</t>
  </si>
  <si>
    <t>PRUDHOE BAY</t>
  </si>
  <si>
    <t>BP PRODUCTS NORTH AMERICA INC</t>
  </si>
  <si>
    <t>Indiana</t>
  </si>
  <si>
    <t>WHITING</t>
  </si>
  <si>
    <t>CAT CRACKING: RECYCLED FEED</t>
  </si>
  <si>
    <t>PETCOKE,MARKET</t>
  </si>
  <si>
    <t>THERM CRACKING, DELAYED COKING</t>
  </si>
  <si>
    <t>BP West Coast Products LLC</t>
  </si>
  <si>
    <t>Washington</t>
  </si>
  <si>
    <t>FERNDALE</t>
  </si>
  <si>
    <t>BP HUSKY REFINING LLC</t>
  </si>
  <si>
    <t>BP-HUSKY REFINING LLC</t>
  </si>
  <si>
    <t>Ohio</t>
  </si>
  <si>
    <t>TOLEDO</t>
  </si>
  <si>
    <t>BUCKEYE PARTNERS LP</t>
  </si>
  <si>
    <t>BUCKEYE TEXAS PROCESSING LLC</t>
  </si>
  <si>
    <t>CORPUS CHRISTI</t>
  </si>
  <si>
    <t>TRANSWORLD OIL USA INC</t>
  </si>
  <si>
    <t>CALCASIEU REFINING CO</t>
  </si>
  <si>
    <t>LAKE CHARLES</t>
  </si>
  <si>
    <t>CALUMET SPECIALTY PRODUCTS PARTNERS, L.P.</t>
  </si>
  <si>
    <t>CALUMET LUBRICANTS CO</t>
  </si>
  <si>
    <t>SAN ANTONIO</t>
  </si>
  <si>
    <t>CALUMET LUBRICANTS CO LP</t>
  </si>
  <si>
    <t>COTTON VALLEY</t>
  </si>
  <si>
    <t>PRINCETON</t>
  </si>
  <si>
    <t>Wisconsin</t>
  </si>
  <si>
    <t>SUPERIOR</t>
  </si>
  <si>
    <t>CALUMET MONTANA REFINING LLC</t>
  </si>
  <si>
    <t>Montana</t>
  </si>
  <si>
    <t>GREAT FALLS</t>
  </si>
  <si>
    <t>CALUMET SHREVEPORT LLC</t>
  </si>
  <si>
    <t>SHREVEPORT</t>
  </si>
  <si>
    <t>DESULFURIZATION, OTHER</t>
  </si>
  <si>
    <t>CHS INC</t>
  </si>
  <si>
    <t>Cenex Harvest States Coop</t>
  </si>
  <si>
    <t>LAUREL</t>
  </si>
  <si>
    <t>DESULFURIZATION, OTHER DISTILLATE</t>
  </si>
  <si>
    <t>PBF ENERGY CO LLC</t>
  </si>
  <si>
    <t>Chalmette Refining LLC</t>
  </si>
  <si>
    <t>CHALMETTE</t>
  </si>
  <si>
    <t>CHEVRON CORP</t>
  </si>
  <si>
    <t>CHEVRON USA INC</t>
  </si>
  <si>
    <t>EL SEGUNDO</t>
  </si>
  <si>
    <t>RICHMOND</t>
  </si>
  <si>
    <t>Mississippi</t>
  </si>
  <si>
    <t>PASCAGOULA</t>
  </si>
  <si>
    <t>SALT LAKE CITY</t>
  </si>
  <si>
    <t>CHS MCPHERSON REFINERY INC</t>
  </si>
  <si>
    <t>Kansas</t>
  </si>
  <si>
    <t>MCPHERSON</t>
  </si>
  <si>
    <t>PDV AMERICA INC</t>
  </si>
  <si>
    <t>CITGO PETROLEUM CORP</t>
  </si>
  <si>
    <t>CITGO REFINING &amp; CHEMICAL INC</t>
  </si>
  <si>
    <t>CVR ENERGY</t>
  </si>
  <si>
    <t>COFFEYVILLE RESOURCES RFG &amp; MKTG</t>
  </si>
  <si>
    <t>COFFEYVILLE</t>
  </si>
  <si>
    <t>CONOCOPHILLIPS</t>
  </si>
  <si>
    <t>CONOCOPHILLIPS ALASKA INC</t>
  </si>
  <si>
    <t>CONTINENTAL REFINING CO LLC</t>
  </si>
  <si>
    <t>CONTINENTAL REFINING COMPANY LLC</t>
  </si>
  <si>
    <t>Kentucky</t>
  </si>
  <si>
    <t>SOMERSET</t>
  </si>
  <si>
    <t>COUNTRYMARK COOP INC</t>
  </si>
  <si>
    <t>COUNTRYMARK COOPERATIVE INC</t>
  </si>
  <si>
    <t>MOUNT VERNON</t>
  </si>
  <si>
    <t>MARTIN RESOURCE MANAGEMENT GRP</t>
  </si>
  <si>
    <t>CROSS OIL REFINING &amp; MARKETING INC</t>
  </si>
  <si>
    <t>Arkansas</t>
  </si>
  <si>
    <t>SMACKOVER</t>
  </si>
  <si>
    <t>DEER PARK REFINING LTD PTNRSHP</t>
  </si>
  <si>
    <t>DEER PARK REFINING LTD PARTNERSHIP</t>
  </si>
  <si>
    <t>DEER PARK</t>
  </si>
  <si>
    <t>DELAWARE CITY REFINING CO LLC</t>
  </si>
  <si>
    <t>Delaware</t>
  </si>
  <si>
    <t>DELAWARE CITY</t>
  </si>
  <si>
    <t>THERM CRACKING, FLUID COKING</t>
  </si>
  <si>
    <t>DELEK GROUP LTD</t>
  </si>
  <si>
    <t>DELEK REFINING LTD</t>
  </si>
  <si>
    <t>TYLER</t>
  </si>
  <si>
    <t>ACCESS INDUSTRIES</t>
  </si>
  <si>
    <t>EQUISTAR CHEMICALS LP</t>
  </si>
  <si>
    <t>CHANNELVIEW</t>
  </si>
  <si>
    <t>ERGON INC</t>
  </si>
  <si>
    <t>ERGON REFINING INC</t>
  </si>
  <si>
    <t>VICKSBURG</t>
  </si>
  <si>
    <t>ERGON WEST VIRGINIA INC</t>
  </si>
  <si>
    <t>West Virginia</t>
  </si>
  <si>
    <t>NEWELL</t>
  </si>
  <si>
    <t>EXCEL PARALUBES</t>
  </si>
  <si>
    <t>WESTLAKE</t>
  </si>
  <si>
    <t>EXXON MOBIL CORP</t>
  </si>
  <si>
    <t>EXXONMOBIL REFINING &amp; SUPPLY CO</t>
  </si>
  <si>
    <t>Illinois</t>
  </si>
  <si>
    <t>JOLIET</t>
  </si>
  <si>
    <t>BATON ROUGE</t>
  </si>
  <si>
    <t>CAT HYDROCRACKING, DISTILLATE</t>
  </si>
  <si>
    <t>BILLINGS</t>
  </si>
  <si>
    <t>BAYTOWN</t>
  </si>
  <si>
    <t>BEAUMONT</t>
  </si>
  <si>
    <t>KOCH INDUSTRIES INC</t>
  </si>
  <si>
    <t>Flint Hills Resources LP</t>
  </si>
  <si>
    <t>Minnesota</t>
  </si>
  <si>
    <t>SAINT PAUL</t>
  </si>
  <si>
    <t>FORELAND REFINING CORP</t>
  </si>
  <si>
    <t>Nevada</t>
  </si>
  <si>
    <t>ELY</t>
  </si>
  <si>
    <t>GOODWAY REFINING LLC</t>
  </si>
  <si>
    <t>Alabama</t>
  </si>
  <si>
    <t>ATMORE</t>
  </si>
  <si>
    <t>PAR PETROLEUM INC</t>
  </si>
  <si>
    <t>HAWAII INDEPENDENT ENERGY LLC</t>
  </si>
  <si>
    <t>Hawaii</t>
  </si>
  <si>
    <t>EWA BEACH</t>
  </si>
  <si>
    <t>THERM CRACKING, VISBREAKING</t>
  </si>
  <si>
    <t>HERMES CONSOLIDATED LLC</t>
  </si>
  <si>
    <t>Wyoming</t>
  </si>
  <si>
    <t>NEW CASTLE</t>
  </si>
  <si>
    <t>HOLLYFRONTIER CORP</t>
  </si>
  <si>
    <t>HOLLYFRONTIER CHEYENNE REFINING LLC</t>
  </si>
  <si>
    <t>CHEYENNE</t>
  </si>
  <si>
    <t>HOLLYFRONTIER EL DORADO REFINING LLC</t>
  </si>
  <si>
    <t>EL DORADO</t>
  </si>
  <si>
    <t>HOLLYFRONTIER NAVAJO REFINING LLC</t>
  </si>
  <si>
    <t>New Mexico</t>
  </si>
  <si>
    <t>ARTESIA</t>
  </si>
  <si>
    <t>HOLLYFRONTIER TULSA REFINING LLC</t>
  </si>
  <si>
    <t>Oklahoma</t>
  </si>
  <si>
    <t>TULSA EAST</t>
  </si>
  <si>
    <t>TULSA WEST</t>
  </si>
  <si>
    <t>HOLLYFRONTIER WOODS CROSS REFINING L</t>
  </si>
  <si>
    <t>WOODS CROSS</t>
  </si>
  <si>
    <t>HOUSTON REFINING LP</t>
  </si>
  <si>
    <t>HOUSTON</t>
  </si>
  <si>
    <t>HUNT CONSLD INC</t>
  </si>
  <si>
    <t>HUNT REFINING CO</t>
  </si>
  <si>
    <t>TUSCALOOSA</t>
  </si>
  <si>
    <t>HUNT SOUTHLAND REFINING CO</t>
  </si>
  <si>
    <t>SANDERSVILLE</t>
  </si>
  <si>
    <t>ISLAND ENERGY SERVICES LLC</t>
  </si>
  <si>
    <t>ISLAND ENERGY SERVICES DOWNSTREAM</t>
  </si>
  <si>
    <t>HONOLULU</t>
  </si>
  <si>
    <t>KERN OIL &amp; REFINING CO</t>
  </si>
  <si>
    <t>KINDER MORGAN ENERGY PTNRS LP</t>
  </si>
  <si>
    <t>KINDER MORGAN CRUDE &amp; CONDENSATE</t>
  </si>
  <si>
    <t>GALENA PARK</t>
  </si>
  <si>
    <t>BLUE DOLPHIN ENERGY CO</t>
  </si>
  <si>
    <t>LAZARUS ENERGY LLC</t>
  </si>
  <si>
    <t>NIXON</t>
  </si>
  <si>
    <t>HUSKY ENERGY INC</t>
  </si>
  <si>
    <t>LIMA REFINING COMPANY</t>
  </si>
  <si>
    <t>LIMA</t>
  </si>
  <si>
    <t>LION OIL CO</t>
  </si>
  <si>
    <t>SINCLAIR OIL CORP</t>
  </si>
  <si>
    <t>LITTLE AMERICA REFINING CO</t>
  </si>
  <si>
    <t>EVANSVILLE</t>
  </si>
  <si>
    <t>WORLD OIL CO</t>
  </si>
  <si>
    <t>LUNDAY THAGARD CO</t>
  </si>
  <si>
    <t>SOUTH GATE</t>
  </si>
  <si>
    <t>MAGELLAN MIDSTREAM PARTNERS LP</t>
  </si>
  <si>
    <t>MAGELLAN TERMINAL HOLDINGS LP</t>
  </si>
  <si>
    <t>MARATHON PETROLEUM CORP</t>
  </si>
  <si>
    <t>MARATHON PETROLEUM CO LP</t>
  </si>
  <si>
    <t>ROBINSON</t>
  </si>
  <si>
    <t>CATLETTSBURG</t>
  </si>
  <si>
    <t>GARYVILLE</t>
  </si>
  <si>
    <t>Michigan</t>
  </si>
  <si>
    <t>DETROIT</t>
  </si>
  <si>
    <t>CANTON</t>
  </si>
  <si>
    <t>GALVESTON BAY</t>
  </si>
  <si>
    <t>CAT HYDROCRACKING, RESIDUAL</t>
  </si>
  <si>
    <t>TEXAS CITY</t>
  </si>
  <si>
    <t>DELTA AIR LINES INC</t>
  </si>
  <si>
    <t>MONROE ENERGY LLC</t>
  </si>
  <si>
    <t>TRAINER</t>
  </si>
  <si>
    <t>MOTIVA ENTERPRISES LLC</t>
  </si>
  <si>
    <t>Motiva Enterprises LLC</t>
  </si>
  <si>
    <t>CONVENT</t>
  </si>
  <si>
    <t>NORCO</t>
  </si>
  <si>
    <t>PORT ARTHUR</t>
  </si>
  <si>
    <t>PARAMOUNT PETROLEUM CORPORATION</t>
  </si>
  <si>
    <t>PARAMOUNT</t>
  </si>
  <si>
    <t>PETROBRAS AMERICA INC</t>
  </si>
  <si>
    <t>PASADENA REFINING SYSTEMS INC</t>
  </si>
  <si>
    <t>PASADENA</t>
  </si>
  <si>
    <t>PAULSBORO REFINING CO LLC</t>
  </si>
  <si>
    <t>PDV Midwest Refining LLC</t>
  </si>
  <si>
    <t>LEMONT</t>
  </si>
  <si>
    <t>ARCTIC SLOPE REGIONAL CORP</t>
  </si>
  <si>
    <t>PETRO STAR INC</t>
  </si>
  <si>
    <t>NORTH POLE</t>
  </si>
  <si>
    <t>VALDEZ</t>
  </si>
  <si>
    <t>PETROMAX REFINING CO LLC</t>
  </si>
  <si>
    <t>CARLYLE GROUP</t>
  </si>
  <si>
    <t>PHILADELPHIA ENERGY SOLUTIONS</t>
  </si>
  <si>
    <t>PHILADELPHIA</t>
  </si>
  <si>
    <t>PHILLIPS 66 COMPANY</t>
  </si>
  <si>
    <t>RODEO</t>
  </si>
  <si>
    <t>WILMINGTON</t>
  </si>
  <si>
    <t>BELLE CHASSE</t>
  </si>
  <si>
    <t>DESULFURIZATION, RESIDUAL</t>
  </si>
  <si>
    <t>THERM CRACKING, OTHER (INCLDNG GAS OIL)</t>
  </si>
  <si>
    <t>LINDEN</t>
  </si>
  <si>
    <t>PONCA CITY</t>
  </si>
  <si>
    <t>SWEENY</t>
  </si>
  <si>
    <t>PLACID OIL CO</t>
  </si>
  <si>
    <t>PLACID REFINING CO</t>
  </si>
  <si>
    <t>PORT ALLEN</t>
  </si>
  <si>
    <t>VALERO ENERGY CORP</t>
  </si>
  <si>
    <t>PREMCOR REFINING GROUP INC</t>
  </si>
  <si>
    <t>Tennessee</t>
  </si>
  <si>
    <t>MEMPHIS</t>
  </si>
  <si>
    <t>SAN JOAQUIN REFINING CO INC</t>
  </si>
  <si>
    <t>GREKA ENERGY</t>
  </si>
  <si>
    <t>SANTA MARIA REFINING COMPANY</t>
  </si>
  <si>
    <t>SANTA MARIA</t>
  </si>
  <si>
    <t>ROYAL DUTCH/SHELL GROUP</t>
  </si>
  <si>
    <t>SHELL CHEMICAL LP</t>
  </si>
  <si>
    <t>SARALAND</t>
  </si>
  <si>
    <t>Shell Oil Products US</t>
  </si>
  <si>
    <t>MARTINEZ</t>
  </si>
  <si>
    <t>SHELL OIL PRODUCTS US</t>
  </si>
  <si>
    <t>SAINT ROSE</t>
  </si>
  <si>
    <t>ANACORTES</t>
  </si>
  <si>
    <t>SILVER EAGLE REFINING INC</t>
  </si>
  <si>
    <t>Silver Eagle Refining</t>
  </si>
  <si>
    <t>EVANSTON</t>
  </si>
  <si>
    <t>SINCLAIR WYOMING REFINING CO</t>
  </si>
  <si>
    <t>SINCLAIR</t>
  </si>
  <si>
    <t>TEXAS OIL &amp; CHEMICAL CO</t>
  </si>
  <si>
    <t>SOUTH HAMPTON RESOURCES INC</t>
  </si>
  <si>
    <t>SILSBEE</t>
  </si>
  <si>
    <t>WESTERN REFINING INC.</t>
  </si>
  <si>
    <t>ST PAUL PARK REFINING CO LLC</t>
  </si>
  <si>
    <t>SUNCOR ENERGY INC</t>
  </si>
  <si>
    <t>SUNCOR ENERGY (USA) INC</t>
  </si>
  <si>
    <t>Colorado</t>
  </si>
  <si>
    <t>COMMERCE CITY EAST</t>
  </si>
  <si>
    <t>COMMERCE CITY WEST</t>
  </si>
  <si>
    <t>TESORO CORP</t>
  </si>
  <si>
    <t>TESORO ALASKA PETROLEUM CO</t>
  </si>
  <si>
    <t>KENAI</t>
  </si>
  <si>
    <t>TESORO REFINING &amp; MARKETING CO</t>
  </si>
  <si>
    <t>CARSON</t>
  </si>
  <si>
    <t>North Dakota</t>
  </si>
  <si>
    <t>DICKINSON</t>
  </si>
  <si>
    <t>Tesoro West Coast</t>
  </si>
  <si>
    <t>MANDAN</t>
  </si>
  <si>
    <t>TOLEDO REFINING CO LLC</t>
  </si>
  <si>
    <t>TORRANCE REFINING CO LLC</t>
  </si>
  <si>
    <t>TORRANCE</t>
  </si>
  <si>
    <t>TOTAL SA</t>
  </si>
  <si>
    <t>TOTAL PETROCHEMICALS &amp; REFINING USA</t>
  </si>
  <si>
    <t>RED APPLE GROUP INC</t>
  </si>
  <si>
    <t>UNITED REFINING CO</t>
  </si>
  <si>
    <t>WARREN</t>
  </si>
  <si>
    <t>TRAILSTONE LP</t>
  </si>
  <si>
    <t>US OIL &amp; REFINING CO</t>
  </si>
  <si>
    <t>TACOMA</t>
  </si>
  <si>
    <t>VALERO ENERGY CORPORATION</t>
  </si>
  <si>
    <t>MERAUX</t>
  </si>
  <si>
    <t>SUNRAY</t>
  </si>
  <si>
    <t>THREE RIVERS</t>
  </si>
  <si>
    <t>VALERO REFINING CO CALIFORNIA</t>
  </si>
  <si>
    <t>BENICIA</t>
  </si>
  <si>
    <t>WILMINGTON ASPHALT PLANT</t>
  </si>
  <si>
    <t>WILMINGTON REFINERY</t>
  </si>
  <si>
    <t>VALERO REFINING CO OKLAHOMA</t>
  </si>
  <si>
    <t>ARDMORE</t>
  </si>
  <si>
    <t>VALERO REFINING CO TEXAS LP</t>
  </si>
  <si>
    <t>VALERO REFINING NEW ORLEANS LLC</t>
  </si>
  <si>
    <t>WESTERN REFINING COMPANY LP</t>
  </si>
  <si>
    <t>EL PASO</t>
  </si>
  <si>
    <t>WESTERN REFINING SOUTHWEST INC</t>
  </si>
  <si>
    <t>GALLUP</t>
  </si>
  <si>
    <t>WRB REFINING LP</t>
  </si>
  <si>
    <t>WOOD RIVER</t>
  </si>
  <si>
    <t>BORGER</t>
  </si>
  <si>
    <t>WYNNEWOOD REFINING CO</t>
  </si>
  <si>
    <t>WYNNEWOOD</t>
  </si>
  <si>
    <t>NORTHERN TIER ENERGY LLC</t>
  </si>
  <si>
    <t>GENESIS ENERGY LP</t>
  </si>
  <si>
    <t>DAKOTA PRAIRIE REFINING LLC</t>
  </si>
  <si>
    <t>BLACK ELK REFINING LLC</t>
  </si>
  <si>
    <t>bbl/cd</t>
  </si>
  <si>
    <t>INDEX</t>
  </si>
  <si>
    <t/>
  </si>
  <si>
    <t>2016 CORPORATION</t>
  </si>
  <si>
    <t>CHANGE</t>
  </si>
  <si>
    <t>Purchased by PAR PETROLEUM</t>
  </si>
  <si>
    <t>Purchased by TESORO</t>
  </si>
  <si>
    <t>Douglas, WY site no longer listed</t>
  </si>
  <si>
    <t>Purchased by Western Refining</t>
  </si>
  <si>
    <t>Purchased Chevon's Hawaii assets</t>
  </si>
  <si>
    <t>Purchased Buckeye Partner's Corpus Christi refinery</t>
  </si>
  <si>
    <t>bbl/sd</t>
  </si>
  <si>
    <t>sd/cd</t>
  </si>
  <si>
    <t>Complexity Factor:</t>
  </si>
  <si>
    <t xml:space="preserve"> </t>
  </si>
  <si>
    <t>Sulfur (Short Tons/Day) Production Capacity, Current Year (barrels per steam day except sulfur and hydrogen)</t>
  </si>
  <si>
    <t>Lubricants Production Capacity, Current Year (barrels per steam day except sulfur and hydrogen)</t>
  </si>
  <si>
    <t>Asphalt &amp; Road Oil Production Capacity, Current Year (barrels per steam day except sulfur and hydrogen)</t>
  </si>
  <si>
    <t>Aromatics Production Capacity, Current Year (barrels per steam day except sulfur and hydrogen)</t>
  </si>
  <si>
    <t>Petcoke,Market Production Capacity, Current Year (barrels per steam day except sulfur and hydrogen)</t>
  </si>
  <si>
    <t>Hydrogen (Mmcfd) Production Capacity, Current Year (barrels per steam day except sulfur and hydrogen)</t>
  </si>
  <si>
    <t>Desulfurization, Residual Downstream Charge Capacity, Current Year</t>
  </si>
  <si>
    <t>Desulfurization, Other Distillate Downstream Charge Capacity, Current Year</t>
  </si>
  <si>
    <t>Desulfurization, Other Downstream Charge Capacity, Current Year</t>
  </si>
  <si>
    <t>Desulfurization, Naphtha/Reformer Feed Downstream Charge Capacity, Current Year</t>
  </si>
  <si>
    <t>Kerosene/Jet Hydrotreating</t>
  </si>
  <si>
    <t>Gas Oil Hydrotreating</t>
  </si>
  <si>
    <t>Gasoline Hydrotreating</t>
  </si>
  <si>
    <t>Diesel Hydrotreating</t>
  </si>
  <si>
    <t>Alkylates</t>
  </si>
  <si>
    <t>Isomerization (iC5/iC6)</t>
  </si>
  <si>
    <t>Isomerization (iC4)</t>
  </si>
  <si>
    <t>Isomerization (iC8)</t>
  </si>
  <si>
    <t>Cat Reforming: Low Pressure</t>
  </si>
  <si>
    <t>Cat Reforming: High Pressure</t>
  </si>
  <si>
    <t>Fuels Solvent Deasphalting</t>
  </si>
  <si>
    <t>Therm Cracking, Other</t>
  </si>
  <si>
    <t>Visbreaking</t>
  </si>
  <si>
    <t>Fluid Coking</t>
  </si>
  <si>
    <t>Delayed Coking</t>
  </si>
  <si>
    <t>Resid Hydrocracking</t>
  </si>
  <si>
    <t>Gas Oil Hydrocracking</t>
  </si>
  <si>
    <t xml:space="preserve"> Distillate Hydrocracking</t>
  </si>
  <si>
    <t>Cat Cracking: Recycled Feed</t>
  </si>
  <si>
    <t>Cat Cracking: Fresh Feed</t>
  </si>
  <si>
    <t xml:space="preserve">Vacuum Distillation </t>
  </si>
  <si>
    <t>Atm Crude Distillation</t>
  </si>
  <si>
    <t>Short title:</t>
  </si>
  <si>
    <t>Formula link to database:</t>
  </si>
  <si>
    <t>Complexity Factor</t>
  </si>
  <si>
    <t>Scaled Rate</t>
  </si>
  <si>
    <t>Extra</t>
  </si>
  <si>
    <t>Site</t>
  </si>
  <si>
    <t>State</t>
  </si>
  <si>
    <t>Ratio Vacuum:Atm Capacity</t>
  </si>
  <si>
    <t>Availability</t>
  </si>
  <si>
    <t>Total Desulfurization, Downstream Charge Capacity, Current Year (barrels per stream day)</t>
  </si>
  <si>
    <t>Cat Reforming, Downstream Charge Capacity, Current Year (barrels per stream day)</t>
  </si>
  <si>
    <t>Cat Hydrocracking, Downstream Charge Capacity, Current Year (barrels per stream day)</t>
  </si>
  <si>
    <t>Cat Cracking, Downstream Charge Capacity, Current Year (barrels per stream day)</t>
  </si>
  <si>
    <t>Company Name</t>
  </si>
  <si>
    <t>Corporation</t>
  </si>
  <si>
    <t>SAUDI ARAMCO</t>
  </si>
  <si>
    <t>PEMEX</t>
  </si>
  <si>
    <t>CENOVUS</t>
  </si>
  <si>
    <t>LLC capacities split between owners</t>
  </si>
  <si>
    <t>CHALMETTE REFINING LLC</t>
  </si>
  <si>
    <t>Husky</t>
  </si>
  <si>
    <t>BP</t>
  </si>
  <si>
    <t>Hess</t>
  </si>
  <si>
    <t>PDVSA</t>
  </si>
  <si>
    <t>ExxonMobil</t>
  </si>
  <si>
    <t>Saudi Aramco</t>
  </si>
  <si>
    <t>Pemex</t>
  </si>
  <si>
    <t>Shell</t>
  </si>
  <si>
    <t>Cenovus</t>
  </si>
  <si>
    <t>P66</t>
  </si>
  <si>
    <t>Splits:</t>
  </si>
  <si>
    <t>LLCs - capacities to be split among owners - remove direct contribution above</t>
  </si>
  <si>
    <t xml:space="preserve">Capacities for LLC refineries split among the partner companies </t>
  </si>
  <si>
    <t>Total</t>
  </si>
  <si>
    <t>Capacity Barrels per Stream Day</t>
  </si>
  <si>
    <t>Capacity Barrels per Calendar Day</t>
  </si>
  <si>
    <t>bbl/cal day</t>
  </si>
  <si>
    <t>bbl/stream day</t>
  </si>
  <si>
    <t>Cumative % Total</t>
  </si>
  <si>
    <t>Cumulative</t>
  </si>
  <si>
    <t>LLC Split</t>
  </si>
  <si>
    <t>Direct</t>
  </si>
  <si>
    <t>Toledo Refining Co LLC</t>
  </si>
  <si>
    <t>Marathon Petroleum Corp</t>
  </si>
  <si>
    <t>Koch Industries Inc</t>
  </si>
  <si>
    <t>PBF Energy Co LLC</t>
  </si>
  <si>
    <t xml:space="preserve">"BP-Husky Refining LLC" is a 50/50 joint venture between BP &amp; Husky </t>
  </si>
  <si>
    <t>"Chalmette Refining LLC" is a 50/50 joint venture of ExxonMobil &amp; PDVSA</t>
  </si>
  <si>
    <t>"Motiva" is a 50/50 joint venture of Shell &amp; Saudi Refining, Inc. (Saudi Aramco)</t>
  </si>
  <si>
    <t>"Hovensa LLC" is a joint venture between Hess &amp; PDVSA</t>
  </si>
  <si>
    <t>"Deer Park Refining Ltd Partnership" 50/50 partnership between Shell &amp; Pemex</t>
  </si>
  <si>
    <t>"WRB REFINING LLC" is a 50/50 joint venture between ConocoPhilips &amp; Cenovus</t>
  </si>
  <si>
    <t>Notes:</t>
  </si>
  <si>
    <t>Greater than 500 Mbpd</t>
  </si>
  <si>
    <t>400 - 500 Mbpd</t>
  </si>
  <si>
    <t>300 - 400 Mbpd</t>
  </si>
  <si>
    <t>200 - 300 Mbpd</t>
  </si>
  <si>
    <t>100 - 200 Mbpd</t>
  </si>
  <si>
    <t>50 - 100 Mbpd</t>
  </si>
  <si>
    <t>10 - 50 Mbpd</t>
  </si>
  <si>
    <t>0 - 10 Mbpd</t>
  </si>
  <si>
    <t>Cumulative Volumes</t>
  </si>
  <si>
    <t>Inc Volume</t>
  </si>
  <si>
    <t>Cum Volume</t>
  </si>
  <si>
    <t>Number</t>
  </si>
  <si>
    <t>Cum Number</t>
  </si>
  <si>
    <t>Capacity</t>
  </si>
  <si>
    <t>Corporations with U.S. Capacities Exceeding 1 Million bbl per stream day</t>
  </si>
  <si>
    <t>ANDEAVOR</t>
  </si>
  <si>
    <t>Andeavor</t>
  </si>
  <si>
    <t>bpsd</t>
  </si>
  <si>
    <t>bpsd/bpsd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</si>
</sst>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"/>
    <numFmt numFmtId="165" formatCode="#,##0.000"/>
    <numFmt numFmtId="166" formatCode="0.0%"/>
    <numFmt numFmtId="167" formatCode="0.0"/>
    <numFmt numFmtId="168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i/>
      <sz val="11"/>
      <name val="Calibri"/>
      <family val="2"/>
    </font>
    <font>
      <b/>
      <sz val="11"/>
      <color theme="3" tint="-0.249977111117893"/>
      <name val="Calibri"/>
      <family val="2"/>
    </font>
    <font>
      <sz val="10"/>
      <name val="Lucida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D2492A"/>
      </bottom>
      <diagonal/>
    </border>
    <border>
      <left/>
      <right/>
      <top style="medium">
        <color rgb="FFD2492A"/>
      </top>
      <bottom/>
      <diagonal/>
    </border>
  </borders>
  <cellStyleXfs count="4">
    <xf numFmtId="0" fontId="0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5" fillId="0" borderId="0" xfId="1" applyFont="1" applyFill="1" applyBorder="1"/>
    <xf numFmtId="0" fontId="5" fillId="0" borderId="0" xfId="1" applyFont="1" applyBorder="1"/>
    <xf numFmtId="3" fontId="5" fillId="0" borderId="0" xfId="1" applyNumberFormat="1" applyFont="1" applyBorder="1"/>
    <xf numFmtId="165" fontId="5" fillId="0" borderId="0" xfId="1" applyNumberFormat="1" applyFont="1" applyBorder="1"/>
    <xf numFmtId="0" fontId="6" fillId="0" borderId="0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3" fontId="5" fillId="0" borderId="1" xfId="1" applyNumberFormat="1" applyFont="1" applyBorder="1"/>
    <xf numFmtId="0" fontId="5" fillId="2" borderId="0" xfId="1" applyFont="1" applyFill="1" applyBorder="1" applyAlignment="1">
      <alignment horizontal="right"/>
    </xf>
    <xf numFmtId="166" fontId="5" fillId="0" borderId="1" xfId="1" applyNumberFormat="1" applyFont="1" applyFill="1" applyBorder="1"/>
    <xf numFmtId="167" fontId="5" fillId="0" borderId="1" xfId="1" applyNumberFormat="1" applyFont="1" applyFill="1" applyBorder="1"/>
    <xf numFmtId="3" fontId="5" fillId="0" borderId="1" xfId="1" applyNumberFormat="1" applyFont="1" applyFill="1" applyBorder="1"/>
    <xf numFmtId="0" fontId="5" fillId="0" borderId="1" xfId="1" applyFont="1" applyFill="1" applyBorder="1"/>
    <xf numFmtId="0" fontId="5" fillId="0" borderId="2" xfId="1" applyFont="1" applyFill="1" applyBorder="1"/>
    <xf numFmtId="0" fontId="5" fillId="0" borderId="0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3" fontId="6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6" fillId="0" borderId="1" xfId="1" quotePrefix="1" applyNumberFormat="1" applyFont="1" applyBorder="1" applyAlignment="1">
      <alignment horizontal="center" vertical="center" wrapText="1"/>
    </xf>
    <xf numFmtId="0" fontId="5" fillId="0" borderId="1" xfId="1" applyFont="1" applyBorder="1"/>
    <xf numFmtId="3" fontId="5" fillId="0" borderId="1" xfId="1" quotePrefix="1" applyNumberFormat="1" applyFont="1" applyBorder="1"/>
    <xf numFmtId="166" fontId="5" fillId="0" borderId="1" xfId="1" applyNumberFormat="1" applyFont="1" applyBorder="1"/>
    <xf numFmtId="167" fontId="5" fillId="0" borderId="1" xfId="1" applyNumberFormat="1" applyFont="1" applyBorder="1"/>
    <xf numFmtId="3" fontId="5" fillId="3" borderId="1" xfId="1" applyNumberFormat="1" applyFont="1" applyFill="1" applyBorder="1"/>
    <xf numFmtId="0" fontId="5" fillId="0" borderId="1" xfId="1" quotePrefix="1" applyNumberFormat="1" applyFont="1" applyBorder="1"/>
    <xf numFmtId="0" fontId="6" fillId="0" borderId="0" xfId="1" applyFont="1" applyFill="1" applyBorder="1" applyAlignment="1">
      <alignment horizontal="center" vertical="center" wrapText="1"/>
    </xf>
    <xf numFmtId="3" fontId="6" fillId="0" borderId="1" xfId="1" quotePrefix="1" applyNumberFormat="1" applyFont="1" applyBorder="1" applyAlignment="1">
      <alignment horizontal="center" vertical="center" wrapText="1"/>
    </xf>
    <xf numFmtId="0" fontId="5" fillId="0" borderId="0" xfId="1" applyFont="1"/>
    <xf numFmtId="3" fontId="5" fillId="0" borderId="0" xfId="1" applyNumberFormat="1" applyFont="1"/>
    <xf numFmtId="0" fontId="7" fillId="0" borderId="0" xfId="1" applyFont="1"/>
    <xf numFmtId="0" fontId="8" fillId="0" borderId="0" xfId="1" applyFont="1"/>
    <xf numFmtId="0" fontId="8" fillId="0" borderId="0" xfId="1" applyFont="1" applyAlignment="1">
      <alignment horizontal="right"/>
    </xf>
    <xf numFmtId="0" fontId="5" fillId="4" borderId="0" xfId="1" applyFont="1" applyFill="1"/>
    <xf numFmtId="3" fontId="5" fillId="4" borderId="0" xfId="1" applyNumberFormat="1" applyFont="1" applyFill="1"/>
    <xf numFmtId="166" fontId="5" fillId="0" borderId="0" xfId="1" applyNumberFormat="1" applyFont="1"/>
    <xf numFmtId="0" fontId="6" fillId="0" borderId="0" xfId="1" applyFont="1"/>
    <xf numFmtId="9" fontId="5" fillId="0" borderId="0" xfId="2" applyFont="1" applyBorder="1"/>
    <xf numFmtId="9" fontId="5" fillId="0" borderId="3" xfId="2" applyFont="1" applyBorder="1"/>
    <xf numFmtId="3" fontId="5" fillId="0" borderId="3" xfId="1" applyNumberFormat="1" applyFont="1" applyBorder="1"/>
    <xf numFmtId="0" fontId="5" fillId="0" borderId="3" xfId="1" applyFont="1" applyBorder="1"/>
    <xf numFmtId="9" fontId="5" fillId="0" borderId="4" xfId="2" applyFont="1" applyBorder="1"/>
    <xf numFmtId="3" fontId="5" fillId="0" borderId="4" xfId="1" applyNumberFormat="1" applyFont="1" applyBorder="1"/>
    <xf numFmtId="0" fontId="5" fillId="0" borderId="4" xfId="1" applyFont="1" applyBorder="1"/>
    <xf numFmtId="0" fontId="6" fillId="0" borderId="0" xfId="1" applyFont="1" applyBorder="1" applyAlignment="1">
      <alignment horizontal="center" wrapText="1"/>
    </xf>
    <xf numFmtId="0" fontId="6" fillId="0" borderId="0" xfId="1" applyFont="1" applyBorder="1"/>
    <xf numFmtId="0" fontId="5" fillId="0" borderId="0" xfId="1" applyFont="1" applyAlignment="1">
      <alignment horizontal="center"/>
    </xf>
    <xf numFmtId="0" fontId="5" fillId="0" borderId="0" xfId="1" quotePrefix="1" applyNumberFormat="1" applyFont="1"/>
    <xf numFmtId="3" fontId="5" fillId="5" borderId="0" xfId="1" applyNumberFormat="1" applyFont="1" applyFill="1"/>
    <xf numFmtId="0" fontId="6" fillId="0" borderId="0" xfId="1" applyFont="1" applyAlignment="1">
      <alignment horizontal="center"/>
    </xf>
    <xf numFmtId="0" fontId="4" fillId="0" borderId="0" xfId="1"/>
    <xf numFmtId="3" fontId="4" fillId="0" borderId="1" xfId="1" applyNumberFormat="1" applyBorder="1"/>
    <xf numFmtId="0" fontId="4" fillId="0" borderId="1" xfId="1" applyBorder="1"/>
    <xf numFmtId="0" fontId="4" fillId="0" borderId="1" xfId="1" applyNumberFormat="1" applyBorder="1"/>
    <xf numFmtId="0" fontId="10" fillId="0" borderId="1" xfId="1" quotePrefix="1" applyNumberFormat="1" applyFont="1" applyBorder="1"/>
    <xf numFmtId="0" fontId="4" fillId="0" borderId="1" xfId="1" applyFont="1" applyBorder="1" applyAlignment="1">
      <alignment wrapText="1"/>
    </xf>
    <xf numFmtId="0" fontId="4" fillId="0" borderId="1" xfId="1" applyBorder="1" applyAlignment="1">
      <alignment wrapText="1"/>
    </xf>
    <xf numFmtId="0" fontId="4" fillId="0" borderId="1" xfId="1" applyFill="1" applyBorder="1"/>
    <xf numFmtId="0" fontId="4" fillId="0" borderId="0" xfId="1" applyFill="1" applyBorder="1"/>
    <xf numFmtId="0" fontId="4" fillId="0" borderId="0" xfId="1" applyBorder="1"/>
    <xf numFmtId="0" fontId="4" fillId="0" borderId="0" xfId="1" applyFont="1" applyBorder="1"/>
    <xf numFmtId="168" fontId="4" fillId="0" borderId="0" xfId="1" applyNumberFormat="1" applyFont="1"/>
    <xf numFmtId="168" fontId="4" fillId="0" borderId="0" xfId="1" applyNumberFormat="1"/>
    <xf numFmtId="168" fontId="0" fillId="0" borderId="0" xfId="3" applyNumberFormat="1" applyFont="1"/>
    <xf numFmtId="0" fontId="4" fillId="0" borderId="0" xfId="1" applyFont="1"/>
    <xf numFmtId="0" fontId="5" fillId="7" borderId="1" xfId="1" applyFont="1" applyFill="1" applyBorder="1"/>
    <xf numFmtId="0" fontId="5" fillId="8" borderId="1" xfId="1" applyFont="1" applyFill="1" applyBorder="1"/>
    <xf numFmtId="3" fontId="5" fillId="8" borderId="1" xfId="1" applyNumberFormat="1" applyFont="1" applyFill="1" applyBorder="1"/>
    <xf numFmtId="167" fontId="5" fillId="8" borderId="1" xfId="1" applyNumberFormat="1" applyFont="1" applyFill="1" applyBorder="1"/>
    <xf numFmtId="166" fontId="5" fillId="8" borderId="1" xfId="1" applyNumberFormat="1" applyFont="1" applyFill="1" applyBorder="1"/>
    <xf numFmtId="0" fontId="5" fillId="8" borderId="2" xfId="1" applyFont="1" applyFill="1" applyBorder="1"/>
    <xf numFmtId="0" fontId="1" fillId="0" borderId="0" xfId="1" applyFont="1"/>
    <xf numFmtId="0" fontId="5" fillId="6" borderId="0" xfId="1" applyFont="1" applyFill="1"/>
    <xf numFmtId="3" fontId="5" fillId="6" borderId="0" xfId="1" applyNumberFormat="1" applyFont="1" applyFill="1"/>
    <xf numFmtId="0" fontId="1" fillId="6" borderId="0" xfId="1" applyFont="1" applyFill="1"/>
    <xf numFmtId="0" fontId="5" fillId="9" borderId="0" xfId="1" applyFont="1" applyFill="1"/>
    <xf numFmtId="3" fontId="5" fillId="9" borderId="0" xfId="1" applyNumberFormat="1" applyFont="1" applyFill="1"/>
    <xf numFmtId="0" fontId="7" fillId="9" borderId="0" xfId="1" applyFont="1" applyFill="1"/>
    <xf numFmtId="0" fontId="1" fillId="0" borderId="0" xfId="1" applyFont="1" applyAlignment="1">
      <alignment horizontal="center"/>
    </xf>
    <xf numFmtId="0" fontId="9" fillId="0" borderId="0" xfId="1" applyFont="1" applyAlignment="1">
      <alignment horizontal="center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92A2BD"/>
      <color rgb="FFD2492A"/>
      <color rgb="FF2131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hartsheet" Target="chartsheets/sheet6.xml"/><Relationship Id="rId18" Type="http://schemas.openxmlformats.org/officeDocument/2006/relationships/chartsheet" Target="chartsheets/sheet1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4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5.xml"/><Relationship Id="rId17" Type="http://schemas.openxmlformats.org/officeDocument/2006/relationships/chartsheet" Target="chartsheets/sheet10.xml"/><Relationship Id="rId25" Type="http://schemas.openxmlformats.org/officeDocument/2006/relationships/chartsheet" Target="chartsheets/sheet18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9.xml"/><Relationship Id="rId20" Type="http://schemas.openxmlformats.org/officeDocument/2006/relationships/chartsheet" Target="chartsheets/sheet1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24" Type="http://schemas.openxmlformats.org/officeDocument/2006/relationships/chartsheet" Target="chartsheets/sheet17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8.xml"/><Relationship Id="rId23" Type="http://schemas.openxmlformats.org/officeDocument/2006/relationships/chartsheet" Target="chartsheets/sheet16.xml"/><Relationship Id="rId28" Type="http://schemas.openxmlformats.org/officeDocument/2006/relationships/sharedStrings" Target="sharedStrings.xml"/><Relationship Id="rId10" Type="http://schemas.openxmlformats.org/officeDocument/2006/relationships/chartsheet" Target="chartsheets/sheet3.xml"/><Relationship Id="rId19" Type="http://schemas.openxmlformats.org/officeDocument/2006/relationships/chartsheet" Target="chartsheets/sheet12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hartsheet" Target="chartsheets/sheet7.xml"/><Relationship Id="rId22" Type="http://schemas.openxmlformats.org/officeDocument/2006/relationships/chartsheet" Target="chartsheets/sheet15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1"/>
    <c:view3D>
      <c:rotX val="7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444459138108137"/>
          <c:y val="9.6045537215154186E-2"/>
          <c:w val="0.39861151659971472"/>
          <c:h val="0.81073732884556649"/>
        </c:manualLayout>
      </c:layout>
      <c:pie3DChart>
        <c:varyColors val="1"/>
        <c:ser>
          <c:idx val="0"/>
          <c:order val="0"/>
          <c:tx>
            <c:strRef>
              <c:f>'Corporate Summary'!$A$4:$A$67</c:f>
              <c:strCache>
                <c:ptCount val="64"/>
                <c:pt idx="0">
                  <c:v>VALERO ENERGY CORP</c:v>
                </c:pt>
                <c:pt idx="1">
                  <c:v>PHILLIPS 66 COMPANY</c:v>
                </c:pt>
                <c:pt idx="2">
                  <c:v>MARATHON PETROLEUM CORP</c:v>
                </c:pt>
                <c:pt idx="3">
                  <c:v>EXXON MOBIL CORP</c:v>
                </c:pt>
                <c:pt idx="4">
                  <c:v>ROYAL DUTCH/SHELL GROUP</c:v>
                </c:pt>
                <c:pt idx="5">
                  <c:v>ANDEAVOR</c:v>
                </c:pt>
                <c:pt idx="6">
                  <c:v>CHEVRON CORP</c:v>
                </c:pt>
                <c:pt idx="7">
                  <c:v>PBF ENERGY CO LLC</c:v>
                </c:pt>
                <c:pt idx="8">
                  <c:v>PDV AMERICA INC</c:v>
                </c:pt>
                <c:pt idx="9">
                  <c:v>BP PLC</c:v>
                </c:pt>
                <c:pt idx="10">
                  <c:v>KOCH INDUSTRIES INC</c:v>
                </c:pt>
                <c:pt idx="11">
                  <c:v>SAUDI ARAMCO</c:v>
                </c:pt>
                <c:pt idx="12">
                  <c:v>HOLLYFRONTIER CORP</c:v>
                </c:pt>
                <c:pt idx="13">
                  <c:v>CARLYLE GROUP</c:v>
                </c:pt>
                <c:pt idx="14">
                  <c:v>ACCESS INDUSTRIES</c:v>
                </c:pt>
                <c:pt idx="15">
                  <c:v>HUSKY ENERGY INC</c:v>
                </c:pt>
                <c:pt idx="16">
                  <c:v>CENOVUS</c:v>
                </c:pt>
                <c:pt idx="17">
                  <c:v>TOTAL SA</c:v>
                </c:pt>
                <c:pt idx="18">
                  <c:v>DELTA AIR LINES INC</c:v>
                </c:pt>
                <c:pt idx="19">
                  <c:v>CVR ENERGY</c:v>
                </c:pt>
                <c:pt idx="20">
                  <c:v>CALUMET SPECIALTY PRODUCTS PARTNERS, L.P.</c:v>
                </c:pt>
                <c:pt idx="21">
                  <c:v>PEMEX</c:v>
                </c:pt>
                <c:pt idx="22">
                  <c:v>DELEK GROUP LTD</c:v>
                </c:pt>
                <c:pt idx="23">
                  <c:v>CHS INC</c:v>
                </c:pt>
                <c:pt idx="24">
                  <c:v>ALON ISRAEL OIL COMPANY LTD</c:v>
                </c:pt>
                <c:pt idx="25">
                  <c:v>PETROBRAS AMERICA INC</c:v>
                </c:pt>
                <c:pt idx="26">
                  <c:v>SINCLAIR OIL CORP</c:v>
                </c:pt>
                <c:pt idx="27">
                  <c:v>PAR PETROLEUM INC</c:v>
                </c:pt>
                <c:pt idx="28">
                  <c:v>SUNCOR ENERGY INC</c:v>
                </c:pt>
                <c:pt idx="29">
                  <c:v>TRANSWORLD OIL USA INC</c:v>
                </c:pt>
                <c:pt idx="30">
                  <c:v>KINDER MORGAN ENERGY PTNRS LP</c:v>
                </c:pt>
                <c:pt idx="31">
                  <c:v>ARCTIC SLOPE REGIONAL CORP</c:v>
                </c:pt>
                <c:pt idx="32">
                  <c:v>PLACID OIL CO</c:v>
                </c:pt>
                <c:pt idx="33">
                  <c:v>RED APPLE GROUP INC</c:v>
                </c:pt>
                <c:pt idx="34">
                  <c:v>ISLAND ENERGY SERVICES LLC</c:v>
                </c:pt>
                <c:pt idx="35">
                  <c:v>HUNT CONSLD INC</c:v>
                </c:pt>
                <c:pt idx="36">
                  <c:v>ERGON INC</c:v>
                </c:pt>
                <c:pt idx="37">
                  <c:v>BUCKEYE PARTNERS LP</c:v>
                </c:pt>
                <c:pt idx="38">
                  <c:v>TRAILSTONE LP</c:v>
                </c:pt>
                <c:pt idx="39">
                  <c:v>FJ MANAGEMENT INC</c:v>
                </c:pt>
                <c:pt idx="40">
                  <c:v>COUNTRYMARK COOP INC</c:v>
                </c:pt>
                <c:pt idx="41">
                  <c:v>PETROMAX REFINING CO LLC</c:v>
                </c:pt>
                <c:pt idx="42">
                  <c:v>KERN OIL &amp; REFINING CO</c:v>
                </c:pt>
                <c:pt idx="43">
                  <c:v>SAN JOAQUIN REFINING CO INC</c:v>
                </c:pt>
                <c:pt idx="44">
                  <c:v>SILVER EAGLE REFINING INC</c:v>
                </c:pt>
                <c:pt idx="45">
                  <c:v>CONOCOPHILLIPS</c:v>
                </c:pt>
                <c:pt idx="46">
                  <c:v>BLUE DOLPHIN ENERGY CO</c:v>
                </c:pt>
                <c:pt idx="47">
                  <c:v>AMERICAN REFINING GROUP INC</c:v>
                </c:pt>
                <c:pt idx="48">
                  <c:v>GREKA ENERGY</c:v>
                </c:pt>
                <c:pt idx="49">
                  <c:v>WORLD OIL CO</c:v>
                </c:pt>
                <c:pt idx="50">
                  <c:v>MARTIN RESOURCE MANAGEMENT GRP</c:v>
                </c:pt>
                <c:pt idx="51">
                  <c:v>CONTINENTAL REFINING CO LLC</c:v>
                </c:pt>
                <c:pt idx="52">
                  <c:v>FORELAND REFINING CORP</c:v>
                </c:pt>
                <c:pt idx="53">
                  <c:v>GOODWAY REFINING LLC</c:v>
                </c:pt>
                <c:pt idx="54">
                  <c:v>WRB REFINING LP</c:v>
                </c:pt>
                <c:pt idx="55">
                  <c:v>TESORO CORP</c:v>
                </c:pt>
                <c:pt idx="56">
                  <c:v>WESTERN REFINING INC.</c:v>
                </c:pt>
                <c:pt idx="57">
                  <c:v>BP HUSKY REFINING LLC</c:v>
                </c:pt>
                <c:pt idx="58">
                  <c:v>DEER PARK REFINING LTD PTNRSHP</c:v>
                </c:pt>
                <c:pt idx="59">
                  <c:v>EXCEL PARALUBES</c:v>
                </c:pt>
                <c:pt idx="60">
                  <c:v>LINDSAY GOLDBERG LLC</c:v>
                </c:pt>
                <c:pt idx="61">
                  <c:v>MAGELLAN MIDSTREAM PARTNERS LP</c:v>
                </c:pt>
                <c:pt idx="62">
                  <c:v>MOTIVA ENTERPRISES LLC</c:v>
                </c:pt>
                <c:pt idx="63">
                  <c:v>TEXAS OIL &amp; CHEMICAL CO</c:v>
                </c:pt>
              </c:strCache>
            </c:strRef>
          </c:tx>
          <c:cat>
            <c:strRef>
              <c:f>'Corporate Summary'!$A$4:$A$67</c:f>
              <c:strCache>
                <c:ptCount val="64"/>
                <c:pt idx="0">
                  <c:v>VALERO ENERGY CORP</c:v>
                </c:pt>
                <c:pt idx="1">
                  <c:v>PHILLIPS 66 COMPANY</c:v>
                </c:pt>
                <c:pt idx="2">
                  <c:v>MARATHON PETROLEUM CORP</c:v>
                </c:pt>
                <c:pt idx="3">
                  <c:v>EXXON MOBIL CORP</c:v>
                </c:pt>
                <c:pt idx="4">
                  <c:v>ROYAL DUTCH/SHELL GROUP</c:v>
                </c:pt>
                <c:pt idx="5">
                  <c:v>ANDEAVOR</c:v>
                </c:pt>
                <c:pt idx="6">
                  <c:v>CHEVRON CORP</c:v>
                </c:pt>
                <c:pt idx="7">
                  <c:v>PBF ENERGY CO LLC</c:v>
                </c:pt>
                <c:pt idx="8">
                  <c:v>PDV AMERICA INC</c:v>
                </c:pt>
                <c:pt idx="9">
                  <c:v>BP PLC</c:v>
                </c:pt>
                <c:pt idx="10">
                  <c:v>KOCH INDUSTRIES INC</c:v>
                </c:pt>
                <c:pt idx="11">
                  <c:v>SAUDI ARAMCO</c:v>
                </c:pt>
                <c:pt idx="12">
                  <c:v>HOLLYFRONTIER CORP</c:v>
                </c:pt>
                <c:pt idx="13">
                  <c:v>CARLYLE GROUP</c:v>
                </c:pt>
                <c:pt idx="14">
                  <c:v>ACCESS INDUSTRIES</c:v>
                </c:pt>
                <c:pt idx="15">
                  <c:v>HUSKY ENERGY INC</c:v>
                </c:pt>
                <c:pt idx="16">
                  <c:v>CENOVUS</c:v>
                </c:pt>
                <c:pt idx="17">
                  <c:v>TOTAL SA</c:v>
                </c:pt>
                <c:pt idx="18">
                  <c:v>DELTA AIR LINES INC</c:v>
                </c:pt>
                <c:pt idx="19">
                  <c:v>CVR ENERGY</c:v>
                </c:pt>
                <c:pt idx="20">
                  <c:v>CALUMET SPECIALTY PRODUCTS PARTNERS, L.P.</c:v>
                </c:pt>
                <c:pt idx="21">
                  <c:v>PEMEX</c:v>
                </c:pt>
                <c:pt idx="22">
                  <c:v>DELEK GROUP LTD</c:v>
                </c:pt>
                <c:pt idx="23">
                  <c:v>CHS INC</c:v>
                </c:pt>
                <c:pt idx="24">
                  <c:v>ALON ISRAEL OIL COMPANY LTD</c:v>
                </c:pt>
                <c:pt idx="25">
                  <c:v>PETROBRAS AMERICA INC</c:v>
                </c:pt>
                <c:pt idx="26">
                  <c:v>SINCLAIR OIL CORP</c:v>
                </c:pt>
                <c:pt idx="27">
                  <c:v>PAR PETROLEUM INC</c:v>
                </c:pt>
                <c:pt idx="28">
                  <c:v>SUNCOR ENERGY INC</c:v>
                </c:pt>
                <c:pt idx="29">
                  <c:v>TRANSWORLD OIL USA INC</c:v>
                </c:pt>
                <c:pt idx="30">
                  <c:v>KINDER MORGAN ENERGY PTNRS LP</c:v>
                </c:pt>
                <c:pt idx="31">
                  <c:v>ARCTIC SLOPE REGIONAL CORP</c:v>
                </c:pt>
                <c:pt idx="32">
                  <c:v>PLACID OIL CO</c:v>
                </c:pt>
                <c:pt idx="33">
                  <c:v>RED APPLE GROUP INC</c:v>
                </c:pt>
                <c:pt idx="34">
                  <c:v>ISLAND ENERGY SERVICES LLC</c:v>
                </c:pt>
                <c:pt idx="35">
                  <c:v>HUNT CONSLD INC</c:v>
                </c:pt>
                <c:pt idx="36">
                  <c:v>ERGON INC</c:v>
                </c:pt>
                <c:pt idx="37">
                  <c:v>BUCKEYE PARTNERS LP</c:v>
                </c:pt>
                <c:pt idx="38">
                  <c:v>TRAILSTONE LP</c:v>
                </c:pt>
                <c:pt idx="39">
                  <c:v>FJ MANAGEMENT INC</c:v>
                </c:pt>
                <c:pt idx="40">
                  <c:v>COUNTRYMARK COOP INC</c:v>
                </c:pt>
                <c:pt idx="41">
                  <c:v>PETROMAX REFINING CO LLC</c:v>
                </c:pt>
                <c:pt idx="42">
                  <c:v>KERN OIL &amp; REFINING CO</c:v>
                </c:pt>
                <c:pt idx="43">
                  <c:v>SAN JOAQUIN REFINING CO INC</c:v>
                </c:pt>
                <c:pt idx="44">
                  <c:v>SILVER EAGLE REFINING INC</c:v>
                </c:pt>
                <c:pt idx="45">
                  <c:v>CONOCOPHILLIPS</c:v>
                </c:pt>
                <c:pt idx="46">
                  <c:v>BLUE DOLPHIN ENERGY CO</c:v>
                </c:pt>
                <c:pt idx="47">
                  <c:v>AMERICAN REFINING GROUP INC</c:v>
                </c:pt>
                <c:pt idx="48">
                  <c:v>GREKA ENERGY</c:v>
                </c:pt>
                <c:pt idx="49">
                  <c:v>WORLD OIL CO</c:v>
                </c:pt>
                <c:pt idx="50">
                  <c:v>MARTIN RESOURCE MANAGEMENT GRP</c:v>
                </c:pt>
                <c:pt idx="51">
                  <c:v>CONTINENTAL REFINING CO LLC</c:v>
                </c:pt>
                <c:pt idx="52">
                  <c:v>FORELAND REFINING CORP</c:v>
                </c:pt>
                <c:pt idx="53">
                  <c:v>GOODWAY REFINING LLC</c:v>
                </c:pt>
                <c:pt idx="54">
                  <c:v>WRB REFINING LP</c:v>
                </c:pt>
                <c:pt idx="55">
                  <c:v>TESORO CORP</c:v>
                </c:pt>
                <c:pt idx="56">
                  <c:v>WESTERN REFINING INC.</c:v>
                </c:pt>
                <c:pt idx="57">
                  <c:v>BP HUSKY REFINING LLC</c:v>
                </c:pt>
                <c:pt idx="58">
                  <c:v>DEER PARK REFINING LTD PTNRSHP</c:v>
                </c:pt>
                <c:pt idx="59">
                  <c:v>EXCEL PARALUBES</c:v>
                </c:pt>
                <c:pt idx="60">
                  <c:v>LINDSAY GOLDBERG LLC</c:v>
                </c:pt>
                <c:pt idx="61">
                  <c:v>MAGELLAN MIDSTREAM PARTNERS LP</c:v>
                </c:pt>
                <c:pt idx="62">
                  <c:v>MOTIVA ENTERPRISES LLC</c:v>
                </c:pt>
                <c:pt idx="63">
                  <c:v>TEXAS OIL &amp; CHEMICAL CO</c:v>
                </c:pt>
              </c:strCache>
            </c:strRef>
          </c:cat>
          <c:val>
            <c:numRef>
              <c:f>'Corporate Summary'!$D$4:$D$67</c:f>
              <c:numCache>
                <c:formatCode>#,##0</c:formatCode>
                <c:ptCount val="64"/>
                <c:pt idx="0">
                  <c:v>2307500</c:v>
                </c:pt>
                <c:pt idx="1">
                  <c:v>1967944</c:v>
                </c:pt>
                <c:pt idx="2">
                  <c:v>1931500</c:v>
                </c:pt>
                <c:pt idx="3">
                  <c:v>1807500</c:v>
                </c:pt>
                <c:pt idx="4">
                  <c:v>1191000</c:v>
                </c:pt>
                <c:pt idx="5">
                  <c:v>1171300</c:v>
                </c:pt>
                <c:pt idx="6">
                  <c:v>973700</c:v>
                </c:pt>
                <c:pt idx="7">
                  <c:v>899000</c:v>
                </c:pt>
                <c:pt idx="8">
                  <c:v>788700</c:v>
                </c:pt>
                <c:pt idx="9">
                  <c:v>754000</c:v>
                </c:pt>
                <c:pt idx="10">
                  <c:v>643000</c:v>
                </c:pt>
                <c:pt idx="11">
                  <c:v>572500</c:v>
                </c:pt>
                <c:pt idx="12">
                  <c:v>450420</c:v>
                </c:pt>
                <c:pt idx="13">
                  <c:v>350000</c:v>
                </c:pt>
                <c:pt idx="14">
                  <c:v>296300</c:v>
                </c:pt>
                <c:pt idx="15">
                  <c:v>265000</c:v>
                </c:pt>
                <c:pt idx="16">
                  <c:v>253500</c:v>
                </c:pt>
                <c:pt idx="17">
                  <c:v>245000</c:v>
                </c:pt>
                <c:pt idx="18">
                  <c:v>208000</c:v>
                </c:pt>
                <c:pt idx="19">
                  <c:v>200000</c:v>
                </c:pt>
                <c:pt idx="20">
                  <c:v>188655</c:v>
                </c:pt>
                <c:pt idx="21">
                  <c:v>170000</c:v>
                </c:pt>
                <c:pt idx="22">
                  <c:v>160000</c:v>
                </c:pt>
                <c:pt idx="23">
                  <c:v>158600</c:v>
                </c:pt>
                <c:pt idx="24">
                  <c:v>157000</c:v>
                </c:pt>
                <c:pt idx="25">
                  <c:v>115700</c:v>
                </c:pt>
                <c:pt idx="26">
                  <c:v>115500</c:v>
                </c:pt>
                <c:pt idx="27">
                  <c:v>113500</c:v>
                </c:pt>
                <c:pt idx="28">
                  <c:v>110500</c:v>
                </c:pt>
                <c:pt idx="29">
                  <c:v>105000</c:v>
                </c:pt>
                <c:pt idx="30">
                  <c:v>100000</c:v>
                </c:pt>
                <c:pt idx="31">
                  <c:v>82500</c:v>
                </c:pt>
                <c:pt idx="32">
                  <c:v>82500</c:v>
                </c:pt>
                <c:pt idx="33">
                  <c:v>70000</c:v>
                </c:pt>
                <c:pt idx="34">
                  <c:v>57000</c:v>
                </c:pt>
                <c:pt idx="35">
                  <c:v>52500</c:v>
                </c:pt>
                <c:pt idx="36">
                  <c:v>50300</c:v>
                </c:pt>
                <c:pt idx="37">
                  <c:v>50000</c:v>
                </c:pt>
                <c:pt idx="38">
                  <c:v>42000</c:v>
                </c:pt>
                <c:pt idx="39">
                  <c:v>33000</c:v>
                </c:pt>
                <c:pt idx="40">
                  <c:v>30800</c:v>
                </c:pt>
                <c:pt idx="41">
                  <c:v>27500</c:v>
                </c:pt>
                <c:pt idx="42">
                  <c:v>27000</c:v>
                </c:pt>
                <c:pt idx="43">
                  <c:v>25000</c:v>
                </c:pt>
                <c:pt idx="44">
                  <c:v>19100</c:v>
                </c:pt>
                <c:pt idx="45">
                  <c:v>16000</c:v>
                </c:pt>
                <c:pt idx="46">
                  <c:v>15000</c:v>
                </c:pt>
                <c:pt idx="47">
                  <c:v>11800</c:v>
                </c:pt>
                <c:pt idx="48">
                  <c:v>10000</c:v>
                </c:pt>
                <c:pt idx="49">
                  <c:v>10000</c:v>
                </c:pt>
                <c:pt idx="50">
                  <c:v>7700</c:v>
                </c:pt>
                <c:pt idx="51">
                  <c:v>6300</c:v>
                </c:pt>
                <c:pt idx="52">
                  <c:v>5000</c:v>
                </c:pt>
                <c:pt idx="53">
                  <c:v>5000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5-4A9C-BEF8-01C93E3D9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spPr>
    <a:noFill/>
    <a:ln>
      <a:noFill/>
    </a:ln>
  </c:spPr>
  <c:printSettings>
    <c:headerFooter alignWithMargins="0"/>
    <c:pageMargins b="1" l="0.75000000000000056" r="0.75000000000000056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A2BD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21314D"/>
              </a:solidFill>
            </c:spPr>
            <c:extLst>
              <c:ext xmlns:c16="http://schemas.microsoft.com/office/drawing/2014/chart" uri="{C3380CC4-5D6E-409C-BE32-E72D297353CC}">
                <c16:uniqueId val="{00000001-C07B-4860-99A9-A9705B29FD43}"/>
              </c:ext>
            </c:extLst>
          </c:dPt>
          <c:dPt>
            <c:idx val="1"/>
            <c:invertIfNegative val="0"/>
            <c:bubble3D val="0"/>
            <c:spPr>
              <a:solidFill>
                <a:srgbClr val="21314D"/>
              </a:solidFill>
            </c:spPr>
            <c:extLst>
              <c:ext xmlns:c16="http://schemas.microsoft.com/office/drawing/2014/chart" uri="{C3380CC4-5D6E-409C-BE32-E72D297353CC}">
                <c16:uniqueId val="{00000003-C07B-4860-99A9-A9705B29FD43}"/>
              </c:ext>
            </c:extLst>
          </c:dPt>
          <c:dPt>
            <c:idx val="2"/>
            <c:invertIfNegative val="0"/>
            <c:bubble3D val="0"/>
            <c:spPr>
              <a:solidFill>
                <a:srgbClr val="21314D"/>
              </a:solidFill>
            </c:spPr>
            <c:extLst>
              <c:ext xmlns:c16="http://schemas.microsoft.com/office/drawing/2014/chart" uri="{C3380CC4-5D6E-409C-BE32-E72D297353CC}">
                <c16:uniqueId val="{00000005-C07B-4860-99A9-A9705B29FD43}"/>
              </c:ext>
            </c:extLst>
          </c:dPt>
          <c:dPt>
            <c:idx val="3"/>
            <c:invertIfNegative val="0"/>
            <c:bubble3D val="0"/>
            <c:spPr>
              <a:solidFill>
                <a:srgbClr val="21314D"/>
              </a:solidFill>
            </c:spPr>
            <c:extLst>
              <c:ext xmlns:c16="http://schemas.microsoft.com/office/drawing/2014/chart" uri="{C3380CC4-5D6E-409C-BE32-E72D297353CC}">
                <c16:uniqueId val="{00000007-C07B-4860-99A9-A9705B29FD43}"/>
              </c:ext>
            </c:extLst>
          </c:dPt>
          <c:dPt>
            <c:idx val="4"/>
            <c:invertIfNegative val="0"/>
            <c:bubble3D val="0"/>
            <c:spPr>
              <a:solidFill>
                <a:srgbClr val="21314D"/>
              </a:solidFill>
            </c:spPr>
            <c:extLst>
              <c:ext xmlns:c16="http://schemas.microsoft.com/office/drawing/2014/chart" uri="{C3380CC4-5D6E-409C-BE32-E72D297353CC}">
                <c16:uniqueId val="{00000009-C07B-4860-99A9-A9705B29FD43}"/>
              </c:ext>
            </c:extLst>
          </c:dPt>
          <c:dPt>
            <c:idx val="5"/>
            <c:invertIfNegative val="0"/>
            <c:bubble3D val="0"/>
            <c:spPr>
              <a:solidFill>
                <a:srgbClr val="21314D"/>
              </a:solidFill>
            </c:spPr>
            <c:extLst>
              <c:ext xmlns:c16="http://schemas.microsoft.com/office/drawing/2014/chart" uri="{C3380CC4-5D6E-409C-BE32-E72D297353CC}">
                <c16:uniqueId val="{0000000B-C07B-4860-99A9-A9705B29FD43}"/>
              </c:ext>
            </c:extLst>
          </c:dPt>
          <c:val>
            <c:numRef>
              <c:f>'Corporate Summary'!$D$4:$D$61</c:f>
              <c:numCache>
                <c:formatCode>#,##0</c:formatCode>
                <c:ptCount val="58"/>
                <c:pt idx="0">
                  <c:v>2307500</c:v>
                </c:pt>
                <c:pt idx="1">
                  <c:v>1967944</c:v>
                </c:pt>
                <c:pt idx="2">
                  <c:v>1931500</c:v>
                </c:pt>
                <c:pt idx="3">
                  <c:v>1807500</c:v>
                </c:pt>
                <c:pt idx="4">
                  <c:v>1191000</c:v>
                </c:pt>
                <c:pt idx="5">
                  <c:v>1171300</c:v>
                </c:pt>
                <c:pt idx="6">
                  <c:v>973700</c:v>
                </c:pt>
                <c:pt idx="7">
                  <c:v>899000</c:v>
                </c:pt>
                <c:pt idx="8">
                  <c:v>788700</c:v>
                </c:pt>
                <c:pt idx="9">
                  <c:v>754000</c:v>
                </c:pt>
                <c:pt idx="10">
                  <c:v>643000</c:v>
                </c:pt>
                <c:pt idx="11">
                  <c:v>572500</c:v>
                </c:pt>
                <c:pt idx="12">
                  <c:v>450420</c:v>
                </c:pt>
                <c:pt idx="13">
                  <c:v>350000</c:v>
                </c:pt>
                <c:pt idx="14">
                  <c:v>296300</c:v>
                </c:pt>
                <c:pt idx="15">
                  <c:v>265000</c:v>
                </c:pt>
                <c:pt idx="16">
                  <c:v>253500</c:v>
                </c:pt>
                <c:pt idx="17">
                  <c:v>245000</c:v>
                </c:pt>
                <c:pt idx="18">
                  <c:v>208000</c:v>
                </c:pt>
                <c:pt idx="19">
                  <c:v>200000</c:v>
                </c:pt>
                <c:pt idx="20">
                  <c:v>188655</c:v>
                </c:pt>
                <c:pt idx="21">
                  <c:v>170000</c:v>
                </c:pt>
                <c:pt idx="22">
                  <c:v>160000</c:v>
                </c:pt>
                <c:pt idx="23">
                  <c:v>158600</c:v>
                </c:pt>
                <c:pt idx="24">
                  <c:v>157000</c:v>
                </c:pt>
                <c:pt idx="25">
                  <c:v>115700</c:v>
                </c:pt>
                <c:pt idx="26">
                  <c:v>115500</c:v>
                </c:pt>
                <c:pt idx="27">
                  <c:v>113500</c:v>
                </c:pt>
                <c:pt idx="28">
                  <c:v>110500</c:v>
                </c:pt>
                <c:pt idx="29">
                  <c:v>105000</c:v>
                </c:pt>
                <c:pt idx="30">
                  <c:v>100000</c:v>
                </c:pt>
                <c:pt idx="31">
                  <c:v>82500</c:v>
                </c:pt>
                <c:pt idx="32">
                  <c:v>82500</c:v>
                </c:pt>
                <c:pt idx="33">
                  <c:v>70000</c:v>
                </c:pt>
                <c:pt idx="34">
                  <c:v>57000</c:v>
                </c:pt>
                <c:pt idx="35">
                  <c:v>52500</c:v>
                </c:pt>
                <c:pt idx="36">
                  <c:v>50300</c:v>
                </c:pt>
                <c:pt idx="37">
                  <c:v>50000</c:v>
                </c:pt>
                <c:pt idx="38">
                  <c:v>42000</c:v>
                </c:pt>
                <c:pt idx="39">
                  <c:v>33000</c:v>
                </c:pt>
                <c:pt idx="40">
                  <c:v>30800</c:v>
                </c:pt>
                <c:pt idx="41">
                  <c:v>27500</c:v>
                </c:pt>
                <c:pt idx="42">
                  <c:v>27000</c:v>
                </c:pt>
                <c:pt idx="43">
                  <c:v>25000</c:v>
                </c:pt>
                <c:pt idx="44">
                  <c:v>19100</c:v>
                </c:pt>
                <c:pt idx="45">
                  <c:v>16000</c:v>
                </c:pt>
                <c:pt idx="46">
                  <c:v>15000</c:v>
                </c:pt>
                <c:pt idx="47">
                  <c:v>11800</c:v>
                </c:pt>
                <c:pt idx="48">
                  <c:v>10000</c:v>
                </c:pt>
                <c:pt idx="49">
                  <c:v>10000</c:v>
                </c:pt>
                <c:pt idx="50">
                  <c:v>7700</c:v>
                </c:pt>
                <c:pt idx="51">
                  <c:v>6300</c:v>
                </c:pt>
                <c:pt idx="52">
                  <c:v>5000</c:v>
                </c:pt>
                <c:pt idx="53">
                  <c:v>5000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7B-4860-99A9-A9705B29F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63903232"/>
        <c:axId val="363917696"/>
      </c:barChart>
      <c:lineChart>
        <c:grouping val="standard"/>
        <c:varyColors val="0"/>
        <c:ser>
          <c:idx val="1"/>
          <c:order val="1"/>
          <c:tx>
            <c:v>Cumulative Fraction of Total</c:v>
          </c:tx>
          <c:spPr>
            <a:ln>
              <a:solidFill>
                <a:srgbClr val="D2492A"/>
              </a:solidFill>
            </a:ln>
          </c:spPr>
          <c:marker>
            <c:spPr>
              <a:solidFill>
                <a:srgbClr val="D2492A"/>
              </a:solidFill>
              <a:ln>
                <a:solidFill>
                  <a:srgbClr val="D2492A"/>
                </a:solidFill>
              </a:ln>
            </c:spPr>
          </c:marker>
          <c:val>
            <c:numRef>
              <c:f>'Corporate Summary'!$I$4:$I$60</c:f>
              <c:numCache>
                <c:formatCode>0.0%</c:formatCode>
                <c:ptCount val="57"/>
                <c:pt idx="0">
                  <c:v>0.11829499968702449</c:v>
                </c:pt>
                <c:pt idx="1">
                  <c:v>0.21918251208749329</c:v>
                </c:pt>
                <c:pt idx="2">
                  <c:v>0.31820170684176752</c:v>
                </c:pt>
                <c:pt idx="3">
                  <c:v>0.41086398720332629</c:v>
                </c:pt>
                <c:pt idx="4">
                  <c:v>0.4719211246365857</c:v>
                </c:pt>
                <c:pt idx="5">
                  <c:v>0.53196833292842183</c:v>
                </c:pt>
                <c:pt idx="6">
                  <c:v>0.58188549054283378</c:v>
                </c:pt>
                <c:pt idx="7">
                  <c:v>0.62797311989002125</c:v>
                </c:pt>
                <c:pt idx="8">
                  <c:v>0.66840617135401093</c:v>
                </c:pt>
                <c:pt idx="9">
                  <c:v>0.7070603120968133</c:v>
                </c:pt>
                <c:pt idx="10">
                  <c:v>0.74002398914936229</c:v>
                </c:pt>
                <c:pt idx="11">
                  <c:v>0.76937345277702063</c:v>
                </c:pt>
                <c:pt idx="12">
                  <c:v>0.79246443165417324</c:v>
                </c:pt>
                <c:pt idx="13">
                  <c:v>0.81040733518199926</c:v>
                </c:pt>
                <c:pt idx="14">
                  <c:v>0.82559728465427029</c:v>
                </c:pt>
                <c:pt idx="15">
                  <c:v>0.83918262589676706</c:v>
                </c:pt>
                <c:pt idx="16">
                  <c:v>0.85217841459477828</c:v>
                </c:pt>
                <c:pt idx="17">
                  <c:v>0.86473844706425651</c:v>
                </c:pt>
                <c:pt idx="18">
                  <c:v>0.87540165830365024</c:v>
                </c:pt>
                <c:pt idx="19">
                  <c:v>0.88565474603383654</c:v>
                </c:pt>
                <c:pt idx="20">
                  <c:v>0.89532622736252798</c:v>
                </c:pt>
                <c:pt idx="21">
                  <c:v>0.90404135193318635</c:v>
                </c:pt>
                <c:pt idx="22">
                  <c:v>0.91224382211733546</c:v>
                </c:pt>
                <c:pt idx="23">
                  <c:v>0.92037452068737313</c:v>
                </c:pt>
                <c:pt idx="24">
                  <c:v>0.92842319455556943</c:v>
                </c:pt>
                <c:pt idx="25">
                  <c:v>0.9343546058074822</c:v>
                </c:pt>
                <c:pt idx="26">
                  <c:v>0.94027576397166479</c:v>
                </c:pt>
                <c:pt idx="27">
                  <c:v>0.94609439125854555</c:v>
                </c:pt>
                <c:pt idx="28">
                  <c:v>0.9517592222294734</c:v>
                </c:pt>
                <c:pt idx="29">
                  <c:v>0.95714209328782129</c:v>
                </c:pt>
                <c:pt idx="30">
                  <c:v>0.96226863715291444</c:v>
                </c:pt>
                <c:pt idx="31">
                  <c:v>0.9664980358416162</c:v>
                </c:pt>
                <c:pt idx="32">
                  <c:v>0.97072743453031807</c:v>
                </c:pt>
                <c:pt idx="33">
                  <c:v>0.97431601523588329</c:v>
                </c:pt>
                <c:pt idx="34">
                  <c:v>0.97723814523898644</c:v>
                </c:pt>
                <c:pt idx="35">
                  <c:v>0.97992958076816028</c:v>
                </c:pt>
                <c:pt idx="36">
                  <c:v>0.98250823233230211</c:v>
                </c:pt>
                <c:pt idx="37">
                  <c:v>0.98507150426484869</c:v>
                </c:pt>
                <c:pt idx="38">
                  <c:v>0.98722465268818782</c:v>
                </c:pt>
                <c:pt idx="39">
                  <c:v>0.98891641216366866</c:v>
                </c:pt>
                <c:pt idx="40">
                  <c:v>0.99049538767411727</c:v>
                </c:pt>
                <c:pt idx="41">
                  <c:v>0.99190518723701793</c:v>
                </c:pt>
                <c:pt idx="42">
                  <c:v>0.99328935408059305</c:v>
                </c:pt>
                <c:pt idx="43">
                  <c:v>0.99457099004686633</c:v>
                </c:pt>
                <c:pt idx="44">
                  <c:v>0.9955501599250991</c:v>
                </c:pt>
                <c:pt idx="45">
                  <c:v>0.99637040694351409</c:v>
                </c:pt>
                <c:pt idx="46">
                  <c:v>0.99713938852327799</c:v>
                </c:pt>
                <c:pt idx="47">
                  <c:v>0.99774432069935903</c:v>
                </c:pt>
                <c:pt idx="48">
                  <c:v>0.9982569750858683</c:v>
                </c:pt>
                <c:pt idx="49">
                  <c:v>0.99876962947237768</c:v>
                </c:pt>
                <c:pt idx="50">
                  <c:v>0.99916437334998986</c:v>
                </c:pt>
                <c:pt idx="51">
                  <c:v>0.99948734561349073</c:v>
                </c:pt>
                <c:pt idx="52">
                  <c:v>0.99974367280674536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07B-4860-99A9-A9705B29F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192128"/>
        <c:axId val="363919616"/>
      </c:lineChart>
      <c:catAx>
        <c:axId val="363903232"/>
        <c:scaling>
          <c:orientation val="minMax"/>
        </c:scaling>
        <c:delete val="0"/>
        <c:axPos val="b"/>
        <c:majorTickMark val="out"/>
        <c:minorTickMark val="none"/>
        <c:tickLblPos val="none"/>
        <c:crossAx val="363917696"/>
        <c:crosses val="autoZero"/>
        <c:auto val="1"/>
        <c:lblAlgn val="ctr"/>
        <c:lblOffset val="100"/>
        <c:noMultiLvlLbl val="0"/>
      </c:catAx>
      <c:valAx>
        <c:axId val="363917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Capacity, bbl per stream day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3903232"/>
        <c:crosses val="autoZero"/>
        <c:crossBetween val="between"/>
      </c:valAx>
      <c:valAx>
        <c:axId val="363919616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Cumulative, % of Total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4192128"/>
        <c:crosses val="max"/>
        <c:crossBetween val="between"/>
        <c:majorUnit val="0.2"/>
      </c:valAx>
      <c:catAx>
        <c:axId val="364192128"/>
        <c:scaling>
          <c:orientation val="minMax"/>
        </c:scaling>
        <c:delete val="1"/>
        <c:axPos val="b"/>
        <c:majorTickMark val="out"/>
        <c:minorTickMark val="none"/>
        <c:tickLblPos val="nextTo"/>
        <c:crossAx val="36391961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0"/>
          <c:order val="0"/>
          <c:tx>
            <c:v>Atmospheric Distillation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15-44FA-A4B4-D47A006AA13A}"/>
              </c:ext>
            </c:extLst>
          </c:dPt>
          <c:dPt>
            <c:idx val="1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15-44FA-A4B4-D47A006AA13A}"/>
              </c:ext>
            </c:extLst>
          </c:dPt>
          <c:dPt>
            <c:idx val="2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15-44FA-A4B4-D47A006AA13A}"/>
              </c:ext>
            </c:extLst>
          </c:dPt>
          <c:dPt>
            <c:idx val="3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15-44FA-A4B4-D47A006AA13A}"/>
              </c:ext>
            </c:extLst>
          </c:dPt>
          <c:dPt>
            <c:idx val="4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15-44FA-A4B4-D47A006AA13A}"/>
              </c:ext>
            </c:extLst>
          </c:dPt>
          <c:dPt>
            <c:idx val="5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15-44FA-A4B4-D47A006AA13A}"/>
              </c:ext>
            </c:extLst>
          </c:dPt>
          <c:dPt>
            <c:idx val="6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15-44FA-A4B4-D47A006AA13A}"/>
              </c:ext>
            </c:extLst>
          </c:dPt>
          <c:dPt>
            <c:idx val="7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15-44FA-A4B4-D47A006AA13A}"/>
              </c:ext>
            </c:extLst>
          </c:dPt>
          <c:dPt>
            <c:idx val="8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15-44FA-A4B4-D47A006AA13A}"/>
              </c:ext>
            </c:extLst>
          </c:dPt>
          <c:dPt>
            <c:idx val="9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0615-44FA-A4B4-D47A006AA13A}"/>
              </c:ext>
            </c:extLst>
          </c:dPt>
          <c:dPt>
            <c:idx val="9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0615-44FA-A4B4-D47A006AA13A}"/>
              </c:ext>
            </c:extLst>
          </c:dPt>
          <c:dPt>
            <c:idx val="1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0615-44FA-A4B4-D47A006AA13A}"/>
              </c:ext>
            </c:extLst>
          </c:dPt>
          <c:dPt>
            <c:idx val="1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ABA0-4590-AE4D-A3C32B6C696C}"/>
              </c:ext>
            </c:extLst>
          </c:dPt>
          <c:dPt>
            <c:idx val="1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0615-44FA-A4B4-D47A006AA13A}"/>
              </c:ext>
            </c:extLst>
          </c:dPt>
          <c:dPt>
            <c:idx val="123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ABA0-4590-AE4D-A3C32B6C696C}"/>
              </c:ext>
            </c:extLst>
          </c:dPt>
          <c:dPt>
            <c:idx val="124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ABA0-4590-AE4D-A3C32B6C696C}"/>
              </c:ext>
            </c:extLst>
          </c:dPt>
          <c:dPt>
            <c:idx val="125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0615-44FA-A4B4-D47A006AA13A}"/>
              </c:ext>
            </c:extLst>
          </c:dPt>
          <c:dPt>
            <c:idx val="126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0615-44FA-A4B4-D47A006AA13A}"/>
              </c:ext>
            </c:extLst>
          </c:dPt>
          <c:dPt>
            <c:idx val="127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21-ABA0-4590-AE4D-A3C32B6C696C}"/>
              </c:ext>
            </c:extLst>
          </c:dPt>
          <c:dPt>
            <c:idx val="128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23-ABA0-4590-AE4D-A3C32B6C696C}"/>
              </c:ext>
            </c:extLst>
          </c:dPt>
          <c:dPt>
            <c:idx val="129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25-ABA0-4590-AE4D-A3C32B6C696C}"/>
              </c:ext>
            </c:extLst>
          </c:dPt>
          <c:dPt>
            <c:idx val="130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0615-44FA-A4B4-D47A006AA13A}"/>
              </c:ext>
            </c:extLst>
          </c:dPt>
          <c:dPt>
            <c:idx val="131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21-0615-44FA-A4B4-D47A006AA13A}"/>
              </c:ext>
            </c:extLst>
          </c:dPt>
          <c:dPt>
            <c:idx val="132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23-0615-44FA-A4B4-D47A006AA13A}"/>
              </c:ext>
            </c:extLst>
          </c:dPt>
          <c:dPt>
            <c:idx val="13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0615-44FA-A4B4-D47A006AA13A}"/>
              </c:ext>
            </c:extLst>
          </c:dPt>
          <c:dPt>
            <c:idx val="13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0615-44FA-A4B4-D47A006AA13A}"/>
              </c:ext>
            </c:extLst>
          </c:dPt>
          <c:dPt>
            <c:idx val="13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ABA0-4590-AE4D-A3C32B6C696C}"/>
              </c:ext>
            </c:extLst>
          </c:dPt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615-44FA-A4B4-D47A006A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364068224"/>
        <c:axId val="364070016"/>
      </c:barChart>
      <c:catAx>
        <c:axId val="36406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4070016"/>
        <c:crosses val="autoZero"/>
        <c:auto val="1"/>
        <c:lblAlgn val="ctr"/>
        <c:lblOffset val="100"/>
        <c:noMultiLvlLbl val="0"/>
      </c:catAx>
      <c:valAx>
        <c:axId val="364070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4068224"/>
        <c:crosses val="autoZero"/>
        <c:crossBetween val="between"/>
        <c:majorUnit val="50000"/>
      </c:valAx>
    </c:plotArea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clustered"/>
        <c:varyColors val="0"/>
        <c:ser>
          <c:idx val="1"/>
          <c:order val="1"/>
          <c:tx>
            <c:v>Vacuum Distillation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Capacity'!$G$5:$G$137</c:f>
              <c:numCache>
                <c:formatCode>#,##0</c:formatCode>
                <c:ptCount val="133"/>
                <c:pt idx="0">
                  <c:v>331800</c:v>
                </c:pt>
                <c:pt idx="1">
                  <c:v>297000</c:v>
                </c:pt>
                <c:pt idx="2">
                  <c:v>301000</c:v>
                </c:pt>
                <c:pt idx="3">
                  <c:v>246100</c:v>
                </c:pt>
                <c:pt idx="4">
                  <c:v>237000</c:v>
                </c:pt>
                <c:pt idx="5">
                  <c:v>230000</c:v>
                </c:pt>
                <c:pt idx="6">
                  <c:v>263900</c:v>
                </c:pt>
                <c:pt idx="7">
                  <c:v>220000</c:v>
                </c:pt>
                <c:pt idx="8">
                  <c:v>148800</c:v>
                </c:pt>
                <c:pt idx="9">
                  <c:v>314000</c:v>
                </c:pt>
                <c:pt idx="10">
                  <c:v>196500</c:v>
                </c:pt>
                <c:pt idx="11">
                  <c:v>163200</c:v>
                </c:pt>
                <c:pt idx="12">
                  <c:v>180000</c:v>
                </c:pt>
                <c:pt idx="13">
                  <c:v>234000</c:v>
                </c:pt>
                <c:pt idx="14">
                  <c:v>87500</c:v>
                </c:pt>
                <c:pt idx="15">
                  <c:v>97000</c:v>
                </c:pt>
                <c:pt idx="16">
                  <c:v>196500</c:v>
                </c:pt>
                <c:pt idx="17">
                  <c:v>130000</c:v>
                </c:pt>
                <c:pt idx="18">
                  <c:v>169100</c:v>
                </c:pt>
                <c:pt idx="19">
                  <c:v>140000</c:v>
                </c:pt>
                <c:pt idx="20">
                  <c:v>132000</c:v>
                </c:pt>
                <c:pt idx="21">
                  <c:v>103000</c:v>
                </c:pt>
                <c:pt idx="22">
                  <c:v>132100</c:v>
                </c:pt>
                <c:pt idx="23">
                  <c:v>126700</c:v>
                </c:pt>
                <c:pt idx="24">
                  <c:v>116300</c:v>
                </c:pt>
                <c:pt idx="25">
                  <c:v>123456</c:v>
                </c:pt>
                <c:pt idx="26">
                  <c:v>75000</c:v>
                </c:pt>
                <c:pt idx="27">
                  <c:v>91300</c:v>
                </c:pt>
                <c:pt idx="28">
                  <c:v>71500</c:v>
                </c:pt>
                <c:pt idx="29">
                  <c:v>117000</c:v>
                </c:pt>
                <c:pt idx="30">
                  <c:v>112000</c:v>
                </c:pt>
                <c:pt idx="31">
                  <c:v>133500</c:v>
                </c:pt>
                <c:pt idx="32">
                  <c:v>180000</c:v>
                </c:pt>
                <c:pt idx="33">
                  <c:v>89042</c:v>
                </c:pt>
                <c:pt idx="34">
                  <c:v>73000</c:v>
                </c:pt>
                <c:pt idx="35">
                  <c:v>50000</c:v>
                </c:pt>
                <c:pt idx="36">
                  <c:v>38000</c:v>
                </c:pt>
                <c:pt idx="37">
                  <c:v>169000</c:v>
                </c:pt>
                <c:pt idx="39">
                  <c:v>104600</c:v>
                </c:pt>
                <c:pt idx="41">
                  <c:v>77200</c:v>
                </c:pt>
                <c:pt idx="42">
                  <c:v>53000</c:v>
                </c:pt>
                <c:pt idx="43">
                  <c:v>156900</c:v>
                </c:pt>
                <c:pt idx="44">
                  <c:v>90000</c:v>
                </c:pt>
                <c:pt idx="45">
                  <c:v>85300</c:v>
                </c:pt>
                <c:pt idx="46">
                  <c:v>71500</c:v>
                </c:pt>
                <c:pt idx="47">
                  <c:v>102000</c:v>
                </c:pt>
                <c:pt idx="48">
                  <c:v>102300</c:v>
                </c:pt>
                <c:pt idx="49">
                  <c:v>80000</c:v>
                </c:pt>
                <c:pt idx="50">
                  <c:v>64000</c:v>
                </c:pt>
                <c:pt idx="51">
                  <c:v>65800</c:v>
                </c:pt>
                <c:pt idx="52">
                  <c:v>85500</c:v>
                </c:pt>
                <c:pt idx="53">
                  <c:v>82000</c:v>
                </c:pt>
                <c:pt idx="54">
                  <c:v>77900</c:v>
                </c:pt>
                <c:pt idx="55">
                  <c:v>56200</c:v>
                </c:pt>
                <c:pt idx="56">
                  <c:v>60000</c:v>
                </c:pt>
                <c:pt idx="57">
                  <c:v>93200</c:v>
                </c:pt>
                <c:pt idx="58">
                  <c:v>50500</c:v>
                </c:pt>
                <c:pt idx="59">
                  <c:v>46000</c:v>
                </c:pt>
                <c:pt idx="60">
                  <c:v>38000</c:v>
                </c:pt>
                <c:pt idx="61">
                  <c:v>29600</c:v>
                </c:pt>
                <c:pt idx="62">
                  <c:v>50700</c:v>
                </c:pt>
                <c:pt idx="63">
                  <c:v>65000</c:v>
                </c:pt>
                <c:pt idx="64">
                  <c:v>36000</c:v>
                </c:pt>
                <c:pt idx="65">
                  <c:v>50600</c:v>
                </c:pt>
                <c:pt idx="66">
                  <c:v>35000</c:v>
                </c:pt>
                <c:pt idx="68">
                  <c:v>38000</c:v>
                </c:pt>
                <c:pt idx="69">
                  <c:v>29000</c:v>
                </c:pt>
                <c:pt idx="70">
                  <c:v>40000</c:v>
                </c:pt>
                <c:pt idx="71">
                  <c:v>32000</c:v>
                </c:pt>
                <c:pt idx="72">
                  <c:v>33500</c:v>
                </c:pt>
                <c:pt idx="73">
                  <c:v>41000</c:v>
                </c:pt>
                <c:pt idx="75">
                  <c:v>32000</c:v>
                </c:pt>
                <c:pt idx="76">
                  <c:v>46000</c:v>
                </c:pt>
                <c:pt idx="77">
                  <c:v>45000</c:v>
                </c:pt>
                <c:pt idx="78">
                  <c:v>36200</c:v>
                </c:pt>
                <c:pt idx="79">
                  <c:v>27000</c:v>
                </c:pt>
                <c:pt idx="80">
                  <c:v>28000</c:v>
                </c:pt>
                <c:pt idx="81">
                  <c:v>40300</c:v>
                </c:pt>
                <c:pt idx="83">
                  <c:v>24000</c:v>
                </c:pt>
                <c:pt idx="84">
                  <c:v>25000</c:v>
                </c:pt>
                <c:pt idx="85">
                  <c:v>26000</c:v>
                </c:pt>
                <c:pt idx="86">
                  <c:v>40000</c:v>
                </c:pt>
                <c:pt idx="87">
                  <c:v>37100</c:v>
                </c:pt>
                <c:pt idx="89">
                  <c:v>32300</c:v>
                </c:pt>
                <c:pt idx="90">
                  <c:v>29000</c:v>
                </c:pt>
                <c:pt idx="91">
                  <c:v>28000</c:v>
                </c:pt>
                <c:pt idx="93">
                  <c:v>31000</c:v>
                </c:pt>
                <c:pt idx="94">
                  <c:v>27500</c:v>
                </c:pt>
                <c:pt idx="95">
                  <c:v>28000</c:v>
                </c:pt>
                <c:pt idx="97">
                  <c:v>20500</c:v>
                </c:pt>
                <c:pt idx="98">
                  <c:v>25000</c:v>
                </c:pt>
                <c:pt idx="99">
                  <c:v>19200</c:v>
                </c:pt>
                <c:pt idx="101">
                  <c:v>18000</c:v>
                </c:pt>
                <c:pt idx="102">
                  <c:v>8500</c:v>
                </c:pt>
                <c:pt idx="103">
                  <c:v>20000</c:v>
                </c:pt>
                <c:pt idx="105">
                  <c:v>14000</c:v>
                </c:pt>
                <c:pt idx="107">
                  <c:v>18000</c:v>
                </c:pt>
                <c:pt idx="111">
                  <c:v>14300</c:v>
                </c:pt>
                <c:pt idx="112">
                  <c:v>8600</c:v>
                </c:pt>
                <c:pt idx="118">
                  <c:v>7000</c:v>
                </c:pt>
                <c:pt idx="121">
                  <c:v>6875</c:v>
                </c:pt>
                <c:pt idx="123">
                  <c:v>10000</c:v>
                </c:pt>
                <c:pt idx="124">
                  <c:v>7000</c:v>
                </c:pt>
                <c:pt idx="125">
                  <c:v>7000</c:v>
                </c:pt>
                <c:pt idx="127">
                  <c:v>3850</c:v>
                </c:pt>
                <c:pt idx="128">
                  <c:v>5000</c:v>
                </c:pt>
                <c:pt idx="131">
                  <c:v>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C-424B-9579-A0C64137D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364104704"/>
        <c:axId val="364110976"/>
      </c:barChart>
      <c:scatterChart>
        <c:scatterStyle val="lineMarker"/>
        <c:varyColors val="0"/>
        <c:ser>
          <c:idx val="0"/>
          <c:order val="0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858C-424B-9579-A0C64137DFFC}"/>
              </c:ext>
            </c:extLst>
          </c:dPt>
          <c:y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8C-424B-9579-A0C64137D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04704"/>
        <c:axId val="364110976"/>
      </c:scatterChart>
      <c:catAx>
        <c:axId val="36410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4110976"/>
        <c:crosses val="autoZero"/>
        <c:auto val="1"/>
        <c:lblAlgn val="ctr"/>
        <c:lblOffset val="100"/>
        <c:noMultiLvlLbl val="0"/>
      </c:catAx>
      <c:valAx>
        <c:axId val="364110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4104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717091277030608"/>
          <c:y val="0.33413097220770305"/>
          <c:w val="0.18721023107589968"/>
          <c:h val="7.308205083408395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2"/>
          <c:order val="2"/>
          <c:tx>
            <c:v>Delayed Coking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Capacity'!$M$5:$M$137</c:f>
              <c:numCache>
                <c:formatCode>#,##0</c:formatCode>
                <c:ptCount val="133"/>
                <c:pt idx="0">
                  <c:v>164500</c:v>
                </c:pt>
                <c:pt idx="1">
                  <c:v>54000</c:v>
                </c:pt>
                <c:pt idx="2">
                  <c:v>94500</c:v>
                </c:pt>
                <c:pt idx="3">
                  <c:v>123500</c:v>
                </c:pt>
                <c:pt idx="4">
                  <c:v>33000</c:v>
                </c:pt>
                <c:pt idx="5">
                  <c:v>110000</c:v>
                </c:pt>
                <c:pt idx="6">
                  <c:v>102000</c:v>
                </c:pt>
                <c:pt idx="7">
                  <c:v>99600</c:v>
                </c:pt>
                <c:pt idx="8">
                  <c:v>48000</c:v>
                </c:pt>
                <c:pt idx="9">
                  <c:v>105000</c:v>
                </c:pt>
                <c:pt idx="10">
                  <c:v>83000</c:v>
                </c:pt>
                <c:pt idx="12">
                  <c:v>90000</c:v>
                </c:pt>
                <c:pt idx="13">
                  <c:v>69000</c:v>
                </c:pt>
                <c:pt idx="14">
                  <c:v>15500</c:v>
                </c:pt>
                <c:pt idx="15">
                  <c:v>17000</c:v>
                </c:pt>
                <c:pt idx="16">
                  <c:v>100000</c:v>
                </c:pt>
                <c:pt idx="18">
                  <c:v>76700</c:v>
                </c:pt>
                <c:pt idx="19">
                  <c:v>67100</c:v>
                </c:pt>
                <c:pt idx="20">
                  <c:v>60000</c:v>
                </c:pt>
                <c:pt idx="21">
                  <c:v>26000</c:v>
                </c:pt>
                <c:pt idx="22">
                  <c:v>78700</c:v>
                </c:pt>
                <c:pt idx="23">
                  <c:v>57500</c:v>
                </c:pt>
                <c:pt idx="27">
                  <c:v>28500</c:v>
                </c:pt>
                <c:pt idx="28">
                  <c:v>30000</c:v>
                </c:pt>
                <c:pt idx="29">
                  <c:v>60000</c:v>
                </c:pt>
                <c:pt idx="30">
                  <c:v>57500</c:v>
                </c:pt>
                <c:pt idx="31">
                  <c:v>53500</c:v>
                </c:pt>
                <c:pt idx="32">
                  <c:v>84000</c:v>
                </c:pt>
                <c:pt idx="33">
                  <c:v>27385</c:v>
                </c:pt>
                <c:pt idx="37">
                  <c:v>30000</c:v>
                </c:pt>
                <c:pt idx="41">
                  <c:v>40700</c:v>
                </c:pt>
                <c:pt idx="42">
                  <c:v>23000</c:v>
                </c:pt>
                <c:pt idx="43">
                  <c:v>53000</c:v>
                </c:pt>
                <c:pt idx="44">
                  <c:v>27000</c:v>
                </c:pt>
                <c:pt idx="45">
                  <c:v>44900</c:v>
                </c:pt>
                <c:pt idx="46">
                  <c:v>35000</c:v>
                </c:pt>
                <c:pt idx="47">
                  <c:v>25000</c:v>
                </c:pt>
                <c:pt idx="48">
                  <c:v>53000</c:v>
                </c:pt>
                <c:pt idx="49">
                  <c:v>28380</c:v>
                </c:pt>
                <c:pt idx="50">
                  <c:v>19000</c:v>
                </c:pt>
                <c:pt idx="51">
                  <c:v>25300</c:v>
                </c:pt>
                <c:pt idx="53">
                  <c:v>53200</c:v>
                </c:pt>
                <c:pt idx="54">
                  <c:v>33500</c:v>
                </c:pt>
                <c:pt idx="57">
                  <c:v>51000</c:v>
                </c:pt>
                <c:pt idx="59">
                  <c:v>25000</c:v>
                </c:pt>
                <c:pt idx="63">
                  <c:v>42000</c:v>
                </c:pt>
                <c:pt idx="68">
                  <c:v>25000</c:v>
                </c:pt>
                <c:pt idx="71">
                  <c:v>11000</c:v>
                </c:pt>
                <c:pt idx="73">
                  <c:v>20000</c:v>
                </c:pt>
                <c:pt idx="76">
                  <c:v>28800</c:v>
                </c:pt>
                <c:pt idx="80">
                  <c:v>6500</c:v>
                </c:pt>
                <c:pt idx="87">
                  <c:v>21700</c:v>
                </c:pt>
                <c:pt idx="90">
                  <c:v>15000</c:v>
                </c:pt>
                <c:pt idx="94">
                  <c:v>10000</c:v>
                </c:pt>
                <c:pt idx="95">
                  <c:v>13700</c:v>
                </c:pt>
                <c:pt idx="101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7-4D73-9551-4DF6BD94E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100"/>
        <c:axId val="364913024"/>
        <c:axId val="364914944"/>
      </c:barChart>
      <c:lineChart>
        <c:grouping val="standard"/>
        <c:varyColors val="0"/>
        <c:ser>
          <c:idx val="1"/>
          <c:order val="0"/>
          <c:tx>
            <c:v>Vacuum Distillation</c:v>
          </c:tx>
          <c:spPr>
            <a:ln>
              <a:solidFill>
                <a:srgbClr val="21314D"/>
              </a:solidFill>
            </a:ln>
          </c:spPr>
          <c:marker>
            <c:symbol val="circle"/>
            <c:size val="5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Capacity'!$G$5:$G$137</c:f>
              <c:numCache>
                <c:formatCode>#,##0</c:formatCode>
                <c:ptCount val="133"/>
                <c:pt idx="0">
                  <c:v>331800</c:v>
                </c:pt>
                <c:pt idx="1">
                  <c:v>297000</c:v>
                </c:pt>
                <c:pt idx="2">
                  <c:v>301000</c:v>
                </c:pt>
                <c:pt idx="3">
                  <c:v>246100</c:v>
                </c:pt>
                <c:pt idx="4">
                  <c:v>237000</c:v>
                </c:pt>
                <c:pt idx="5">
                  <c:v>230000</c:v>
                </c:pt>
                <c:pt idx="6">
                  <c:v>263900</c:v>
                </c:pt>
                <c:pt idx="7">
                  <c:v>220000</c:v>
                </c:pt>
                <c:pt idx="8">
                  <c:v>148800</c:v>
                </c:pt>
                <c:pt idx="9">
                  <c:v>314000</c:v>
                </c:pt>
                <c:pt idx="10">
                  <c:v>196500</c:v>
                </c:pt>
                <c:pt idx="11">
                  <c:v>163200</c:v>
                </c:pt>
                <c:pt idx="12">
                  <c:v>180000</c:v>
                </c:pt>
                <c:pt idx="13">
                  <c:v>234000</c:v>
                </c:pt>
                <c:pt idx="14">
                  <c:v>87500</c:v>
                </c:pt>
                <c:pt idx="15">
                  <c:v>97000</c:v>
                </c:pt>
                <c:pt idx="16">
                  <c:v>196500</c:v>
                </c:pt>
                <c:pt idx="17">
                  <c:v>130000</c:v>
                </c:pt>
                <c:pt idx="18">
                  <c:v>169100</c:v>
                </c:pt>
                <c:pt idx="19">
                  <c:v>140000</c:v>
                </c:pt>
                <c:pt idx="20">
                  <c:v>132000</c:v>
                </c:pt>
                <c:pt idx="21">
                  <c:v>103000</c:v>
                </c:pt>
                <c:pt idx="22">
                  <c:v>132100</c:v>
                </c:pt>
                <c:pt idx="23">
                  <c:v>126700</c:v>
                </c:pt>
                <c:pt idx="24">
                  <c:v>116300</c:v>
                </c:pt>
                <c:pt idx="25">
                  <c:v>123456</c:v>
                </c:pt>
                <c:pt idx="26">
                  <c:v>75000</c:v>
                </c:pt>
                <c:pt idx="27">
                  <c:v>91300</c:v>
                </c:pt>
                <c:pt idx="28">
                  <c:v>71500</c:v>
                </c:pt>
                <c:pt idx="29">
                  <c:v>117000</c:v>
                </c:pt>
                <c:pt idx="30">
                  <c:v>112000</c:v>
                </c:pt>
                <c:pt idx="31">
                  <c:v>133500</c:v>
                </c:pt>
                <c:pt idx="32">
                  <c:v>180000</c:v>
                </c:pt>
                <c:pt idx="33">
                  <c:v>89042</c:v>
                </c:pt>
                <c:pt idx="34">
                  <c:v>73000</c:v>
                </c:pt>
                <c:pt idx="35">
                  <c:v>50000</c:v>
                </c:pt>
                <c:pt idx="36">
                  <c:v>38000</c:v>
                </c:pt>
                <c:pt idx="37">
                  <c:v>169000</c:v>
                </c:pt>
                <c:pt idx="39">
                  <c:v>104600</c:v>
                </c:pt>
                <c:pt idx="41">
                  <c:v>77200</c:v>
                </c:pt>
                <c:pt idx="42">
                  <c:v>53000</c:v>
                </c:pt>
                <c:pt idx="43">
                  <c:v>156900</c:v>
                </c:pt>
                <c:pt idx="44">
                  <c:v>90000</c:v>
                </c:pt>
                <c:pt idx="45">
                  <c:v>85300</c:v>
                </c:pt>
                <c:pt idx="46">
                  <c:v>71500</c:v>
                </c:pt>
                <c:pt idx="47">
                  <c:v>102000</c:v>
                </c:pt>
                <c:pt idx="48">
                  <c:v>102300</c:v>
                </c:pt>
                <c:pt idx="49">
                  <c:v>80000</c:v>
                </c:pt>
                <c:pt idx="50">
                  <c:v>64000</c:v>
                </c:pt>
                <c:pt idx="51">
                  <c:v>65800</c:v>
                </c:pt>
                <c:pt idx="52">
                  <c:v>85500</c:v>
                </c:pt>
                <c:pt idx="53">
                  <c:v>82000</c:v>
                </c:pt>
                <c:pt idx="54">
                  <c:v>77900</c:v>
                </c:pt>
                <c:pt idx="55">
                  <c:v>56200</c:v>
                </c:pt>
                <c:pt idx="56">
                  <c:v>60000</c:v>
                </c:pt>
                <c:pt idx="57">
                  <c:v>93200</c:v>
                </c:pt>
                <c:pt idx="58">
                  <c:v>50500</c:v>
                </c:pt>
                <c:pt idx="59">
                  <c:v>46000</c:v>
                </c:pt>
                <c:pt idx="60">
                  <c:v>38000</c:v>
                </c:pt>
                <c:pt idx="61">
                  <c:v>29600</c:v>
                </c:pt>
                <c:pt idx="62">
                  <c:v>50700</c:v>
                </c:pt>
                <c:pt idx="63">
                  <c:v>65000</c:v>
                </c:pt>
                <c:pt idx="64">
                  <c:v>36000</c:v>
                </c:pt>
                <c:pt idx="65">
                  <c:v>50600</c:v>
                </c:pt>
                <c:pt idx="66">
                  <c:v>35000</c:v>
                </c:pt>
                <c:pt idx="68">
                  <c:v>38000</c:v>
                </c:pt>
                <c:pt idx="69">
                  <c:v>29000</c:v>
                </c:pt>
                <c:pt idx="70">
                  <c:v>40000</c:v>
                </c:pt>
                <c:pt idx="71">
                  <c:v>32000</c:v>
                </c:pt>
                <c:pt idx="72">
                  <c:v>33500</c:v>
                </c:pt>
                <c:pt idx="73">
                  <c:v>41000</c:v>
                </c:pt>
                <c:pt idx="75">
                  <c:v>32000</c:v>
                </c:pt>
                <c:pt idx="76">
                  <c:v>46000</c:v>
                </c:pt>
                <c:pt idx="77">
                  <c:v>45000</c:v>
                </c:pt>
                <c:pt idx="78">
                  <c:v>36200</c:v>
                </c:pt>
                <c:pt idx="79">
                  <c:v>27000</c:v>
                </c:pt>
                <c:pt idx="80">
                  <c:v>28000</c:v>
                </c:pt>
                <c:pt idx="81">
                  <c:v>40300</c:v>
                </c:pt>
                <c:pt idx="83">
                  <c:v>24000</c:v>
                </c:pt>
                <c:pt idx="84">
                  <c:v>25000</c:v>
                </c:pt>
                <c:pt idx="85">
                  <c:v>26000</c:v>
                </c:pt>
                <c:pt idx="86">
                  <c:v>40000</c:v>
                </c:pt>
                <c:pt idx="87">
                  <c:v>37100</c:v>
                </c:pt>
                <c:pt idx="89">
                  <c:v>32300</c:v>
                </c:pt>
                <c:pt idx="90">
                  <c:v>29000</c:v>
                </c:pt>
                <c:pt idx="91">
                  <c:v>28000</c:v>
                </c:pt>
                <c:pt idx="93">
                  <c:v>31000</c:v>
                </c:pt>
                <c:pt idx="94">
                  <c:v>27500</c:v>
                </c:pt>
                <c:pt idx="95">
                  <c:v>28000</c:v>
                </c:pt>
                <c:pt idx="97">
                  <c:v>20500</c:v>
                </c:pt>
                <c:pt idx="98">
                  <c:v>25000</c:v>
                </c:pt>
                <c:pt idx="99">
                  <c:v>19200</c:v>
                </c:pt>
                <c:pt idx="101">
                  <c:v>18000</c:v>
                </c:pt>
                <c:pt idx="102">
                  <c:v>8500</c:v>
                </c:pt>
                <c:pt idx="103">
                  <c:v>20000</c:v>
                </c:pt>
                <c:pt idx="105">
                  <c:v>14000</c:v>
                </c:pt>
                <c:pt idx="107">
                  <c:v>18000</c:v>
                </c:pt>
                <c:pt idx="111">
                  <c:v>14300</c:v>
                </c:pt>
                <c:pt idx="112">
                  <c:v>8600</c:v>
                </c:pt>
                <c:pt idx="118">
                  <c:v>7000</c:v>
                </c:pt>
                <c:pt idx="121">
                  <c:v>6875</c:v>
                </c:pt>
                <c:pt idx="123">
                  <c:v>10000</c:v>
                </c:pt>
                <c:pt idx="124">
                  <c:v>7000</c:v>
                </c:pt>
                <c:pt idx="125">
                  <c:v>7000</c:v>
                </c:pt>
                <c:pt idx="127">
                  <c:v>3850</c:v>
                </c:pt>
                <c:pt idx="128">
                  <c:v>5000</c:v>
                </c:pt>
                <c:pt idx="131">
                  <c:v>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C7-4D73-9551-4DF6BD94EB58}"/>
            </c:ext>
          </c:extLst>
        </c:ser>
        <c:ser>
          <c:idx val="0"/>
          <c:order val="1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ymbol val="diamond"/>
            <c:size val="7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C7-4D73-9551-4DF6BD94E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913024"/>
        <c:axId val="364914944"/>
      </c:lineChart>
      <c:catAx>
        <c:axId val="3649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4914944"/>
        <c:crosses val="autoZero"/>
        <c:auto val="1"/>
        <c:lblAlgn val="ctr"/>
        <c:lblOffset val="100"/>
        <c:noMultiLvlLbl val="0"/>
      </c:catAx>
      <c:valAx>
        <c:axId val="364914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80723824244E-2"/>
              <c:y val="0.27865168003547708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4913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268390690786759"/>
          <c:y val="0.20897576606740806"/>
          <c:w val="0.25006393309966596"/>
          <c:h val="0.1619927885513285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2"/>
          <c:order val="2"/>
          <c:tx>
            <c:v>FCC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Capacity'!$AM$5:$AM$137</c:f>
              <c:numCache>
                <c:formatCode>#,##0</c:formatCode>
                <c:ptCount val="133"/>
                <c:pt idx="0">
                  <c:v>90000</c:v>
                </c:pt>
                <c:pt idx="1">
                  <c:v>223000</c:v>
                </c:pt>
                <c:pt idx="2">
                  <c:v>144000</c:v>
                </c:pt>
                <c:pt idx="3">
                  <c:v>244500</c:v>
                </c:pt>
                <c:pt idx="4">
                  <c:v>137000</c:v>
                </c:pt>
                <c:pt idx="5">
                  <c:v>151000</c:v>
                </c:pt>
                <c:pt idx="6">
                  <c:v>182000</c:v>
                </c:pt>
                <c:pt idx="7">
                  <c:v>75000</c:v>
                </c:pt>
                <c:pt idx="8">
                  <c:v>117700</c:v>
                </c:pt>
                <c:pt idx="9">
                  <c:v>88000</c:v>
                </c:pt>
                <c:pt idx="10">
                  <c:v>101000</c:v>
                </c:pt>
                <c:pt idx="11">
                  <c:v>137500</c:v>
                </c:pt>
                <c:pt idx="12">
                  <c:v>80000</c:v>
                </c:pt>
                <c:pt idx="13">
                  <c:v>87000</c:v>
                </c:pt>
                <c:pt idx="14">
                  <c:v>110000</c:v>
                </c:pt>
                <c:pt idx="15">
                  <c:v>95500</c:v>
                </c:pt>
                <c:pt idx="16">
                  <c:v>110000</c:v>
                </c:pt>
                <c:pt idx="17">
                  <c:v>104000</c:v>
                </c:pt>
                <c:pt idx="18">
                  <c:v>73800</c:v>
                </c:pt>
                <c:pt idx="19">
                  <c:v>102500</c:v>
                </c:pt>
                <c:pt idx="20">
                  <c:v>50000</c:v>
                </c:pt>
                <c:pt idx="21">
                  <c:v>107000</c:v>
                </c:pt>
                <c:pt idx="22">
                  <c:v>119700</c:v>
                </c:pt>
                <c:pt idx="23">
                  <c:v>99300</c:v>
                </c:pt>
                <c:pt idx="24">
                  <c:v>92300</c:v>
                </c:pt>
                <c:pt idx="25">
                  <c:v>90000</c:v>
                </c:pt>
                <c:pt idx="26">
                  <c:v>145000</c:v>
                </c:pt>
                <c:pt idx="27">
                  <c:v>118800</c:v>
                </c:pt>
                <c:pt idx="28">
                  <c:v>54500</c:v>
                </c:pt>
                <c:pt idx="29">
                  <c:v>80000</c:v>
                </c:pt>
                <c:pt idx="30">
                  <c:v>0</c:v>
                </c:pt>
                <c:pt idx="31">
                  <c:v>86000</c:v>
                </c:pt>
                <c:pt idx="32">
                  <c:v>100000</c:v>
                </c:pt>
                <c:pt idx="33">
                  <c:v>76912</c:v>
                </c:pt>
                <c:pt idx="34">
                  <c:v>53000</c:v>
                </c:pt>
                <c:pt idx="35">
                  <c:v>54500</c:v>
                </c:pt>
                <c:pt idx="36">
                  <c:v>71750</c:v>
                </c:pt>
                <c:pt idx="37">
                  <c:v>75600</c:v>
                </c:pt>
                <c:pt idx="38">
                  <c:v>70000</c:v>
                </c:pt>
                <c:pt idx="39">
                  <c:v>86000</c:v>
                </c:pt>
                <c:pt idx="40">
                  <c:v>82000</c:v>
                </c:pt>
                <c:pt idx="41">
                  <c:v>69500</c:v>
                </c:pt>
                <c:pt idx="42">
                  <c:v>45300</c:v>
                </c:pt>
                <c:pt idx="43">
                  <c:v>73000</c:v>
                </c:pt>
                <c:pt idx="44">
                  <c:v>55000</c:v>
                </c:pt>
                <c:pt idx="45">
                  <c:v>83800</c:v>
                </c:pt>
                <c:pt idx="46">
                  <c:v>55000</c:v>
                </c:pt>
                <c:pt idx="47">
                  <c:v>72000</c:v>
                </c:pt>
                <c:pt idx="48">
                  <c:v>102400</c:v>
                </c:pt>
                <c:pt idx="49">
                  <c:v>56000</c:v>
                </c:pt>
                <c:pt idx="50">
                  <c:v>44000</c:v>
                </c:pt>
                <c:pt idx="51">
                  <c:v>57900</c:v>
                </c:pt>
                <c:pt idx="52">
                  <c:v>75300</c:v>
                </c:pt>
                <c:pt idx="53">
                  <c:v>51600</c:v>
                </c:pt>
                <c:pt idx="54">
                  <c:v>40000</c:v>
                </c:pt>
                <c:pt idx="55">
                  <c:v>35000</c:v>
                </c:pt>
                <c:pt idx="56">
                  <c:v>0</c:v>
                </c:pt>
                <c:pt idx="57">
                  <c:v>0</c:v>
                </c:pt>
                <c:pt idx="58">
                  <c:v>52300</c:v>
                </c:pt>
                <c:pt idx="59">
                  <c:v>36000</c:v>
                </c:pt>
                <c:pt idx="60">
                  <c:v>52000</c:v>
                </c:pt>
                <c:pt idx="61">
                  <c:v>27000</c:v>
                </c:pt>
                <c:pt idx="62">
                  <c:v>38500</c:v>
                </c:pt>
                <c:pt idx="63">
                  <c:v>35000</c:v>
                </c:pt>
                <c:pt idx="64">
                  <c:v>0</c:v>
                </c:pt>
                <c:pt idx="65">
                  <c:v>33000</c:v>
                </c:pt>
                <c:pt idx="66">
                  <c:v>26000</c:v>
                </c:pt>
                <c:pt idx="67">
                  <c:v>0</c:v>
                </c:pt>
                <c:pt idx="68">
                  <c:v>24500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23500</c:v>
                </c:pt>
                <c:pt idx="73">
                  <c:v>22000</c:v>
                </c:pt>
                <c:pt idx="74">
                  <c:v>58500</c:v>
                </c:pt>
                <c:pt idx="75">
                  <c:v>30000</c:v>
                </c:pt>
                <c:pt idx="76">
                  <c:v>56300</c:v>
                </c:pt>
                <c:pt idx="77">
                  <c:v>21000</c:v>
                </c:pt>
                <c:pt idx="78">
                  <c:v>34000</c:v>
                </c:pt>
                <c:pt idx="79">
                  <c:v>25500</c:v>
                </c:pt>
                <c:pt idx="80">
                  <c:v>20250</c:v>
                </c:pt>
                <c:pt idx="81">
                  <c:v>22200</c:v>
                </c:pt>
                <c:pt idx="82">
                  <c:v>30600</c:v>
                </c:pt>
                <c:pt idx="83">
                  <c:v>25000</c:v>
                </c:pt>
                <c:pt idx="84">
                  <c:v>21000</c:v>
                </c:pt>
                <c:pt idx="85">
                  <c:v>0</c:v>
                </c:pt>
                <c:pt idx="86">
                  <c:v>26000</c:v>
                </c:pt>
                <c:pt idx="87">
                  <c:v>22490</c:v>
                </c:pt>
                <c:pt idx="88">
                  <c:v>29000</c:v>
                </c:pt>
                <c:pt idx="89">
                  <c:v>23660</c:v>
                </c:pt>
                <c:pt idx="90">
                  <c:v>16500</c:v>
                </c:pt>
                <c:pt idx="91">
                  <c:v>0</c:v>
                </c:pt>
                <c:pt idx="92">
                  <c:v>0</c:v>
                </c:pt>
                <c:pt idx="93">
                  <c:v>22000</c:v>
                </c:pt>
                <c:pt idx="94">
                  <c:v>15500</c:v>
                </c:pt>
                <c:pt idx="95">
                  <c:v>12500</c:v>
                </c:pt>
                <c:pt idx="96">
                  <c:v>0</c:v>
                </c:pt>
                <c:pt idx="97">
                  <c:v>11000</c:v>
                </c:pt>
                <c:pt idx="98">
                  <c:v>0</c:v>
                </c:pt>
                <c:pt idx="99">
                  <c:v>0</c:v>
                </c:pt>
                <c:pt idx="100">
                  <c:v>17500</c:v>
                </c:pt>
                <c:pt idx="101">
                  <c:v>0</c:v>
                </c:pt>
                <c:pt idx="102">
                  <c:v>9500</c:v>
                </c:pt>
                <c:pt idx="103">
                  <c:v>3000</c:v>
                </c:pt>
                <c:pt idx="104">
                  <c:v>12300</c:v>
                </c:pt>
                <c:pt idx="105">
                  <c:v>8400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11500</c:v>
                </c:pt>
                <c:pt idx="110">
                  <c:v>12000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7500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A-4932-B890-8ED76913D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100"/>
        <c:axId val="364955136"/>
        <c:axId val="364957056"/>
      </c:barChart>
      <c:lineChart>
        <c:grouping val="standard"/>
        <c:varyColors val="0"/>
        <c:ser>
          <c:idx val="1"/>
          <c:order val="0"/>
          <c:tx>
            <c:v>Vacuum Distillation</c:v>
          </c:tx>
          <c:spPr>
            <a:ln>
              <a:solidFill>
                <a:srgbClr val="21314D"/>
              </a:solidFill>
            </a:ln>
          </c:spPr>
          <c:marker>
            <c:symbol val="circle"/>
            <c:size val="5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Capacity'!$G$5:$G$137</c:f>
              <c:numCache>
                <c:formatCode>#,##0</c:formatCode>
                <c:ptCount val="133"/>
                <c:pt idx="0">
                  <c:v>331800</c:v>
                </c:pt>
                <c:pt idx="1">
                  <c:v>297000</c:v>
                </c:pt>
                <c:pt idx="2">
                  <c:v>301000</c:v>
                </c:pt>
                <c:pt idx="3">
                  <c:v>246100</c:v>
                </c:pt>
                <c:pt idx="4">
                  <c:v>237000</c:v>
                </c:pt>
                <c:pt idx="5">
                  <c:v>230000</c:v>
                </c:pt>
                <c:pt idx="6">
                  <c:v>263900</c:v>
                </c:pt>
                <c:pt idx="7">
                  <c:v>220000</c:v>
                </c:pt>
                <c:pt idx="8">
                  <c:v>148800</c:v>
                </c:pt>
                <c:pt idx="9">
                  <c:v>314000</c:v>
                </c:pt>
                <c:pt idx="10">
                  <c:v>196500</c:v>
                </c:pt>
                <c:pt idx="11">
                  <c:v>163200</c:v>
                </c:pt>
                <c:pt idx="12">
                  <c:v>180000</c:v>
                </c:pt>
                <c:pt idx="13">
                  <c:v>234000</c:v>
                </c:pt>
                <c:pt idx="14">
                  <c:v>87500</c:v>
                </c:pt>
                <c:pt idx="15">
                  <c:v>97000</c:v>
                </c:pt>
                <c:pt idx="16">
                  <c:v>196500</c:v>
                </c:pt>
                <c:pt idx="17">
                  <c:v>130000</c:v>
                </c:pt>
                <c:pt idx="18">
                  <c:v>169100</c:v>
                </c:pt>
                <c:pt idx="19">
                  <c:v>140000</c:v>
                </c:pt>
                <c:pt idx="20">
                  <c:v>132000</c:v>
                </c:pt>
                <c:pt idx="21">
                  <c:v>103000</c:v>
                </c:pt>
                <c:pt idx="22">
                  <c:v>132100</c:v>
                </c:pt>
                <c:pt idx="23">
                  <c:v>126700</c:v>
                </c:pt>
                <c:pt idx="24">
                  <c:v>116300</c:v>
                </c:pt>
                <c:pt idx="25">
                  <c:v>123456</c:v>
                </c:pt>
                <c:pt idx="26">
                  <c:v>75000</c:v>
                </c:pt>
                <c:pt idx="27">
                  <c:v>91300</c:v>
                </c:pt>
                <c:pt idx="28">
                  <c:v>71500</c:v>
                </c:pt>
                <c:pt idx="29">
                  <c:v>117000</c:v>
                </c:pt>
                <c:pt idx="30">
                  <c:v>112000</c:v>
                </c:pt>
                <c:pt idx="31">
                  <c:v>133500</c:v>
                </c:pt>
                <c:pt idx="32">
                  <c:v>180000</c:v>
                </c:pt>
                <c:pt idx="33">
                  <c:v>89042</c:v>
                </c:pt>
                <c:pt idx="34">
                  <c:v>73000</c:v>
                </c:pt>
                <c:pt idx="35">
                  <c:v>50000</c:v>
                </c:pt>
                <c:pt idx="36">
                  <c:v>38000</c:v>
                </c:pt>
                <c:pt idx="37">
                  <c:v>169000</c:v>
                </c:pt>
                <c:pt idx="39">
                  <c:v>104600</c:v>
                </c:pt>
                <c:pt idx="41">
                  <c:v>77200</c:v>
                </c:pt>
                <c:pt idx="42">
                  <c:v>53000</c:v>
                </c:pt>
                <c:pt idx="43">
                  <c:v>156900</c:v>
                </c:pt>
                <c:pt idx="44">
                  <c:v>90000</c:v>
                </c:pt>
                <c:pt idx="45">
                  <c:v>85300</c:v>
                </c:pt>
                <c:pt idx="46">
                  <c:v>71500</c:v>
                </c:pt>
                <c:pt idx="47">
                  <c:v>102000</c:v>
                </c:pt>
                <c:pt idx="48">
                  <c:v>102300</c:v>
                </c:pt>
                <c:pt idx="49">
                  <c:v>80000</c:v>
                </c:pt>
                <c:pt idx="50">
                  <c:v>64000</c:v>
                </c:pt>
                <c:pt idx="51">
                  <c:v>65800</c:v>
                </c:pt>
                <c:pt idx="52">
                  <c:v>85500</c:v>
                </c:pt>
                <c:pt idx="53">
                  <c:v>82000</c:v>
                </c:pt>
                <c:pt idx="54">
                  <c:v>77900</c:v>
                </c:pt>
                <c:pt idx="55">
                  <c:v>56200</c:v>
                </c:pt>
                <c:pt idx="56">
                  <c:v>60000</c:v>
                </c:pt>
                <c:pt idx="57">
                  <c:v>93200</c:v>
                </c:pt>
                <c:pt idx="58">
                  <c:v>50500</c:v>
                </c:pt>
                <c:pt idx="59">
                  <c:v>46000</c:v>
                </c:pt>
                <c:pt idx="60">
                  <c:v>38000</c:v>
                </c:pt>
                <c:pt idx="61">
                  <c:v>29600</c:v>
                </c:pt>
                <c:pt idx="62">
                  <c:v>50700</c:v>
                </c:pt>
                <c:pt idx="63">
                  <c:v>65000</c:v>
                </c:pt>
                <c:pt idx="64">
                  <c:v>36000</c:v>
                </c:pt>
                <c:pt idx="65">
                  <c:v>50600</c:v>
                </c:pt>
                <c:pt idx="66">
                  <c:v>35000</c:v>
                </c:pt>
                <c:pt idx="68">
                  <c:v>38000</c:v>
                </c:pt>
                <c:pt idx="69">
                  <c:v>29000</c:v>
                </c:pt>
                <c:pt idx="70">
                  <c:v>40000</c:v>
                </c:pt>
                <c:pt idx="71">
                  <c:v>32000</c:v>
                </c:pt>
                <c:pt idx="72">
                  <c:v>33500</c:v>
                </c:pt>
                <c:pt idx="73">
                  <c:v>41000</c:v>
                </c:pt>
                <c:pt idx="75">
                  <c:v>32000</c:v>
                </c:pt>
                <c:pt idx="76">
                  <c:v>46000</c:v>
                </c:pt>
                <c:pt idx="77">
                  <c:v>45000</c:v>
                </c:pt>
                <c:pt idx="78">
                  <c:v>36200</c:v>
                </c:pt>
                <c:pt idx="79">
                  <c:v>27000</c:v>
                </c:pt>
                <c:pt idx="80">
                  <c:v>28000</c:v>
                </c:pt>
                <c:pt idx="81">
                  <c:v>40300</c:v>
                </c:pt>
                <c:pt idx="83">
                  <c:v>24000</c:v>
                </c:pt>
                <c:pt idx="84">
                  <c:v>25000</c:v>
                </c:pt>
                <c:pt idx="85">
                  <c:v>26000</c:v>
                </c:pt>
                <c:pt idx="86">
                  <c:v>40000</c:v>
                </c:pt>
                <c:pt idx="87">
                  <c:v>37100</c:v>
                </c:pt>
                <c:pt idx="89">
                  <c:v>32300</c:v>
                </c:pt>
                <c:pt idx="90">
                  <c:v>29000</c:v>
                </c:pt>
                <c:pt idx="91">
                  <c:v>28000</c:v>
                </c:pt>
                <c:pt idx="93">
                  <c:v>31000</c:v>
                </c:pt>
                <c:pt idx="94">
                  <c:v>27500</c:v>
                </c:pt>
                <c:pt idx="95">
                  <c:v>28000</c:v>
                </c:pt>
                <c:pt idx="97">
                  <c:v>20500</c:v>
                </c:pt>
                <c:pt idx="98">
                  <c:v>25000</c:v>
                </c:pt>
                <c:pt idx="99">
                  <c:v>19200</c:v>
                </c:pt>
                <c:pt idx="101">
                  <c:v>18000</c:v>
                </c:pt>
                <c:pt idx="102">
                  <c:v>8500</c:v>
                </c:pt>
                <c:pt idx="103">
                  <c:v>20000</c:v>
                </c:pt>
                <c:pt idx="105">
                  <c:v>14000</c:v>
                </c:pt>
                <c:pt idx="107">
                  <c:v>18000</c:v>
                </c:pt>
                <c:pt idx="111">
                  <c:v>14300</c:v>
                </c:pt>
                <c:pt idx="112">
                  <c:v>8600</c:v>
                </c:pt>
                <c:pt idx="118">
                  <c:v>7000</c:v>
                </c:pt>
                <c:pt idx="121">
                  <c:v>6875</c:v>
                </c:pt>
                <c:pt idx="123">
                  <c:v>10000</c:v>
                </c:pt>
                <c:pt idx="124">
                  <c:v>7000</c:v>
                </c:pt>
                <c:pt idx="125">
                  <c:v>7000</c:v>
                </c:pt>
                <c:pt idx="127">
                  <c:v>3850</c:v>
                </c:pt>
                <c:pt idx="128">
                  <c:v>5000</c:v>
                </c:pt>
                <c:pt idx="131">
                  <c:v>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1A-4932-B890-8ED76913DFC3}"/>
            </c:ext>
          </c:extLst>
        </c:ser>
        <c:ser>
          <c:idx val="0"/>
          <c:order val="1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1A-4932-B890-8ED76913D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955136"/>
        <c:axId val="364957056"/>
      </c:lineChart>
      <c:catAx>
        <c:axId val="36495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4957056"/>
        <c:crosses val="autoZero"/>
        <c:auto val="1"/>
        <c:lblAlgn val="ctr"/>
        <c:lblOffset val="100"/>
        <c:noMultiLvlLbl val="0"/>
      </c:catAx>
      <c:valAx>
        <c:axId val="364957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4955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13373696584122"/>
          <c:y val="0.32403787083448238"/>
          <c:w val="0.2280797174203156"/>
          <c:h val="0.1640114219682947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2"/>
          <c:order val="2"/>
          <c:tx>
            <c:v>Hydrocracking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Capacity'!$AN$5:$AN$137</c:f>
              <c:numCache>
                <c:formatCode>#,##0</c:formatCode>
                <c:ptCount val="133"/>
                <c:pt idx="0">
                  <c:v>105000</c:v>
                </c:pt>
                <c:pt idx="1">
                  <c:v>29900</c:v>
                </c:pt>
                <c:pt idx="2">
                  <c:v>117000</c:v>
                </c:pt>
                <c:pt idx="3">
                  <c:v>27000</c:v>
                </c:pt>
                <c:pt idx="4">
                  <c:v>152500</c:v>
                </c:pt>
                <c:pt idx="5">
                  <c:v>51200</c:v>
                </c:pt>
                <c:pt idx="6">
                  <c:v>0</c:v>
                </c:pt>
                <c:pt idx="7">
                  <c:v>124800</c:v>
                </c:pt>
                <c:pt idx="8">
                  <c:v>67000</c:v>
                </c:pt>
                <c:pt idx="9">
                  <c:v>117500</c:v>
                </c:pt>
                <c:pt idx="10">
                  <c:v>54000</c:v>
                </c:pt>
                <c:pt idx="11">
                  <c:v>0</c:v>
                </c:pt>
                <c:pt idx="12">
                  <c:v>60000</c:v>
                </c:pt>
                <c:pt idx="13">
                  <c:v>50000</c:v>
                </c:pt>
                <c:pt idx="14">
                  <c:v>15000</c:v>
                </c:pt>
                <c:pt idx="15">
                  <c:v>50000</c:v>
                </c:pt>
                <c:pt idx="16">
                  <c:v>0</c:v>
                </c:pt>
                <c:pt idx="17">
                  <c:v>0</c:v>
                </c:pt>
                <c:pt idx="18">
                  <c:v>53200</c:v>
                </c:pt>
                <c:pt idx="19">
                  <c:v>55000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54500</c:v>
                </c:pt>
                <c:pt idx="25">
                  <c:v>103400</c:v>
                </c:pt>
                <c:pt idx="26">
                  <c:v>0</c:v>
                </c:pt>
                <c:pt idx="27">
                  <c:v>44000</c:v>
                </c:pt>
                <c:pt idx="28">
                  <c:v>41500</c:v>
                </c:pt>
                <c:pt idx="29">
                  <c:v>0</c:v>
                </c:pt>
                <c:pt idx="30">
                  <c:v>65000</c:v>
                </c:pt>
                <c:pt idx="31">
                  <c:v>0</c:v>
                </c:pt>
                <c:pt idx="32">
                  <c:v>103000</c:v>
                </c:pt>
                <c:pt idx="33">
                  <c:v>0</c:v>
                </c:pt>
                <c:pt idx="34">
                  <c:v>23000</c:v>
                </c:pt>
                <c:pt idx="35">
                  <c:v>29000</c:v>
                </c:pt>
                <c:pt idx="36">
                  <c:v>71900</c:v>
                </c:pt>
                <c:pt idx="37">
                  <c:v>0</c:v>
                </c:pt>
                <c:pt idx="38">
                  <c:v>26500</c:v>
                </c:pt>
                <c:pt idx="39">
                  <c:v>22300</c:v>
                </c:pt>
                <c:pt idx="40">
                  <c:v>52000</c:v>
                </c:pt>
                <c:pt idx="41">
                  <c:v>0</c:v>
                </c:pt>
                <c:pt idx="42">
                  <c:v>26000</c:v>
                </c:pt>
                <c:pt idx="43">
                  <c:v>37000</c:v>
                </c:pt>
                <c:pt idx="44">
                  <c:v>0</c:v>
                </c:pt>
                <c:pt idx="45">
                  <c:v>0</c:v>
                </c:pt>
                <c:pt idx="46">
                  <c:v>31000</c:v>
                </c:pt>
                <c:pt idx="47">
                  <c:v>42400</c:v>
                </c:pt>
                <c:pt idx="48">
                  <c:v>23000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34000</c:v>
                </c:pt>
                <c:pt idx="53">
                  <c:v>27500</c:v>
                </c:pt>
                <c:pt idx="54">
                  <c:v>0</c:v>
                </c:pt>
                <c:pt idx="55">
                  <c:v>0</c:v>
                </c:pt>
                <c:pt idx="56">
                  <c:v>48700</c:v>
                </c:pt>
                <c:pt idx="57">
                  <c:v>65000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18000</c:v>
                </c:pt>
                <c:pt idx="62">
                  <c:v>0</c:v>
                </c:pt>
                <c:pt idx="63">
                  <c:v>33000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38500</c:v>
                </c:pt>
                <c:pt idx="69">
                  <c:v>0</c:v>
                </c:pt>
                <c:pt idx="70">
                  <c:v>20000</c:v>
                </c:pt>
                <c:pt idx="71">
                  <c:v>0</c:v>
                </c:pt>
                <c:pt idx="72">
                  <c:v>28000</c:v>
                </c:pt>
                <c:pt idx="73">
                  <c:v>15600</c:v>
                </c:pt>
                <c:pt idx="74">
                  <c:v>0</c:v>
                </c:pt>
                <c:pt idx="75">
                  <c:v>14000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18200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12500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6200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15000</c:v>
                </c:pt>
                <c:pt idx="101">
                  <c:v>20500</c:v>
                </c:pt>
                <c:pt idx="102">
                  <c:v>0</c:v>
                </c:pt>
                <c:pt idx="103">
                  <c:v>24000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1-45F1-A33E-F9EAC8864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100"/>
        <c:axId val="365040768"/>
        <c:axId val="365042688"/>
      </c:barChart>
      <c:lineChart>
        <c:grouping val="standard"/>
        <c:varyColors val="0"/>
        <c:ser>
          <c:idx val="1"/>
          <c:order val="0"/>
          <c:tx>
            <c:v>FCC</c:v>
          </c:tx>
          <c:spPr>
            <a:ln>
              <a:solidFill>
                <a:srgbClr val="92A2BD"/>
              </a:solidFill>
            </a:ln>
          </c:spPr>
          <c:marker>
            <c:symbol val="circle"/>
            <c:size val="5"/>
            <c:spPr>
              <a:solidFill>
                <a:srgbClr val="92A2BD"/>
              </a:solidFill>
              <a:ln>
                <a:solidFill>
                  <a:srgbClr val="92A2BD"/>
                </a:solidFill>
              </a:ln>
            </c:spPr>
          </c:marker>
          <c:val>
            <c:numRef>
              <c:f>'2016 Refinery Capacity'!$AM$5:$AM$137</c:f>
              <c:numCache>
                <c:formatCode>#,##0</c:formatCode>
                <c:ptCount val="133"/>
                <c:pt idx="0">
                  <c:v>90000</c:v>
                </c:pt>
                <c:pt idx="1">
                  <c:v>223000</c:v>
                </c:pt>
                <c:pt idx="2">
                  <c:v>144000</c:v>
                </c:pt>
                <c:pt idx="3">
                  <c:v>244500</c:v>
                </c:pt>
                <c:pt idx="4">
                  <c:v>137000</c:v>
                </c:pt>
                <c:pt idx="5">
                  <c:v>151000</c:v>
                </c:pt>
                <c:pt idx="6">
                  <c:v>182000</c:v>
                </c:pt>
                <c:pt idx="7">
                  <c:v>75000</c:v>
                </c:pt>
                <c:pt idx="8">
                  <c:v>117700</c:v>
                </c:pt>
                <c:pt idx="9">
                  <c:v>88000</c:v>
                </c:pt>
                <c:pt idx="10">
                  <c:v>101000</c:v>
                </c:pt>
                <c:pt idx="11">
                  <c:v>137500</c:v>
                </c:pt>
                <c:pt idx="12">
                  <c:v>80000</c:v>
                </c:pt>
                <c:pt idx="13">
                  <c:v>87000</c:v>
                </c:pt>
                <c:pt idx="14">
                  <c:v>110000</c:v>
                </c:pt>
                <c:pt idx="15">
                  <c:v>95500</c:v>
                </c:pt>
                <c:pt idx="16">
                  <c:v>110000</c:v>
                </c:pt>
                <c:pt idx="17">
                  <c:v>104000</c:v>
                </c:pt>
                <c:pt idx="18">
                  <c:v>73800</c:v>
                </c:pt>
                <c:pt idx="19">
                  <c:v>102500</c:v>
                </c:pt>
                <c:pt idx="20">
                  <c:v>50000</c:v>
                </c:pt>
                <c:pt idx="21">
                  <c:v>107000</c:v>
                </c:pt>
                <c:pt idx="22">
                  <c:v>119700</c:v>
                </c:pt>
                <c:pt idx="23">
                  <c:v>99300</c:v>
                </c:pt>
                <c:pt idx="24">
                  <c:v>92300</c:v>
                </c:pt>
                <c:pt idx="25">
                  <c:v>90000</c:v>
                </c:pt>
                <c:pt idx="26">
                  <c:v>145000</c:v>
                </c:pt>
                <c:pt idx="27">
                  <c:v>118800</c:v>
                </c:pt>
                <c:pt idx="28">
                  <c:v>54500</c:v>
                </c:pt>
                <c:pt idx="29">
                  <c:v>80000</c:v>
                </c:pt>
                <c:pt idx="30">
                  <c:v>0</c:v>
                </c:pt>
                <c:pt idx="31">
                  <c:v>86000</c:v>
                </c:pt>
                <c:pt idx="32">
                  <c:v>100000</c:v>
                </c:pt>
                <c:pt idx="33">
                  <c:v>76912</c:v>
                </c:pt>
                <c:pt idx="34">
                  <c:v>53000</c:v>
                </c:pt>
                <c:pt idx="35">
                  <c:v>54500</c:v>
                </c:pt>
                <c:pt idx="36">
                  <c:v>71750</c:v>
                </c:pt>
                <c:pt idx="37">
                  <c:v>75600</c:v>
                </c:pt>
                <c:pt idx="38">
                  <c:v>70000</c:v>
                </c:pt>
                <c:pt idx="39">
                  <c:v>86000</c:v>
                </c:pt>
                <c:pt idx="40">
                  <c:v>82000</c:v>
                </c:pt>
                <c:pt idx="41">
                  <c:v>69500</c:v>
                </c:pt>
                <c:pt idx="42">
                  <c:v>45300</c:v>
                </c:pt>
                <c:pt idx="43">
                  <c:v>73000</c:v>
                </c:pt>
                <c:pt idx="44">
                  <c:v>55000</c:v>
                </c:pt>
                <c:pt idx="45">
                  <c:v>83800</c:v>
                </c:pt>
                <c:pt idx="46">
                  <c:v>55000</c:v>
                </c:pt>
                <c:pt idx="47">
                  <c:v>72000</c:v>
                </c:pt>
                <c:pt idx="48">
                  <c:v>102400</c:v>
                </c:pt>
                <c:pt idx="49">
                  <c:v>56000</c:v>
                </c:pt>
                <c:pt idx="50">
                  <c:v>44000</c:v>
                </c:pt>
                <c:pt idx="51">
                  <c:v>57900</c:v>
                </c:pt>
                <c:pt idx="52">
                  <c:v>75300</c:v>
                </c:pt>
                <c:pt idx="53">
                  <c:v>51600</c:v>
                </c:pt>
                <c:pt idx="54">
                  <c:v>40000</c:v>
                </c:pt>
                <c:pt idx="55">
                  <c:v>35000</c:v>
                </c:pt>
                <c:pt idx="56">
                  <c:v>0</c:v>
                </c:pt>
                <c:pt idx="57">
                  <c:v>0</c:v>
                </c:pt>
                <c:pt idx="58">
                  <c:v>52300</c:v>
                </c:pt>
                <c:pt idx="59">
                  <c:v>36000</c:v>
                </c:pt>
                <c:pt idx="60">
                  <c:v>52000</c:v>
                </c:pt>
                <c:pt idx="61">
                  <c:v>27000</c:v>
                </c:pt>
                <c:pt idx="62">
                  <c:v>38500</c:v>
                </c:pt>
                <c:pt idx="63">
                  <c:v>35000</c:v>
                </c:pt>
                <c:pt idx="64">
                  <c:v>0</c:v>
                </c:pt>
                <c:pt idx="65">
                  <c:v>33000</c:v>
                </c:pt>
                <c:pt idx="66">
                  <c:v>26000</c:v>
                </c:pt>
                <c:pt idx="67">
                  <c:v>0</c:v>
                </c:pt>
                <c:pt idx="68">
                  <c:v>24500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23500</c:v>
                </c:pt>
                <c:pt idx="73">
                  <c:v>22000</c:v>
                </c:pt>
                <c:pt idx="74">
                  <c:v>58500</c:v>
                </c:pt>
                <c:pt idx="75">
                  <c:v>30000</c:v>
                </c:pt>
                <c:pt idx="76">
                  <c:v>56300</c:v>
                </c:pt>
                <c:pt idx="77">
                  <c:v>21000</c:v>
                </c:pt>
                <c:pt idx="78">
                  <c:v>34000</c:v>
                </c:pt>
                <c:pt idx="79">
                  <c:v>25500</c:v>
                </c:pt>
                <c:pt idx="80">
                  <c:v>20250</c:v>
                </c:pt>
                <c:pt idx="81">
                  <c:v>22200</c:v>
                </c:pt>
                <c:pt idx="82">
                  <c:v>30600</c:v>
                </c:pt>
                <c:pt idx="83">
                  <c:v>25000</c:v>
                </c:pt>
                <c:pt idx="84">
                  <c:v>21000</c:v>
                </c:pt>
                <c:pt idx="85">
                  <c:v>0</c:v>
                </c:pt>
                <c:pt idx="86">
                  <c:v>26000</c:v>
                </c:pt>
                <c:pt idx="87">
                  <c:v>22490</c:v>
                </c:pt>
                <c:pt idx="88">
                  <c:v>29000</c:v>
                </c:pt>
                <c:pt idx="89">
                  <c:v>23660</c:v>
                </c:pt>
                <c:pt idx="90">
                  <c:v>16500</c:v>
                </c:pt>
                <c:pt idx="91">
                  <c:v>0</c:v>
                </c:pt>
                <c:pt idx="92">
                  <c:v>0</c:v>
                </c:pt>
                <c:pt idx="93">
                  <c:v>22000</c:v>
                </c:pt>
                <c:pt idx="94">
                  <c:v>15500</c:v>
                </c:pt>
                <c:pt idx="95">
                  <c:v>12500</c:v>
                </c:pt>
                <c:pt idx="96">
                  <c:v>0</c:v>
                </c:pt>
                <c:pt idx="97">
                  <c:v>11000</c:v>
                </c:pt>
                <c:pt idx="98">
                  <c:v>0</c:v>
                </c:pt>
                <c:pt idx="99">
                  <c:v>0</c:v>
                </c:pt>
                <c:pt idx="100">
                  <c:v>17500</c:v>
                </c:pt>
                <c:pt idx="101">
                  <c:v>0</c:v>
                </c:pt>
                <c:pt idx="102">
                  <c:v>9500</c:v>
                </c:pt>
                <c:pt idx="103">
                  <c:v>3000</c:v>
                </c:pt>
                <c:pt idx="104">
                  <c:v>12300</c:v>
                </c:pt>
                <c:pt idx="105">
                  <c:v>8400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11500</c:v>
                </c:pt>
                <c:pt idx="110">
                  <c:v>12000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7500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D1-45F1-A33E-F9EAC8864DEC}"/>
            </c:ext>
          </c:extLst>
        </c:ser>
        <c:ser>
          <c:idx val="0"/>
          <c:order val="1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1-45F1-A33E-F9EAC8864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040768"/>
        <c:axId val="365042688"/>
      </c:lineChart>
      <c:catAx>
        <c:axId val="36504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5042688"/>
        <c:crosses val="autoZero"/>
        <c:auto val="1"/>
        <c:lblAlgn val="ctr"/>
        <c:lblOffset val="100"/>
        <c:noMultiLvlLbl val="0"/>
      </c:catAx>
      <c:valAx>
        <c:axId val="365042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in"/>
        <c:tickLblPos val="nextTo"/>
        <c:crossAx val="365040768"/>
        <c:crosses val="autoZero"/>
        <c:crossBetween val="between"/>
        <c:minorUnit val="10000"/>
      </c:valAx>
    </c:plotArea>
    <c:legend>
      <c:legendPos val="r"/>
      <c:layout>
        <c:manualLayout>
          <c:xMode val="edge"/>
          <c:yMode val="edge"/>
          <c:x val="0.70717093956729526"/>
          <c:y val="0.37854097309257023"/>
          <c:w val="0.18704251481886161"/>
          <c:h val="0.1095083197102069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  <c:spPr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2"/>
          <c:order val="1"/>
          <c:tx>
            <c:v>Total Hydrotreating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Capacity'!$AP$5:$AP$137</c:f>
              <c:numCache>
                <c:formatCode>#,##0</c:formatCode>
                <c:ptCount val="133"/>
                <c:pt idx="0">
                  <c:v>537950</c:v>
                </c:pt>
                <c:pt idx="1">
                  <c:v>794000</c:v>
                </c:pt>
                <c:pt idx="2">
                  <c:v>568500</c:v>
                </c:pt>
                <c:pt idx="3">
                  <c:v>520500</c:v>
                </c:pt>
                <c:pt idx="4">
                  <c:v>417000</c:v>
                </c:pt>
                <c:pt idx="5">
                  <c:v>398200</c:v>
                </c:pt>
                <c:pt idx="6">
                  <c:v>439800</c:v>
                </c:pt>
                <c:pt idx="7">
                  <c:v>331300</c:v>
                </c:pt>
                <c:pt idx="8">
                  <c:v>297300</c:v>
                </c:pt>
                <c:pt idx="9">
                  <c:v>276300</c:v>
                </c:pt>
                <c:pt idx="10">
                  <c:v>267850</c:v>
                </c:pt>
                <c:pt idx="11">
                  <c:v>300000</c:v>
                </c:pt>
                <c:pt idx="12">
                  <c:v>296000</c:v>
                </c:pt>
                <c:pt idx="13">
                  <c:v>329000</c:v>
                </c:pt>
                <c:pt idx="14">
                  <c:v>354800</c:v>
                </c:pt>
                <c:pt idx="15">
                  <c:v>302250</c:v>
                </c:pt>
                <c:pt idx="16">
                  <c:v>393475</c:v>
                </c:pt>
                <c:pt idx="17">
                  <c:v>271000</c:v>
                </c:pt>
                <c:pt idx="18">
                  <c:v>228500</c:v>
                </c:pt>
                <c:pt idx="19">
                  <c:v>209000</c:v>
                </c:pt>
                <c:pt idx="20">
                  <c:v>229000</c:v>
                </c:pt>
                <c:pt idx="21">
                  <c:v>195340</c:v>
                </c:pt>
                <c:pt idx="22">
                  <c:v>366700</c:v>
                </c:pt>
                <c:pt idx="23">
                  <c:v>247500</c:v>
                </c:pt>
                <c:pt idx="24">
                  <c:v>254300</c:v>
                </c:pt>
                <c:pt idx="25">
                  <c:v>382200</c:v>
                </c:pt>
                <c:pt idx="26">
                  <c:v>191000</c:v>
                </c:pt>
                <c:pt idx="27">
                  <c:v>185500</c:v>
                </c:pt>
                <c:pt idx="28">
                  <c:v>189000</c:v>
                </c:pt>
                <c:pt idx="29">
                  <c:v>264500</c:v>
                </c:pt>
                <c:pt idx="30">
                  <c:v>149000</c:v>
                </c:pt>
                <c:pt idx="31">
                  <c:v>286000</c:v>
                </c:pt>
                <c:pt idx="32">
                  <c:v>251000</c:v>
                </c:pt>
                <c:pt idx="33">
                  <c:v>236889</c:v>
                </c:pt>
                <c:pt idx="34">
                  <c:v>167300</c:v>
                </c:pt>
                <c:pt idx="35">
                  <c:v>130100</c:v>
                </c:pt>
                <c:pt idx="36">
                  <c:v>57600</c:v>
                </c:pt>
                <c:pt idx="37">
                  <c:v>188600</c:v>
                </c:pt>
                <c:pt idx="38">
                  <c:v>129000</c:v>
                </c:pt>
                <c:pt idx="39">
                  <c:v>151500</c:v>
                </c:pt>
                <c:pt idx="40">
                  <c:v>149900</c:v>
                </c:pt>
                <c:pt idx="41">
                  <c:v>226100</c:v>
                </c:pt>
                <c:pt idx="42">
                  <c:v>158000</c:v>
                </c:pt>
                <c:pt idx="43">
                  <c:v>199000</c:v>
                </c:pt>
                <c:pt idx="44">
                  <c:v>144100</c:v>
                </c:pt>
                <c:pt idx="45">
                  <c:v>264100</c:v>
                </c:pt>
                <c:pt idx="46">
                  <c:v>113000</c:v>
                </c:pt>
                <c:pt idx="47">
                  <c:v>268000</c:v>
                </c:pt>
                <c:pt idx="48">
                  <c:v>150200</c:v>
                </c:pt>
                <c:pt idx="49">
                  <c:v>187380</c:v>
                </c:pt>
                <c:pt idx="50">
                  <c:v>189500</c:v>
                </c:pt>
                <c:pt idx="51">
                  <c:v>128900</c:v>
                </c:pt>
                <c:pt idx="52">
                  <c:v>169300</c:v>
                </c:pt>
                <c:pt idx="53">
                  <c:v>150700</c:v>
                </c:pt>
                <c:pt idx="54">
                  <c:v>130500</c:v>
                </c:pt>
                <c:pt idx="55">
                  <c:v>122700</c:v>
                </c:pt>
                <c:pt idx="56">
                  <c:v>92700</c:v>
                </c:pt>
                <c:pt idx="57">
                  <c:v>62500</c:v>
                </c:pt>
                <c:pt idx="58">
                  <c:v>98000</c:v>
                </c:pt>
                <c:pt idx="59">
                  <c:v>124000</c:v>
                </c:pt>
                <c:pt idx="60">
                  <c:v>78000</c:v>
                </c:pt>
                <c:pt idx="61">
                  <c:v>106000</c:v>
                </c:pt>
                <c:pt idx="62">
                  <c:v>73400</c:v>
                </c:pt>
                <c:pt idx="63">
                  <c:v>131000</c:v>
                </c:pt>
                <c:pt idx="64">
                  <c:v>0</c:v>
                </c:pt>
                <c:pt idx="65">
                  <c:v>112530</c:v>
                </c:pt>
                <c:pt idx="66">
                  <c:v>96000</c:v>
                </c:pt>
                <c:pt idx="67">
                  <c:v>0</c:v>
                </c:pt>
                <c:pt idx="68">
                  <c:v>81200</c:v>
                </c:pt>
                <c:pt idx="69">
                  <c:v>73000</c:v>
                </c:pt>
                <c:pt idx="70">
                  <c:v>13000</c:v>
                </c:pt>
                <c:pt idx="71">
                  <c:v>49600</c:v>
                </c:pt>
                <c:pt idx="72">
                  <c:v>79000</c:v>
                </c:pt>
                <c:pt idx="73">
                  <c:v>72000</c:v>
                </c:pt>
                <c:pt idx="74">
                  <c:v>0</c:v>
                </c:pt>
                <c:pt idx="75">
                  <c:v>93450</c:v>
                </c:pt>
                <c:pt idx="76">
                  <c:v>144000</c:v>
                </c:pt>
                <c:pt idx="77">
                  <c:v>92750</c:v>
                </c:pt>
                <c:pt idx="78">
                  <c:v>32000</c:v>
                </c:pt>
                <c:pt idx="79">
                  <c:v>56000</c:v>
                </c:pt>
                <c:pt idx="80">
                  <c:v>77000</c:v>
                </c:pt>
                <c:pt idx="81">
                  <c:v>67500</c:v>
                </c:pt>
                <c:pt idx="82">
                  <c:v>44060</c:v>
                </c:pt>
                <c:pt idx="83">
                  <c:v>60000</c:v>
                </c:pt>
                <c:pt idx="84">
                  <c:v>74000</c:v>
                </c:pt>
                <c:pt idx="85">
                  <c:v>24500</c:v>
                </c:pt>
                <c:pt idx="86">
                  <c:v>51000</c:v>
                </c:pt>
                <c:pt idx="87">
                  <c:v>80860</c:v>
                </c:pt>
                <c:pt idx="88">
                  <c:v>41900</c:v>
                </c:pt>
                <c:pt idx="89">
                  <c:v>60900</c:v>
                </c:pt>
                <c:pt idx="90">
                  <c:v>62000</c:v>
                </c:pt>
                <c:pt idx="91">
                  <c:v>52300</c:v>
                </c:pt>
                <c:pt idx="92">
                  <c:v>0</c:v>
                </c:pt>
                <c:pt idx="93">
                  <c:v>3500</c:v>
                </c:pt>
                <c:pt idx="94">
                  <c:v>47000</c:v>
                </c:pt>
                <c:pt idx="95">
                  <c:v>38000</c:v>
                </c:pt>
                <c:pt idx="96">
                  <c:v>0</c:v>
                </c:pt>
                <c:pt idx="97">
                  <c:v>32700</c:v>
                </c:pt>
                <c:pt idx="98">
                  <c:v>0</c:v>
                </c:pt>
                <c:pt idx="99">
                  <c:v>18600</c:v>
                </c:pt>
                <c:pt idx="100">
                  <c:v>26200</c:v>
                </c:pt>
                <c:pt idx="101">
                  <c:v>49100</c:v>
                </c:pt>
                <c:pt idx="102">
                  <c:v>11000</c:v>
                </c:pt>
                <c:pt idx="103">
                  <c:v>14500</c:v>
                </c:pt>
                <c:pt idx="104">
                  <c:v>22500</c:v>
                </c:pt>
                <c:pt idx="105">
                  <c:v>29000</c:v>
                </c:pt>
                <c:pt idx="106">
                  <c:v>0</c:v>
                </c:pt>
                <c:pt idx="107">
                  <c:v>23000</c:v>
                </c:pt>
                <c:pt idx="108">
                  <c:v>14000</c:v>
                </c:pt>
                <c:pt idx="109">
                  <c:v>12100</c:v>
                </c:pt>
                <c:pt idx="110">
                  <c:v>24500</c:v>
                </c:pt>
                <c:pt idx="111">
                  <c:v>5400</c:v>
                </c:pt>
                <c:pt idx="112">
                  <c:v>24100</c:v>
                </c:pt>
                <c:pt idx="113">
                  <c:v>0</c:v>
                </c:pt>
                <c:pt idx="114">
                  <c:v>14000</c:v>
                </c:pt>
                <c:pt idx="115">
                  <c:v>8000</c:v>
                </c:pt>
                <c:pt idx="116">
                  <c:v>10000</c:v>
                </c:pt>
                <c:pt idx="117">
                  <c:v>0</c:v>
                </c:pt>
                <c:pt idx="118">
                  <c:v>4000</c:v>
                </c:pt>
                <c:pt idx="119">
                  <c:v>0</c:v>
                </c:pt>
                <c:pt idx="120">
                  <c:v>6200</c:v>
                </c:pt>
                <c:pt idx="121">
                  <c:v>0</c:v>
                </c:pt>
                <c:pt idx="122">
                  <c:v>3600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5500</c:v>
                </c:pt>
                <c:pt idx="128">
                  <c:v>0</c:v>
                </c:pt>
                <c:pt idx="129">
                  <c:v>2300</c:v>
                </c:pt>
                <c:pt idx="130">
                  <c:v>0</c:v>
                </c:pt>
                <c:pt idx="131">
                  <c:v>0</c:v>
                </c:pt>
                <c:pt idx="132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4-4028-BE5D-3D91E33CD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100"/>
        <c:axId val="365089536"/>
        <c:axId val="365091456"/>
      </c:barChart>
      <c:lineChart>
        <c:grouping val="standard"/>
        <c:varyColors val="0"/>
        <c:ser>
          <c:idx val="0"/>
          <c:order val="0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4-4028-BE5D-3D91E33CD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089536"/>
        <c:axId val="365091456"/>
      </c:lineChart>
      <c:catAx>
        <c:axId val="36508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5091456"/>
        <c:crosses val="autoZero"/>
        <c:auto val="1"/>
        <c:lblAlgn val="ctr"/>
        <c:lblOffset val="100"/>
        <c:noMultiLvlLbl val="0"/>
      </c:catAx>
      <c:valAx>
        <c:axId val="365091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5089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717093956729526"/>
          <c:y val="0.37854097309257023"/>
          <c:w val="0.18704251481886161"/>
          <c:h val="0.1095083197102069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  <c:spPr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2"/>
          <c:order val="1"/>
          <c:tx>
            <c:v>Diesel Hydrotreating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Capacity'!$X$5:$X$137</c:f>
              <c:numCache>
                <c:formatCode>#,##0</c:formatCode>
                <c:ptCount val="133"/>
                <c:pt idx="0">
                  <c:v>170800</c:v>
                </c:pt>
                <c:pt idx="1">
                  <c:v>146300</c:v>
                </c:pt>
                <c:pt idx="2">
                  <c:v>159500</c:v>
                </c:pt>
                <c:pt idx="3">
                  <c:v>202500</c:v>
                </c:pt>
                <c:pt idx="4">
                  <c:v>55000</c:v>
                </c:pt>
                <c:pt idx="5">
                  <c:v>100000</c:v>
                </c:pt>
                <c:pt idx="6">
                  <c:v>120800</c:v>
                </c:pt>
                <c:pt idx="7">
                  <c:v>104600</c:v>
                </c:pt>
                <c:pt idx="8">
                  <c:v>42000</c:v>
                </c:pt>
                <c:pt idx="9">
                  <c:v>35000</c:v>
                </c:pt>
                <c:pt idx="10">
                  <c:v>56300</c:v>
                </c:pt>
                <c:pt idx="12">
                  <c:v>45000</c:v>
                </c:pt>
                <c:pt idx="13">
                  <c:v>62000</c:v>
                </c:pt>
                <c:pt idx="14">
                  <c:v>78000</c:v>
                </c:pt>
                <c:pt idx="15">
                  <c:v>63250</c:v>
                </c:pt>
                <c:pt idx="16">
                  <c:v>92175</c:v>
                </c:pt>
                <c:pt idx="17">
                  <c:v>77500</c:v>
                </c:pt>
                <c:pt idx="18">
                  <c:v>45500</c:v>
                </c:pt>
                <c:pt idx="19">
                  <c:v>22000</c:v>
                </c:pt>
                <c:pt idx="20">
                  <c:v>55000</c:v>
                </c:pt>
                <c:pt idx="21">
                  <c:v>74800</c:v>
                </c:pt>
                <c:pt idx="22">
                  <c:v>123700</c:v>
                </c:pt>
                <c:pt idx="23">
                  <c:v>78000</c:v>
                </c:pt>
                <c:pt idx="24">
                  <c:v>76300</c:v>
                </c:pt>
                <c:pt idx="25">
                  <c:v>64800</c:v>
                </c:pt>
                <c:pt idx="26">
                  <c:v>108000</c:v>
                </c:pt>
                <c:pt idx="27">
                  <c:v>70000</c:v>
                </c:pt>
                <c:pt idx="28">
                  <c:v>79500</c:v>
                </c:pt>
                <c:pt idx="29">
                  <c:v>70000</c:v>
                </c:pt>
                <c:pt idx="30">
                  <c:v>55000</c:v>
                </c:pt>
                <c:pt idx="31">
                  <c:v>55000</c:v>
                </c:pt>
                <c:pt idx="32">
                  <c:v>66000</c:v>
                </c:pt>
                <c:pt idx="33">
                  <c:v>31981</c:v>
                </c:pt>
                <c:pt idx="34">
                  <c:v>53300</c:v>
                </c:pt>
                <c:pt idx="35">
                  <c:v>47500</c:v>
                </c:pt>
                <c:pt idx="37">
                  <c:v>35000</c:v>
                </c:pt>
                <c:pt idx="38">
                  <c:v>38000</c:v>
                </c:pt>
                <c:pt idx="39">
                  <c:v>52000</c:v>
                </c:pt>
                <c:pt idx="41">
                  <c:v>94500</c:v>
                </c:pt>
                <c:pt idx="42">
                  <c:v>36000</c:v>
                </c:pt>
                <c:pt idx="43">
                  <c:v>40000</c:v>
                </c:pt>
                <c:pt idx="44">
                  <c:v>46000</c:v>
                </c:pt>
                <c:pt idx="45">
                  <c:v>95300</c:v>
                </c:pt>
                <c:pt idx="46">
                  <c:v>22000</c:v>
                </c:pt>
                <c:pt idx="48">
                  <c:v>19000</c:v>
                </c:pt>
                <c:pt idx="49">
                  <c:v>35500</c:v>
                </c:pt>
                <c:pt idx="50">
                  <c:v>54000</c:v>
                </c:pt>
                <c:pt idx="51">
                  <c:v>40700</c:v>
                </c:pt>
                <c:pt idx="52">
                  <c:v>15000</c:v>
                </c:pt>
                <c:pt idx="53">
                  <c:v>32000</c:v>
                </c:pt>
                <c:pt idx="54">
                  <c:v>46000</c:v>
                </c:pt>
                <c:pt idx="55">
                  <c:v>50000</c:v>
                </c:pt>
                <c:pt idx="56">
                  <c:v>40000</c:v>
                </c:pt>
                <c:pt idx="57">
                  <c:v>35000</c:v>
                </c:pt>
                <c:pt idx="58">
                  <c:v>26300</c:v>
                </c:pt>
                <c:pt idx="59">
                  <c:v>30000</c:v>
                </c:pt>
                <c:pt idx="61">
                  <c:v>40000</c:v>
                </c:pt>
                <c:pt idx="62">
                  <c:v>32300</c:v>
                </c:pt>
                <c:pt idx="63">
                  <c:v>10000</c:v>
                </c:pt>
                <c:pt idx="65">
                  <c:v>33630</c:v>
                </c:pt>
                <c:pt idx="66">
                  <c:v>24000</c:v>
                </c:pt>
                <c:pt idx="68">
                  <c:v>43200</c:v>
                </c:pt>
                <c:pt idx="69">
                  <c:v>18000</c:v>
                </c:pt>
                <c:pt idx="72">
                  <c:v>25000</c:v>
                </c:pt>
                <c:pt idx="73">
                  <c:v>18000</c:v>
                </c:pt>
                <c:pt idx="75">
                  <c:v>32000</c:v>
                </c:pt>
                <c:pt idx="76">
                  <c:v>45000</c:v>
                </c:pt>
                <c:pt idx="77">
                  <c:v>35000</c:v>
                </c:pt>
                <c:pt idx="79">
                  <c:v>25000</c:v>
                </c:pt>
                <c:pt idx="80">
                  <c:v>36000</c:v>
                </c:pt>
                <c:pt idx="81">
                  <c:v>25600</c:v>
                </c:pt>
                <c:pt idx="82">
                  <c:v>23800</c:v>
                </c:pt>
                <c:pt idx="83">
                  <c:v>23000</c:v>
                </c:pt>
                <c:pt idx="84">
                  <c:v>21000</c:v>
                </c:pt>
                <c:pt idx="85">
                  <c:v>11500</c:v>
                </c:pt>
                <c:pt idx="86">
                  <c:v>17000</c:v>
                </c:pt>
                <c:pt idx="87">
                  <c:v>29750</c:v>
                </c:pt>
                <c:pt idx="88">
                  <c:v>22500</c:v>
                </c:pt>
                <c:pt idx="89">
                  <c:v>11000</c:v>
                </c:pt>
                <c:pt idx="91">
                  <c:v>14000</c:v>
                </c:pt>
                <c:pt idx="94">
                  <c:v>13300</c:v>
                </c:pt>
                <c:pt idx="95">
                  <c:v>18000</c:v>
                </c:pt>
                <c:pt idx="97">
                  <c:v>6500</c:v>
                </c:pt>
                <c:pt idx="99">
                  <c:v>8200</c:v>
                </c:pt>
                <c:pt idx="103">
                  <c:v>6000</c:v>
                </c:pt>
                <c:pt idx="104">
                  <c:v>11000</c:v>
                </c:pt>
                <c:pt idx="105">
                  <c:v>13500</c:v>
                </c:pt>
                <c:pt idx="107">
                  <c:v>2200</c:v>
                </c:pt>
                <c:pt idx="109">
                  <c:v>4500</c:v>
                </c:pt>
                <c:pt idx="110">
                  <c:v>10500</c:v>
                </c:pt>
                <c:pt idx="112">
                  <c:v>9500</c:v>
                </c:pt>
                <c:pt idx="114">
                  <c:v>8000</c:v>
                </c:pt>
                <c:pt idx="115">
                  <c:v>8000</c:v>
                </c:pt>
                <c:pt idx="116">
                  <c:v>6000</c:v>
                </c:pt>
                <c:pt idx="118">
                  <c:v>3000</c:v>
                </c:pt>
                <c:pt idx="12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4-443A-BD0D-C158F06CF52B}"/>
            </c:ext>
          </c:extLst>
        </c:ser>
        <c:ser>
          <c:idx val="4"/>
          <c:order val="2"/>
          <c:tx>
            <c:v>Kerosene &amp; Jet Hydrotreating</c:v>
          </c:tx>
          <c:spPr>
            <a:pattFill prst="ltDnDiag">
              <a:fgClr>
                <a:srgbClr val="D2492A"/>
              </a:fgClr>
              <a:bgClr>
                <a:schemeClr val="bg1"/>
              </a:bgClr>
            </a:patt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Capacity'!$AA$5:$AA$137</c:f>
              <c:numCache>
                <c:formatCode>#,##0</c:formatCode>
                <c:ptCount val="133"/>
                <c:pt idx="0">
                  <c:v>78000</c:v>
                </c:pt>
                <c:pt idx="1">
                  <c:v>132700</c:v>
                </c:pt>
                <c:pt idx="2">
                  <c:v>81000</c:v>
                </c:pt>
                <c:pt idx="4">
                  <c:v>79000</c:v>
                </c:pt>
                <c:pt idx="5">
                  <c:v>68000</c:v>
                </c:pt>
                <c:pt idx="6">
                  <c:v>46000</c:v>
                </c:pt>
                <c:pt idx="7">
                  <c:v>33000</c:v>
                </c:pt>
                <c:pt idx="8">
                  <c:v>51000</c:v>
                </c:pt>
                <c:pt idx="9">
                  <c:v>30000</c:v>
                </c:pt>
                <c:pt idx="10">
                  <c:v>53250</c:v>
                </c:pt>
                <c:pt idx="12">
                  <c:v>40000</c:v>
                </c:pt>
                <c:pt idx="13">
                  <c:v>43500</c:v>
                </c:pt>
                <c:pt idx="14">
                  <c:v>54000</c:v>
                </c:pt>
                <c:pt idx="15">
                  <c:v>11000</c:v>
                </c:pt>
                <c:pt idx="16">
                  <c:v>43500</c:v>
                </c:pt>
                <c:pt idx="17">
                  <c:v>31000</c:v>
                </c:pt>
                <c:pt idx="18">
                  <c:v>36300</c:v>
                </c:pt>
                <c:pt idx="19">
                  <c:v>10000</c:v>
                </c:pt>
                <c:pt idx="20">
                  <c:v>24000</c:v>
                </c:pt>
                <c:pt idx="24">
                  <c:v>42000</c:v>
                </c:pt>
                <c:pt idx="25">
                  <c:v>96000</c:v>
                </c:pt>
                <c:pt idx="29">
                  <c:v>31000</c:v>
                </c:pt>
                <c:pt idx="30">
                  <c:v>20000</c:v>
                </c:pt>
                <c:pt idx="31">
                  <c:v>28000</c:v>
                </c:pt>
                <c:pt idx="32">
                  <c:v>12000</c:v>
                </c:pt>
                <c:pt idx="33">
                  <c:v>18500</c:v>
                </c:pt>
                <c:pt idx="36">
                  <c:v>15000</c:v>
                </c:pt>
                <c:pt idx="39">
                  <c:v>16500</c:v>
                </c:pt>
                <c:pt idx="40">
                  <c:v>32000</c:v>
                </c:pt>
                <c:pt idx="41">
                  <c:v>13700</c:v>
                </c:pt>
                <c:pt idx="42">
                  <c:v>24000</c:v>
                </c:pt>
                <c:pt idx="44">
                  <c:v>29100</c:v>
                </c:pt>
                <c:pt idx="49">
                  <c:v>8500</c:v>
                </c:pt>
                <c:pt idx="50">
                  <c:v>12000</c:v>
                </c:pt>
                <c:pt idx="51">
                  <c:v>19000</c:v>
                </c:pt>
                <c:pt idx="52">
                  <c:v>15400</c:v>
                </c:pt>
                <c:pt idx="53">
                  <c:v>12900</c:v>
                </c:pt>
                <c:pt idx="54">
                  <c:v>7000</c:v>
                </c:pt>
                <c:pt idx="55">
                  <c:v>10000</c:v>
                </c:pt>
                <c:pt idx="56">
                  <c:v>15000</c:v>
                </c:pt>
                <c:pt idx="59">
                  <c:v>9000</c:v>
                </c:pt>
                <c:pt idx="61">
                  <c:v>12000</c:v>
                </c:pt>
                <c:pt idx="63">
                  <c:v>19000</c:v>
                </c:pt>
                <c:pt idx="65">
                  <c:v>10100</c:v>
                </c:pt>
                <c:pt idx="66">
                  <c:v>13500</c:v>
                </c:pt>
                <c:pt idx="72">
                  <c:v>10000</c:v>
                </c:pt>
                <c:pt idx="73">
                  <c:v>15000</c:v>
                </c:pt>
                <c:pt idx="83">
                  <c:v>5000</c:v>
                </c:pt>
                <c:pt idx="84">
                  <c:v>12100</c:v>
                </c:pt>
                <c:pt idx="86">
                  <c:v>5000</c:v>
                </c:pt>
                <c:pt idx="87">
                  <c:v>5800</c:v>
                </c:pt>
                <c:pt idx="89">
                  <c:v>7600</c:v>
                </c:pt>
                <c:pt idx="97">
                  <c:v>7700</c:v>
                </c:pt>
                <c:pt idx="100">
                  <c:v>2900</c:v>
                </c:pt>
                <c:pt idx="101">
                  <c:v>2500</c:v>
                </c:pt>
                <c:pt idx="103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4-443A-BD0D-C158F06CF52B}"/>
            </c:ext>
          </c:extLst>
        </c:ser>
        <c:ser>
          <c:idx val="7"/>
          <c:order val="3"/>
          <c:tx>
            <c:v>Other Distillate Hydrotreating</c:v>
          </c:tx>
          <c:spPr>
            <a:pattFill prst="pct50">
              <a:fgClr>
                <a:srgbClr val="D2492A"/>
              </a:fgClr>
              <a:bgClr>
                <a:schemeClr val="bg1"/>
              </a:bgClr>
            </a:patt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Capacity'!$AD$5:$AD$137</c:f>
              <c:numCache>
                <c:formatCode>#,##0</c:formatCode>
                <c:ptCount val="133"/>
                <c:pt idx="11">
                  <c:v>157000</c:v>
                </c:pt>
                <c:pt idx="13">
                  <c:v>9000</c:v>
                </c:pt>
                <c:pt idx="18">
                  <c:v>14000</c:v>
                </c:pt>
                <c:pt idx="26">
                  <c:v>17500</c:v>
                </c:pt>
                <c:pt idx="32">
                  <c:v>44000</c:v>
                </c:pt>
                <c:pt idx="33">
                  <c:v>37590</c:v>
                </c:pt>
                <c:pt idx="43">
                  <c:v>19500</c:v>
                </c:pt>
                <c:pt idx="47">
                  <c:v>49000</c:v>
                </c:pt>
                <c:pt idx="52">
                  <c:v>5000</c:v>
                </c:pt>
                <c:pt idx="59">
                  <c:v>27000</c:v>
                </c:pt>
                <c:pt idx="60">
                  <c:v>16000</c:v>
                </c:pt>
                <c:pt idx="63">
                  <c:v>23000</c:v>
                </c:pt>
                <c:pt idx="82">
                  <c:v>6660</c:v>
                </c:pt>
                <c:pt idx="90">
                  <c:v>25000</c:v>
                </c:pt>
                <c:pt idx="94">
                  <c:v>18000</c:v>
                </c:pt>
                <c:pt idx="100">
                  <c:v>10800</c:v>
                </c:pt>
                <c:pt idx="101">
                  <c:v>24000</c:v>
                </c:pt>
                <c:pt idx="108">
                  <c:v>9000</c:v>
                </c:pt>
                <c:pt idx="111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E4-443A-BD0D-C158F06CF52B}"/>
            </c:ext>
          </c:extLst>
        </c:ser>
        <c:ser>
          <c:idx val="1"/>
          <c:order val="4"/>
          <c:tx>
            <c:v>Gasoline Hydrotreating</c:v>
          </c:tx>
          <c:spPr>
            <a:solidFill>
              <a:srgbClr val="92A2BD"/>
            </a:solidFill>
            <a:ln>
              <a:solidFill>
                <a:srgbClr val="92A2BD"/>
              </a:solidFill>
            </a:ln>
          </c:spPr>
          <c:invertIfNegative val="0"/>
          <c:val>
            <c:numRef>
              <c:f>'2016 Refinery Capacity'!$Y$5:$Y$137</c:f>
              <c:numCache>
                <c:formatCode>#,##0</c:formatCode>
                <c:ptCount val="133"/>
                <c:pt idx="0">
                  <c:v>55000</c:v>
                </c:pt>
                <c:pt idx="1">
                  <c:v>196000</c:v>
                </c:pt>
                <c:pt idx="2">
                  <c:v>114000</c:v>
                </c:pt>
                <c:pt idx="3">
                  <c:v>242000</c:v>
                </c:pt>
                <c:pt idx="4">
                  <c:v>57000</c:v>
                </c:pt>
                <c:pt idx="5">
                  <c:v>85400</c:v>
                </c:pt>
                <c:pt idx="7">
                  <c:v>85000</c:v>
                </c:pt>
                <c:pt idx="8">
                  <c:v>25000</c:v>
                </c:pt>
                <c:pt idx="10">
                  <c:v>74000</c:v>
                </c:pt>
                <c:pt idx="11">
                  <c:v>65000</c:v>
                </c:pt>
                <c:pt idx="12">
                  <c:v>43000</c:v>
                </c:pt>
                <c:pt idx="13">
                  <c:v>49700</c:v>
                </c:pt>
                <c:pt idx="14">
                  <c:v>75000</c:v>
                </c:pt>
                <c:pt idx="15">
                  <c:v>60000</c:v>
                </c:pt>
                <c:pt idx="16">
                  <c:v>76000</c:v>
                </c:pt>
                <c:pt idx="19">
                  <c:v>37000</c:v>
                </c:pt>
                <c:pt idx="20">
                  <c:v>38500</c:v>
                </c:pt>
                <c:pt idx="21">
                  <c:v>70000</c:v>
                </c:pt>
                <c:pt idx="22">
                  <c:v>68700</c:v>
                </c:pt>
                <c:pt idx="25">
                  <c:v>64800</c:v>
                </c:pt>
                <c:pt idx="27">
                  <c:v>77000</c:v>
                </c:pt>
                <c:pt idx="28">
                  <c:v>41500</c:v>
                </c:pt>
                <c:pt idx="29">
                  <c:v>51600</c:v>
                </c:pt>
                <c:pt idx="31">
                  <c:v>61500</c:v>
                </c:pt>
                <c:pt idx="32">
                  <c:v>60000</c:v>
                </c:pt>
                <c:pt idx="33">
                  <c:v>58987</c:v>
                </c:pt>
                <c:pt idx="34">
                  <c:v>34000</c:v>
                </c:pt>
                <c:pt idx="35">
                  <c:v>39600</c:v>
                </c:pt>
                <c:pt idx="36">
                  <c:v>33600</c:v>
                </c:pt>
                <c:pt idx="37">
                  <c:v>46000</c:v>
                </c:pt>
                <c:pt idx="38">
                  <c:v>39000</c:v>
                </c:pt>
                <c:pt idx="39">
                  <c:v>33000</c:v>
                </c:pt>
                <c:pt idx="40">
                  <c:v>72000</c:v>
                </c:pt>
                <c:pt idx="42">
                  <c:v>35000</c:v>
                </c:pt>
                <c:pt idx="43">
                  <c:v>43000</c:v>
                </c:pt>
                <c:pt idx="44">
                  <c:v>37000</c:v>
                </c:pt>
                <c:pt idx="45">
                  <c:v>45100</c:v>
                </c:pt>
                <c:pt idx="47">
                  <c:v>92500</c:v>
                </c:pt>
                <c:pt idx="50">
                  <c:v>25000</c:v>
                </c:pt>
                <c:pt idx="51">
                  <c:v>35700</c:v>
                </c:pt>
                <c:pt idx="52">
                  <c:v>43200</c:v>
                </c:pt>
                <c:pt idx="55">
                  <c:v>29700</c:v>
                </c:pt>
                <c:pt idx="58">
                  <c:v>32500</c:v>
                </c:pt>
                <c:pt idx="59">
                  <c:v>22000</c:v>
                </c:pt>
                <c:pt idx="60">
                  <c:v>40000</c:v>
                </c:pt>
                <c:pt idx="62">
                  <c:v>22100</c:v>
                </c:pt>
                <c:pt idx="77">
                  <c:v>8750</c:v>
                </c:pt>
                <c:pt idx="78">
                  <c:v>18000</c:v>
                </c:pt>
                <c:pt idx="79">
                  <c:v>20000</c:v>
                </c:pt>
                <c:pt idx="80">
                  <c:v>13000</c:v>
                </c:pt>
                <c:pt idx="81">
                  <c:v>15000</c:v>
                </c:pt>
                <c:pt idx="86">
                  <c:v>5000</c:v>
                </c:pt>
                <c:pt idx="87">
                  <c:v>6000</c:v>
                </c:pt>
                <c:pt idx="88">
                  <c:v>8000</c:v>
                </c:pt>
                <c:pt idx="89">
                  <c:v>20500</c:v>
                </c:pt>
                <c:pt idx="95">
                  <c:v>10000</c:v>
                </c:pt>
                <c:pt idx="97">
                  <c:v>7500</c:v>
                </c:pt>
                <c:pt idx="105">
                  <c:v>6500</c:v>
                </c:pt>
                <c:pt idx="110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E4-443A-BD0D-C158F06CF52B}"/>
            </c:ext>
          </c:extLst>
        </c:ser>
        <c:ser>
          <c:idx val="5"/>
          <c:order val="5"/>
          <c:tx>
            <c:v>Naphtha/Reformer Feed Hydrotreating</c:v>
          </c:tx>
          <c:spPr>
            <a:pattFill prst="ltUpDiag">
              <a:fgClr>
                <a:srgbClr val="92A2BD"/>
              </a:fgClr>
              <a:bgClr>
                <a:schemeClr val="bg1"/>
              </a:bgClr>
            </a:pattFill>
            <a:ln>
              <a:solidFill>
                <a:srgbClr val="92A2BD"/>
              </a:solidFill>
            </a:ln>
          </c:spPr>
          <c:invertIfNegative val="0"/>
          <c:val>
            <c:numRef>
              <c:f>'2016 Refinery Capacity'!$AB$5:$AB$137</c:f>
              <c:numCache>
                <c:formatCode>#,##0</c:formatCode>
                <c:ptCount val="133"/>
                <c:pt idx="0">
                  <c:v>163150</c:v>
                </c:pt>
                <c:pt idx="1">
                  <c:v>155500</c:v>
                </c:pt>
                <c:pt idx="2">
                  <c:v>108000</c:v>
                </c:pt>
                <c:pt idx="3">
                  <c:v>76000</c:v>
                </c:pt>
                <c:pt idx="4">
                  <c:v>121000</c:v>
                </c:pt>
                <c:pt idx="5">
                  <c:v>121000</c:v>
                </c:pt>
                <c:pt idx="6">
                  <c:v>69000</c:v>
                </c:pt>
                <c:pt idx="7">
                  <c:v>48700</c:v>
                </c:pt>
                <c:pt idx="8">
                  <c:v>159800</c:v>
                </c:pt>
                <c:pt idx="9">
                  <c:v>57300</c:v>
                </c:pt>
                <c:pt idx="10">
                  <c:v>84300</c:v>
                </c:pt>
                <c:pt idx="11">
                  <c:v>78000</c:v>
                </c:pt>
                <c:pt idx="12">
                  <c:v>75500</c:v>
                </c:pt>
                <c:pt idx="13">
                  <c:v>49800</c:v>
                </c:pt>
                <c:pt idx="14">
                  <c:v>93800</c:v>
                </c:pt>
                <c:pt idx="15">
                  <c:v>64000</c:v>
                </c:pt>
                <c:pt idx="16">
                  <c:v>60500</c:v>
                </c:pt>
                <c:pt idx="17">
                  <c:v>55500</c:v>
                </c:pt>
                <c:pt idx="18">
                  <c:v>59000</c:v>
                </c:pt>
                <c:pt idx="19">
                  <c:v>45000</c:v>
                </c:pt>
                <c:pt idx="20">
                  <c:v>50000</c:v>
                </c:pt>
                <c:pt idx="21">
                  <c:v>50540</c:v>
                </c:pt>
                <c:pt idx="22">
                  <c:v>67300</c:v>
                </c:pt>
                <c:pt idx="23">
                  <c:v>169500</c:v>
                </c:pt>
                <c:pt idx="24">
                  <c:v>96000</c:v>
                </c:pt>
                <c:pt idx="25">
                  <c:v>57600</c:v>
                </c:pt>
                <c:pt idx="26">
                  <c:v>65500</c:v>
                </c:pt>
                <c:pt idx="27">
                  <c:v>38500</c:v>
                </c:pt>
                <c:pt idx="28">
                  <c:v>68000</c:v>
                </c:pt>
                <c:pt idx="29">
                  <c:v>57500</c:v>
                </c:pt>
                <c:pt idx="30">
                  <c:v>74000</c:v>
                </c:pt>
                <c:pt idx="31">
                  <c:v>25000</c:v>
                </c:pt>
                <c:pt idx="32">
                  <c:v>45000</c:v>
                </c:pt>
                <c:pt idx="33">
                  <c:v>51511</c:v>
                </c:pt>
                <c:pt idx="34">
                  <c:v>80000</c:v>
                </c:pt>
                <c:pt idx="35">
                  <c:v>43000</c:v>
                </c:pt>
                <c:pt idx="36">
                  <c:v>9000</c:v>
                </c:pt>
                <c:pt idx="37">
                  <c:v>42000</c:v>
                </c:pt>
                <c:pt idx="38">
                  <c:v>52000</c:v>
                </c:pt>
                <c:pt idx="39">
                  <c:v>50000</c:v>
                </c:pt>
                <c:pt idx="40">
                  <c:v>45900</c:v>
                </c:pt>
                <c:pt idx="41">
                  <c:v>111100</c:v>
                </c:pt>
                <c:pt idx="42">
                  <c:v>63000</c:v>
                </c:pt>
                <c:pt idx="43">
                  <c:v>27000</c:v>
                </c:pt>
                <c:pt idx="44">
                  <c:v>32000</c:v>
                </c:pt>
                <c:pt idx="45">
                  <c:v>52800</c:v>
                </c:pt>
                <c:pt idx="46">
                  <c:v>40000</c:v>
                </c:pt>
                <c:pt idx="47">
                  <c:v>27500</c:v>
                </c:pt>
                <c:pt idx="48">
                  <c:v>24700</c:v>
                </c:pt>
                <c:pt idx="49">
                  <c:v>65540</c:v>
                </c:pt>
                <c:pt idx="50">
                  <c:v>48500</c:v>
                </c:pt>
                <c:pt idx="51">
                  <c:v>33500</c:v>
                </c:pt>
                <c:pt idx="52">
                  <c:v>30000</c:v>
                </c:pt>
                <c:pt idx="53">
                  <c:v>50800</c:v>
                </c:pt>
                <c:pt idx="54">
                  <c:v>34000</c:v>
                </c:pt>
                <c:pt idx="55">
                  <c:v>33000</c:v>
                </c:pt>
                <c:pt idx="56">
                  <c:v>37700</c:v>
                </c:pt>
                <c:pt idx="57">
                  <c:v>27500</c:v>
                </c:pt>
                <c:pt idx="58">
                  <c:v>39200</c:v>
                </c:pt>
                <c:pt idx="59">
                  <c:v>36000</c:v>
                </c:pt>
                <c:pt idx="60">
                  <c:v>22000</c:v>
                </c:pt>
                <c:pt idx="61">
                  <c:v>36000</c:v>
                </c:pt>
                <c:pt idx="62">
                  <c:v>19000</c:v>
                </c:pt>
                <c:pt idx="63">
                  <c:v>34000</c:v>
                </c:pt>
                <c:pt idx="65">
                  <c:v>38400</c:v>
                </c:pt>
                <c:pt idx="66">
                  <c:v>31500</c:v>
                </c:pt>
                <c:pt idx="68">
                  <c:v>38000</c:v>
                </c:pt>
                <c:pt idx="69">
                  <c:v>25000</c:v>
                </c:pt>
                <c:pt idx="70">
                  <c:v>13000</c:v>
                </c:pt>
                <c:pt idx="71">
                  <c:v>28000</c:v>
                </c:pt>
                <c:pt idx="72">
                  <c:v>24000</c:v>
                </c:pt>
                <c:pt idx="73">
                  <c:v>19000</c:v>
                </c:pt>
                <c:pt idx="75">
                  <c:v>27000</c:v>
                </c:pt>
                <c:pt idx="76">
                  <c:v>32000</c:v>
                </c:pt>
                <c:pt idx="77">
                  <c:v>20000</c:v>
                </c:pt>
                <c:pt idx="78">
                  <c:v>14000</c:v>
                </c:pt>
                <c:pt idx="79">
                  <c:v>11000</c:v>
                </c:pt>
                <c:pt idx="80">
                  <c:v>28000</c:v>
                </c:pt>
                <c:pt idx="81">
                  <c:v>26900</c:v>
                </c:pt>
                <c:pt idx="82">
                  <c:v>13600</c:v>
                </c:pt>
                <c:pt idx="83">
                  <c:v>25500</c:v>
                </c:pt>
                <c:pt idx="84">
                  <c:v>10900</c:v>
                </c:pt>
                <c:pt idx="85">
                  <c:v>13000</c:v>
                </c:pt>
                <c:pt idx="86">
                  <c:v>24000</c:v>
                </c:pt>
                <c:pt idx="87">
                  <c:v>13550</c:v>
                </c:pt>
                <c:pt idx="88">
                  <c:v>11400</c:v>
                </c:pt>
                <c:pt idx="89">
                  <c:v>13900</c:v>
                </c:pt>
                <c:pt idx="90">
                  <c:v>17000</c:v>
                </c:pt>
                <c:pt idx="91">
                  <c:v>16000</c:v>
                </c:pt>
                <c:pt idx="94">
                  <c:v>8500</c:v>
                </c:pt>
                <c:pt idx="95">
                  <c:v>10000</c:v>
                </c:pt>
                <c:pt idx="97">
                  <c:v>11000</c:v>
                </c:pt>
                <c:pt idx="99">
                  <c:v>10400</c:v>
                </c:pt>
                <c:pt idx="100">
                  <c:v>12500</c:v>
                </c:pt>
                <c:pt idx="101">
                  <c:v>12100</c:v>
                </c:pt>
                <c:pt idx="102">
                  <c:v>11000</c:v>
                </c:pt>
                <c:pt idx="103">
                  <c:v>2500</c:v>
                </c:pt>
                <c:pt idx="104">
                  <c:v>11500</c:v>
                </c:pt>
                <c:pt idx="105">
                  <c:v>9000</c:v>
                </c:pt>
                <c:pt idx="108">
                  <c:v>5000</c:v>
                </c:pt>
                <c:pt idx="109">
                  <c:v>7600</c:v>
                </c:pt>
                <c:pt idx="110">
                  <c:v>7500</c:v>
                </c:pt>
                <c:pt idx="112">
                  <c:v>7700</c:v>
                </c:pt>
                <c:pt idx="114">
                  <c:v>6000</c:v>
                </c:pt>
                <c:pt idx="116">
                  <c:v>4000</c:v>
                </c:pt>
                <c:pt idx="118">
                  <c:v>1000</c:v>
                </c:pt>
                <c:pt idx="120">
                  <c:v>6200</c:v>
                </c:pt>
                <c:pt idx="122">
                  <c:v>3600</c:v>
                </c:pt>
                <c:pt idx="129">
                  <c:v>1300</c:v>
                </c:pt>
                <c:pt idx="132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E4-443A-BD0D-C158F06CF52B}"/>
            </c:ext>
          </c:extLst>
        </c:ser>
        <c:ser>
          <c:idx val="3"/>
          <c:order val="6"/>
          <c:tx>
            <c:v>Heavy Gas Oil Hydrotreating</c:v>
          </c:tx>
          <c:spPr>
            <a:solidFill>
              <a:srgbClr val="21314D"/>
            </a:solidFill>
            <a:ln>
              <a:solidFill>
                <a:srgbClr val="21314D"/>
              </a:solidFill>
            </a:ln>
          </c:spPr>
          <c:invertIfNegative val="0"/>
          <c:val>
            <c:numRef>
              <c:f>'2016 Refinery Capacity'!$Z$5:$Z$137</c:f>
              <c:numCache>
                <c:formatCode>#,##0</c:formatCode>
                <c:ptCount val="133"/>
                <c:pt idx="0">
                  <c:v>50000</c:v>
                </c:pt>
                <c:pt idx="1">
                  <c:v>117000</c:v>
                </c:pt>
                <c:pt idx="2">
                  <c:v>106000</c:v>
                </c:pt>
                <c:pt idx="4">
                  <c:v>105000</c:v>
                </c:pt>
                <c:pt idx="6">
                  <c:v>204000</c:v>
                </c:pt>
                <c:pt idx="7">
                  <c:v>60000</c:v>
                </c:pt>
                <c:pt idx="9">
                  <c:v>104000</c:v>
                </c:pt>
                <c:pt idx="12">
                  <c:v>49500</c:v>
                </c:pt>
                <c:pt idx="13">
                  <c:v>115000</c:v>
                </c:pt>
                <c:pt idx="14">
                  <c:v>54000</c:v>
                </c:pt>
                <c:pt idx="15">
                  <c:v>30000</c:v>
                </c:pt>
                <c:pt idx="16">
                  <c:v>116100</c:v>
                </c:pt>
                <c:pt idx="17">
                  <c:v>107000</c:v>
                </c:pt>
                <c:pt idx="18">
                  <c:v>73700</c:v>
                </c:pt>
                <c:pt idx="19">
                  <c:v>95000</c:v>
                </c:pt>
                <c:pt idx="20">
                  <c:v>49000</c:v>
                </c:pt>
                <c:pt idx="22">
                  <c:v>107000</c:v>
                </c:pt>
                <c:pt idx="24">
                  <c:v>40000</c:v>
                </c:pt>
                <c:pt idx="25">
                  <c:v>65000</c:v>
                </c:pt>
                <c:pt idx="29">
                  <c:v>54400</c:v>
                </c:pt>
                <c:pt idx="32">
                  <c:v>24000</c:v>
                </c:pt>
                <c:pt idx="33">
                  <c:v>23888</c:v>
                </c:pt>
                <c:pt idx="37">
                  <c:v>65600</c:v>
                </c:pt>
                <c:pt idx="43">
                  <c:v>69500</c:v>
                </c:pt>
                <c:pt idx="45">
                  <c:v>70900</c:v>
                </c:pt>
                <c:pt idx="46">
                  <c:v>51000</c:v>
                </c:pt>
                <c:pt idx="47">
                  <c:v>84500</c:v>
                </c:pt>
                <c:pt idx="48">
                  <c:v>106500</c:v>
                </c:pt>
                <c:pt idx="49">
                  <c:v>77840</c:v>
                </c:pt>
                <c:pt idx="50">
                  <c:v>50000</c:v>
                </c:pt>
                <c:pt idx="52">
                  <c:v>39000</c:v>
                </c:pt>
                <c:pt idx="53">
                  <c:v>55000</c:v>
                </c:pt>
                <c:pt idx="54">
                  <c:v>43500</c:v>
                </c:pt>
                <c:pt idx="61">
                  <c:v>18000</c:v>
                </c:pt>
                <c:pt idx="63">
                  <c:v>45000</c:v>
                </c:pt>
                <c:pt idx="65">
                  <c:v>30400</c:v>
                </c:pt>
                <c:pt idx="66">
                  <c:v>27000</c:v>
                </c:pt>
                <c:pt idx="69">
                  <c:v>30000</c:v>
                </c:pt>
                <c:pt idx="72">
                  <c:v>20000</c:v>
                </c:pt>
                <c:pt idx="73">
                  <c:v>20000</c:v>
                </c:pt>
                <c:pt idx="75">
                  <c:v>34450</c:v>
                </c:pt>
                <c:pt idx="76">
                  <c:v>67000</c:v>
                </c:pt>
                <c:pt idx="77">
                  <c:v>21000</c:v>
                </c:pt>
                <c:pt idx="83">
                  <c:v>6500</c:v>
                </c:pt>
                <c:pt idx="84">
                  <c:v>30000</c:v>
                </c:pt>
                <c:pt idx="87">
                  <c:v>25760</c:v>
                </c:pt>
                <c:pt idx="90">
                  <c:v>20000</c:v>
                </c:pt>
                <c:pt idx="91">
                  <c:v>21100</c:v>
                </c:pt>
                <c:pt idx="101">
                  <c:v>10500</c:v>
                </c:pt>
                <c:pt idx="111">
                  <c:v>1800</c:v>
                </c:pt>
                <c:pt idx="112">
                  <c:v>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E4-443A-BD0D-C158F06CF52B}"/>
            </c:ext>
          </c:extLst>
        </c:ser>
        <c:ser>
          <c:idx val="8"/>
          <c:order val="7"/>
          <c:tx>
            <c:v>Resid Hydrotreating</c:v>
          </c:tx>
          <c:spPr>
            <a:pattFill prst="pct50">
              <a:fgClr>
                <a:srgbClr val="21314D"/>
              </a:fgClr>
              <a:bgClr>
                <a:schemeClr val="bg1"/>
              </a:bgClr>
            </a:pattFill>
            <a:ln>
              <a:solidFill>
                <a:srgbClr val="21314D"/>
              </a:solidFill>
            </a:ln>
          </c:spPr>
          <c:invertIfNegative val="0"/>
          <c:val>
            <c:numRef>
              <c:f>'2016 Refinery Capacity'!$AE$5:$AE$137</c:f>
              <c:numCache>
                <c:formatCode>#,##0</c:formatCode>
                <c:ptCount val="133"/>
                <c:pt idx="15">
                  <c:v>74000</c:v>
                </c:pt>
                <c:pt idx="20">
                  <c:v>12500</c:v>
                </c:pt>
                <c:pt idx="31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E4-443A-BD0D-C158F06CF52B}"/>
            </c:ext>
          </c:extLst>
        </c:ser>
        <c:ser>
          <c:idx val="6"/>
          <c:order val="8"/>
          <c:tx>
            <c:v>Other Hydrotreating</c:v>
          </c:tx>
          <c:spPr>
            <a:pattFill prst="ltDnDiag">
              <a:fgClr>
                <a:srgbClr val="21314D"/>
              </a:fgClr>
              <a:bgClr>
                <a:schemeClr val="bg1"/>
              </a:bgClr>
            </a:pattFill>
            <a:ln>
              <a:solidFill>
                <a:srgbClr val="21314D"/>
              </a:solidFill>
            </a:ln>
          </c:spPr>
          <c:invertIfNegative val="0"/>
          <c:val>
            <c:numRef>
              <c:f>'2016 Refinery Capacity'!$AC$5:$AC$137</c:f>
              <c:numCache>
                <c:formatCode>#,##0</c:formatCode>
                <c:ptCount val="133"/>
                <c:pt idx="0">
                  <c:v>21000</c:v>
                </c:pt>
                <c:pt idx="1">
                  <c:v>46500</c:v>
                </c:pt>
                <c:pt idx="5">
                  <c:v>23800</c:v>
                </c:pt>
                <c:pt idx="8">
                  <c:v>19500</c:v>
                </c:pt>
                <c:pt idx="9">
                  <c:v>50000</c:v>
                </c:pt>
                <c:pt idx="12">
                  <c:v>43000</c:v>
                </c:pt>
                <c:pt idx="16">
                  <c:v>5200</c:v>
                </c:pt>
                <c:pt idx="25">
                  <c:v>34000</c:v>
                </c:pt>
                <c:pt idx="31">
                  <c:v>6500</c:v>
                </c:pt>
                <c:pt idx="33">
                  <c:v>14432</c:v>
                </c:pt>
                <c:pt idx="41">
                  <c:v>6800</c:v>
                </c:pt>
                <c:pt idx="47">
                  <c:v>14500</c:v>
                </c:pt>
                <c:pt idx="52">
                  <c:v>21700</c:v>
                </c:pt>
                <c:pt idx="71">
                  <c:v>21600</c:v>
                </c:pt>
                <c:pt idx="77">
                  <c:v>8000</c:v>
                </c:pt>
                <c:pt idx="89">
                  <c:v>7900</c:v>
                </c:pt>
                <c:pt idx="91">
                  <c:v>1200</c:v>
                </c:pt>
                <c:pt idx="93">
                  <c:v>3500</c:v>
                </c:pt>
                <c:pt idx="94">
                  <c:v>7200</c:v>
                </c:pt>
                <c:pt idx="107">
                  <c:v>20800</c:v>
                </c:pt>
                <c:pt idx="127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E4-443A-BD0D-C158F06CF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365118976"/>
        <c:axId val="365120896"/>
      </c:barChart>
      <c:lineChart>
        <c:grouping val="standard"/>
        <c:varyColors val="0"/>
        <c:ser>
          <c:idx val="0"/>
          <c:order val="0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E4-443A-BD0D-C158F06CF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18976"/>
        <c:axId val="365120896"/>
      </c:lineChart>
      <c:catAx>
        <c:axId val="36511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5120896"/>
        <c:crosses val="autoZero"/>
        <c:auto val="1"/>
        <c:lblAlgn val="ctr"/>
        <c:lblOffset val="100"/>
        <c:noMultiLvlLbl val="0"/>
      </c:catAx>
      <c:valAx>
        <c:axId val="365120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in"/>
        <c:tickLblPos val="nextTo"/>
        <c:crossAx val="365118976"/>
        <c:crosses val="autoZero"/>
        <c:crossBetween val="between"/>
        <c:minorUnit val="10000"/>
      </c:valAx>
    </c:plotArea>
    <c:legend>
      <c:legendPos val="r"/>
      <c:layout>
        <c:manualLayout>
          <c:xMode val="edge"/>
          <c:yMode val="edge"/>
          <c:x val="0.61477732096908932"/>
          <c:y val="0.14838741387348497"/>
          <c:w val="0.30874842400232622"/>
          <c:h val="0.439579139047408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  <c:spPr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2"/>
          <c:order val="1"/>
          <c:tx>
            <c:v>High Pressure Reforming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Capacity'!$R$5:$R$137</c:f>
              <c:numCache>
                <c:formatCode>#,##0</c:formatCode>
                <c:ptCount val="133"/>
                <c:pt idx="5">
                  <c:v>53200</c:v>
                </c:pt>
                <c:pt idx="6">
                  <c:v>65000</c:v>
                </c:pt>
                <c:pt idx="9">
                  <c:v>34000</c:v>
                </c:pt>
                <c:pt idx="11">
                  <c:v>70500</c:v>
                </c:pt>
                <c:pt idx="12">
                  <c:v>24500</c:v>
                </c:pt>
                <c:pt idx="13">
                  <c:v>13800</c:v>
                </c:pt>
                <c:pt idx="15">
                  <c:v>10000</c:v>
                </c:pt>
                <c:pt idx="17">
                  <c:v>32000</c:v>
                </c:pt>
                <c:pt idx="19">
                  <c:v>47000</c:v>
                </c:pt>
                <c:pt idx="24">
                  <c:v>40000</c:v>
                </c:pt>
                <c:pt idx="33">
                  <c:v>53593</c:v>
                </c:pt>
                <c:pt idx="35">
                  <c:v>18000</c:v>
                </c:pt>
                <c:pt idx="40">
                  <c:v>51800</c:v>
                </c:pt>
                <c:pt idx="41">
                  <c:v>34900</c:v>
                </c:pt>
                <c:pt idx="42">
                  <c:v>55000</c:v>
                </c:pt>
                <c:pt idx="48">
                  <c:v>18000</c:v>
                </c:pt>
                <c:pt idx="49">
                  <c:v>31280</c:v>
                </c:pt>
                <c:pt idx="50">
                  <c:v>23500</c:v>
                </c:pt>
                <c:pt idx="51">
                  <c:v>21700</c:v>
                </c:pt>
                <c:pt idx="52">
                  <c:v>37200</c:v>
                </c:pt>
                <c:pt idx="53">
                  <c:v>36200</c:v>
                </c:pt>
                <c:pt idx="57">
                  <c:v>34000</c:v>
                </c:pt>
                <c:pt idx="63">
                  <c:v>33000</c:v>
                </c:pt>
                <c:pt idx="65">
                  <c:v>24900</c:v>
                </c:pt>
                <c:pt idx="69">
                  <c:v>22000</c:v>
                </c:pt>
                <c:pt idx="72">
                  <c:v>10000</c:v>
                </c:pt>
                <c:pt idx="73">
                  <c:v>14500</c:v>
                </c:pt>
                <c:pt idx="74">
                  <c:v>11000</c:v>
                </c:pt>
                <c:pt idx="78">
                  <c:v>13000</c:v>
                </c:pt>
                <c:pt idx="80">
                  <c:v>4500</c:v>
                </c:pt>
                <c:pt idx="82">
                  <c:v>12500</c:v>
                </c:pt>
                <c:pt idx="86">
                  <c:v>14000</c:v>
                </c:pt>
                <c:pt idx="87">
                  <c:v>13550</c:v>
                </c:pt>
                <c:pt idx="88">
                  <c:v>11400</c:v>
                </c:pt>
                <c:pt idx="89">
                  <c:v>12500</c:v>
                </c:pt>
                <c:pt idx="94">
                  <c:v>8500</c:v>
                </c:pt>
                <c:pt idx="99">
                  <c:v>6800</c:v>
                </c:pt>
                <c:pt idx="100">
                  <c:v>8400</c:v>
                </c:pt>
                <c:pt idx="103">
                  <c:v>1000</c:v>
                </c:pt>
                <c:pt idx="104">
                  <c:v>8500</c:v>
                </c:pt>
                <c:pt idx="108">
                  <c:v>3300</c:v>
                </c:pt>
                <c:pt idx="109">
                  <c:v>7300</c:v>
                </c:pt>
                <c:pt idx="114">
                  <c:v>6000</c:v>
                </c:pt>
                <c:pt idx="116">
                  <c:v>4000</c:v>
                </c:pt>
                <c:pt idx="122">
                  <c:v>2200</c:v>
                </c:pt>
                <c:pt idx="129">
                  <c:v>1300</c:v>
                </c:pt>
                <c:pt idx="132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0-427B-B184-B6BEDF605044}"/>
            </c:ext>
          </c:extLst>
        </c:ser>
        <c:ser>
          <c:idx val="1"/>
          <c:order val="2"/>
          <c:tx>
            <c:v>Low Pressure Reforming</c:v>
          </c:tx>
          <c:spPr>
            <a:solidFill>
              <a:srgbClr val="92A2BD"/>
            </a:solidFill>
            <a:ln>
              <a:solidFill>
                <a:srgbClr val="92A2BD"/>
              </a:solidFill>
            </a:ln>
          </c:spPr>
          <c:invertIfNegative val="0"/>
          <c:val>
            <c:numRef>
              <c:f>'2016 Refinery Capacity'!$S$5:$S$137</c:f>
              <c:numCache>
                <c:formatCode>#,##0</c:formatCode>
                <c:ptCount val="133"/>
                <c:pt idx="0">
                  <c:v>129500</c:v>
                </c:pt>
                <c:pt idx="1">
                  <c:v>127500</c:v>
                </c:pt>
                <c:pt idx="2">
                  <c:v>128500</c:v>
                </c:pt>
                <c:pt idx="3">
                  <c:v>77000</c:v>
                </c:pt>
                <c:pt idx="4">
                  <c:v>139000</c:v>
                </c:pt>
                <c:pt idx="5">
                  <c:v>60000</c:v>
                </c:pt>
                <c:pt idx="7">
                  <c:v>55000</c:v>
                </c:pt>
                <c:pt idx="8">
                  <c:v>146000</c:v>
                </c:pt>
                <c:pt idx="9">
                  <c:v>61600</c:v>
                </c:pt>
                <c:pt idx="10">
                  <c:v>79700</c:v>
                </c:pt>
                <c:pt idx="12">
                  <c:v>45000</c:v>
                </c:pt>
                <c:pt idx="13">
                  <c:v>37000</c:v>
                </c:pt>
                <c:pt idx="15">
                  <c:v>39000</c:v>
                </c:pt>
                <c:pt idx="17">
                  <c:v>22000</c:v>
                </c:pt>
                <c:pt idx="18">
                  <c:v>49000</c:v>
                </c:pt>
                <c:pt idx="20">
                  <c:v>44000</c:v>
                </c:pt>
                <c:pt idx="21">
                  <c:v>48490</c:v>
                </c:pt>
                <c:pt idx="22">
                  <c:v>37500</c:v>
                </c:pt>
                <c:pt idx="23">
                  <c:v>52600</c:v>
                </c:pt>
                <c:pt idx="25">
                  <c:v>71300</c:v>
                </c:pt>
                <c:pt idx="26">
                  <c:v>32000</c:v>
                </c:pt>
                <c:pt idx="27">
                  <c:v>40000</c:v>
                </c:pt>
                <c:pt idx="28">
                  <c:v>80500</c:v>
                </c:pt>
                <c:pt idx="29">
                  <c:v>43000</c:v>
                </c:pt>
                <c:pt idx="30">
                  <c:v>65000</c:v>
                </c:pt>
                <c:pt idx="31">
                  <c:v>18100</c:v>
                </c:pt>
                <c:pt idx="32">
                  <c:v>25000</c:v>
                </c:pt>
                <c:pt idx="34">
                  <c:v>50000</c:v>
                </c:pt>
                <c:pt idx="35">
                  <c:v>29000</c:v>
                </c:pt>
                <c:pt idx="37">
                  <c:v>22700</c:v>
                </c:pt>
                <c:pt idx="38">
                  <c:v>36000</c:v>
                </c:pt>
                <c:pt idx="39">
                  <c:v>43800</c:v>
                </c:pt>
                <c:pt idx="43">
                  <c:v>26000</c:v>
                </c:pt>
                <c:pt idx="44">
                  <c:v>32000</c:v>
                </c:pt>
                <c:pt idx="45">
                  <c:v>51500</c:v>
                </c:pt>
                <c:pt idx="46">
                  <c:v>42000</c:v>
                </c:pt>
                <c:pt idx="47">
                  <c:v>31000</c:v>
                </c:pt>
                <c:pt idx="50">
                  <c:v>7500</c:v>
                </c:pt>
                <c:pt idx="54">
                  <c:v>21500</c:v>
                </c:pt>
                <c:pt idx="55">
                  <c:v>28000</c:v>
                </c:pt>
                <c:pt idx="56">
                  <c:v>32000</c:v>
                </c:pt>
                <c:pt idx="58">
                  <c:v>32400</c:v>
                </c:pt>
                <c:pt idx="59">
                  <c:v>26000</c:v>
                </c:pt>
                <c:pt idx="60">
                  <c:v>23000</c:v>
                </c:pt>
                <c:pt idx="61">
                  <c:v>24000</c:v>
                </c:pt>
                <c:pt idx="62">
                  <c:v>18400</c:v>
                </c:pt>
                <c:pt idx="66">
                  <c:v>21500</c:v>
                </c:pt>
                <c:pt idx="68">
                  <c:v>24000</c:v>
                </c:pt>
                <c:pt idx="70">
                  <c:v>13500</c:v>
                </c:pt>
                <c:pt idx="72">
                  <c:v>23500</c:v>
                </c:pt>
                <c:pt idx="75">
                  <c:v>20500</c:v>
                </c:pt>
                <c:pt idx="76">
                  <c:v>18000</c:v>
                </c:pt>
                <c:pt idx="77">
                  <c:v>15300</c:v>
                </c:pt>
                <c:pt idx="79">
                  <c:v>11000</c:v>
                </c:pt>
                <c:pt idx="80">
                  <c:v>13000</c:v>
                </c:pt>
                <c:pt idx="81">
                  <c:v>18000</c:v>
                </c:pt>
                <c:pt idx="83">
                  <c:v>21500</c:v>
                </c:pt>
                <c:pt idx="84">
                  <c:v>10900</c:v>
                </c:pt>
                <c:pt idx="85">
                  <c:v>13500</c:v>
                </c:pt>
                <c:pt idx="90">
                  <c:v>12500</c:v>
                </c:pt>
                <c:pt idx="91">
                  <c:v>12000</c:v>
                </c:pt>
                <c:pt idx="95">
                  <c:v>9200</c:v>
                </c:pt>
                <c:pt idx="97">
                  <c:v>8000</c:v>
                </c:pt>
                <c:pt idx="101">
                  <c:v>15300</c:v>
                </c:pt>
                <c:pt idx="102">
                  <c:v>11000</c:v>
                </c:pt>
                <c:pt idx="105">
                  <c:v>6500</c:v>
                </c:pt>
                <c:pt idx="108">
                  <c:v>2500</c:v>
                </c:pt>
                <c:pt idx="110">
                  <c:v>5000</c:v>
                </c:pt>
                <c:pt idx="112">
                  <c:v>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0-427B-B184-B6BEDF605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64644992"/>
        <c:axId val="364651264"/>
      </c:barChart>
      <c:lineChart>
        <c:grouping val="standard"/>
        <c:varyColors val="0"/>
        <c:ser>
          <c:idx val="0"/>
          <c:order val="0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0-427B-B184-B6BEDF605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644992"/>
        <c:axId val="364651264"/>
      </c:lineChart>
      <c:catAx>
        <c:axId val="36464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4651264"/>
        <c:crosses val="autoZero"/>
        <c:auto val="1"/>
        <c:lblAlgn val="ctr"/>
        <c:lblOffset val="100"/>
        <c:noMultiLvlLbl val="0"/>
      </c:catAx>
      <c:valAx>
        <c:axId val="364651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in"/>
        <c:tickLblPos val="nextTo"/>
        <c:crossAx val="364644992"/>
        <c:crosses val="autoZero"/>
        <c:crossBetween val="between"/>
        <c:minorUnit val="10000"/>
      </c:valAx>
    </c:plotArea>
    <c:legend>
      <c:legendPos val="r"/>
      <c:layout>
        <c:manualLayout>
          <c:xMode val="edge"/>
          <c:yMode val="edge"/>
          <c:x val="0.70717093956729526"/>
          <c:y val="0.37854097309257023"/>
          <c:w val="0.19172889490689224"/>
          <c:h val="0.1095877141203344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  <c:spPr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D2492A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FA-412C-835C-1E03C1B42E9D}"/>
              </c:ext>
            </c:extLst>
          </c:dPt>
          <c:dPt>
            <c:idx val="1"/>
            <c:bubble3D val="0"/>
            <c:spPr>
              <a:solidFill>
                <a:srgbClr val="92A2BD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FA-412C-835C-1E03C1B42E9D}"/>
              </c:ext>
            </c:extLst>
          </c:dPt>
          <c:cat>
            <c:strRef>
              <c:f>'2016 Refinery Capacity'!$R$1:$S$1</c:f>
              <c:strCache>
                <c:ptCount val="2"/>
                <c:pt idx="0">
                  <c:v>Cat Reforming: High Pressure Downstream Charge Capacity, Current Year (barrels per stream day)</c:v>
                </c:pt>
                <c:pt idx="1">
                  <c:v>Cat Reforming: Low Pressure Downstream Charge Capacity, Current Year (barrels per stream day)</c:v>
                </c:pt>
              </c:strCache>
            </c:strRef>
          </c:cat>
          <c:val>
            <c:numRef>
              <c:f>'2016 Refinery Capacity'!$R$2:$S$2</c:f>
              <c:numCache>
                <c:formatCode>#,##0</c:formatCode>
                <c:ptCount val="2"/>
                <c:pt idx="0">
                  <c:v>1062223</c:v>
                </c:pt>
                <c:pt idx="1">
                  <c:v>2640990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FA-412C-835C-1E03C1B42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2"/>
          <c:order val="1"/>
          <c:tx>
            <c:v>C5/C6 Isomerization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Capacity'!$V$5:$V$137</c:f>
              <c:numCache>
                <c:formatCode>#,##0</c:formatCode>
                <c:ptCount val="133"/>
                <c:pt idx="0">
                  <c:v>49140</c:v>
                </c:pt>
                <c:pt idx="2">
                  <c:v>26500</c:v>
                </c:pt>
                <c:pt idx="5">
                  <c:v>28000</c:v>
                </c:pt>
                <c:pt idx="6">
                  <c:v>26400</c:v>
                </c:pt>
                <c:pt idx="8">
                  <c:v>25800</c:v>
                </c:pt>
                <c:pt idx="13">
                  <c:v>18000</c:v>
                </c:pt>
                <c:pt idx="14">
                  <c:v>3500</c:v>
                </c:pt>
                <c:pt idx="15">
                  <c:v>12000</c:v>
                </c:pt>
                <c:pt idx="17">
                  <c:v>17000</c:v>
                </c:pt>
                <c:pt idx="18">
                  <c:v>22300</c:v>
                </c:pt>
                <c:pt idx="19">
                  <c:v>23000</c:v>
                </c:pt>
                <c:pt idx="22">
                  <c:v>10100</c:v>
                </c:pt>
                <c:pt idx="24">
                  <c:v>16000</c:v>
                </c:pt>
                <c:pt idx="25">
                  <c:v>46000</c:v>
                </c:pt>
                <c:pt idx="28">
                  <c:v>16000</c:v>
                </c:pt>
                <c:pt idx="29">
                  <c:v>7800</c:v>
                </c:pt>
                <c:pt idx="30">
                  <c:v>24000</c:v>
                </c:pt>
                <c:pt idx="31">
                  <c:v>6500</c:v>
                </c:pt>
                <c:pt idx="42">
                  <c:v>18700</c:v>
                </c:pt>
                <c:pt idx="47">
                  <c:v>15000</c:v>
                </c:pt>
                <c:pt idx="49">
                  <c:v>31000</c:v>
                </c:pt>
                <c:pt idx="50">
                  <c:v>15000</c:v>
                </c:pt>
                <c:pt idx="53">
                  <c:v>12800</c:v>
                </c:pt>
                <c:pt idx="57">
                  <c:v>10000</c:v>
                </c:pt>
                <c:pt idx="65">
                  <c:v>9500</c:v>
                </c:pt>
                <c:pt idx="68">
                  <c:v>12000</c:v>
                </c:pt>
                <c:pt idx="77">
                  <c:v>7500</c:v>
                </c:pt>
                <c:pt idx="78">
                  <c:v>6220</c:v>
                </c:pt>
                <c:pt idx="85">
                  <c:v>5000</c:v>
                </c:pt>
                <c:pt idx="86">
                  <c:v>8500</c:v>
                </c:pt>
                <c:pt idx="99">
                  <c:v>4500</c:v>
                </c:pt>
                <c:pt idx="100">
                  <c:v>3000</c:v>
                </c:pt>
                <c:pt idx="101">
                  <c:v>4200</c:v>
                </c:pt>
                <c:pt idx="103">
                  <c:v>1500</c:v>
                </c:pt>
                <c:pt idx="104">
                  <c:v>3000</c:v>
                </c:pt>
                <c:pt idx="105">
                  <c:v>3200</c:v>
                </c:pt>
                <c:pt idx="12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B-4161-87A7-8AA39667B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64845696"/>
        <c:axId val="364864256"/>
      </c:barChart>
      <c:lineChart>
        <c:grouping val="standard"/>
        <c:varyColors val="0"/>
        <c:ser>
          <c:idx val="0"/>
          <c:order val="0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B-4161-87A7-8AA39667B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45696"/>
        <c:axId val="364864256"/>
      </c:lineChart>
      <c:catAx>
        <c:axId val="36484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4864256"/>
        <c:crosses val="autoZero"/>
        <c:auto val="1"/>
        <c:lblAlgn val="ctr"/>
        <c:lblOffset val="100"/>
        <c:noMultiLvlLbl val="0"/>
      </c:catAx>
      <c:valAx>
        <c:axId val="36486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86963938496E-2"/>
              <c:y val="0.24020788477905325"/>
            </c:manualLayout>
          </c:layout>
          <c:overlay val="0"/>
        </c:title>
        <c:numFmt formatCode="#,##0" sourceLinked="1"/>
        <c:majorTickMark val="out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4845696"/>
        <c:crosses val="autoZero"/>
        <c:crossBetween val="between"/>
        <c:minorUnit val="10000"/>
      </c:valAx>
    </c:plotArea>
    <c:legend>
      <c:legendPos val="r"/>
      <c:layout>
        <c:manualLayout>
          <c:xMode val="edge"/>
          <c:yMode val="edge"/>
          <c:x val="0.70717093956729526"/>
          <c:y val="0.37854097309257023"/>
          <c:w val="0.19172889490689224"/>
          <c:h val="0.1095877141203344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  <c:spPr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585014573993"/>
          <c:y val="2.2435403264288962E-2"/>
          <c:w val="0.85000528440799328"/>
          <c:h val="0.95512919347142211"/>
        </c:manualLayout>
      </c:layout>
      <c:barChart>
        <c:barDir val="col"/>
        <c:grouping val="stacked"/>
        <c:varyColors val="0"/>
        <c:ser>
          <c:idx val="2"/>
          <c:order val="1"/>
          <c:tx>
            <c:v>Alkylation (Product Rate)</c:v>
          </c:tx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val>
            <c:numRef>
              <c:f>'2016 Refinery Capacity'!$W$5:$W$137</c:f>
              <c:numCache>
                <c:formatCode>#,##0</c:formatCode>
                <c:ptCount val="133"/>
                <c:pt idx="0">
                  <c:v>20000</c:v>
                </c:pt>
                <c:pt idx="1">
                  <c:v>41000</c:v>
                </c:pt>
                <c:pt idx="2">
                  <c:v>33000</c:v>
                </c:pt>
                <c:pt idx="3">
                  <c:v>41000</c:v>
                </c:pt>
                <c:pt idx="4">
                  <c:v>41000</c:v>
                </c:pt>
                <c:pt idx="5">
                  <c:v>26400</c:v>
                </c:pt>
                <c:pt idx="6">
                  <c:v>31000</c:v>
                </c:pt>
                <c:pt idx="7">
                  <c:v>19500</c:v>
                </c:pt>
                <c:pt idx="8">
                  <c:v>14900</c:v>
                </c:pt>
                <c:pt idx="9">
                  <c:v>18600</c:v>
                </c:pt>
                <c:pt idx="10">
                  <c:v>21800</c:v>
                </c:pt>
                <c:pt idx="11">
                  <c:v>26500</c:v>
                </c:pt>
                <c:pt idx="12">
                  <c:v>18500</c:v>
                </c:pt>
                <c:pt idx="13">
                  <c:v>12500</c:v>
                </c:pt>
                <c:pt idx="14">
                  <c:v>15500</c:v>
                </c:pt>
                <c:pt idx="15">
                  <c:v>21300</c:v>
                </c:pt>
                <c:pt idx="16">
                  <c:v>11250</c:v>
                </c:pt>
                <c:pt idx="17">
                  <c:v>21000</c:v>
                </c:pt>
                <c:pt idx="18">
                  <c:v>33300</c:v>
                </c:pt>
                <c:pt idx="19">
                  <c:v>17000</c:v>
                </c:pt>
                <c:pt idx="20">
                  <c:v>6000</c:v>
                </c:pt>
                <c:pt idx="21">
                  <c:v>35000</c:v>
                </c:pt>
                <c:pt idx="22">
                  <c:v>21700</c:v>
                </c:pt>
                <c:pt idx="23">
                  <c:v>29100</c:v>
                </c:pt>
                <c:pt idx="24">
                  <c:v>16700</c:v>
                </c:pt>
                <c:pt idx="25">
                  <c:v>32662</c:v>
                </c:pt>
                <c:pt idx="26">
                  <c:v>18800</c:v>
                </c:pt>
                <c:pt idx="27">
                  <c:v>16800</c:v>
                </c:pt>
                <c:pt idx="28">
                  <c:v>13000</c:v>
                </c:pt>
                <c:pt idx="29">
                  <c:v>6700</c:v>
                </c:pt>
                <c:pt idx="31">
                  <c:v>14700</c:v>
                </c:pt>
                <c:pt idx="32">
                  <c:v>21000</c:v>
                </c:pt>
                <c:pt idx="33">
                  <c:v>17574</c:v>
                </c:pt>
                <c:pt idx="34">
                  <c:v>12000</c:v>
                </c:pt>
                <c:pt idx="35">
                  <c:v>9800</c:v>
                </c:pt>
                <c:pt idx="36">
                  <c:v>11900</c:v>
                </c:pt>
                <c:pt idx="37">
                  <c:v>16800</c:v>
                </c:pt>
                <c:pt idx="38">
                  <c:v>12700</c:v>
                </c:pt>
                <c:pt idx="39">
                  <c:v>11729</c:v>
                </c:pt>
                <c:pt idx="40">
                  <c:v>9950</c:v>
                </c:pt>
                <c:pt idx="41">
                  <c:v>21500</c:v>
                </c:pt>
                <c:pt idx="43">
                  <c:v>15400</c:v>
                </c:pt>
                <c:pt idx="44">
                  <c:v>11200</c:v>
                </c:pt>
                <c:pt idx="45">
                  <c:v>23100</c:v>
                </c:pt>
                <c:pt idx="46">
                  <c:v>11500</c:v>
                </c:pt>
                <c:pt idx="47">
                  <c:v>12500</c:v>
                </c:pt>
                <c:pt idx="48">
                  <c:v>27200</c:v>
                </c:pt>
                <c:pt idx="49">
                  <c:v>14000</c:v>
                </c:pt>
                <c:pt idx="50">
                  <c:v>14000</c:v>
                </c:pt>
                <c:pt idx="51">
                  <c:v>12100</c:v>
                </c:pt>
                <c:pt idx="52">
                  <c:v>17100</c:v>
                </c:pt>
                <c:pt idx="53">
                  <c:v>16000</c:v>
                </c:pt>
                <c:pt idx="54">
                  <c:v>7000</c:v>
                </c:pt>
                <c:pt idx="55">
                  <c:v>13300</c:v>
                </c:pt>
                <c:pt idx="58">
                  <c:v>13800</c:v>
                </c:pt>
                <c:pt idx="59">
                  <c:v>10000</c:v>
                </c:pt>
                <c:pt idx="60">
                  <c:v>12500</c:v>
                </c:pt>
                <c:pt idx="61">
                  <c:v>9100</c:v>
                </c:pt>
                <c:pt idx="62">
                  <c:v>10200</c:v>
                </c:pt>
                <c:pt idx="63">
                  <c:v>12500</c:v>
                </c:pt>
                <c:pt idx="65">
                  <c:v>6650</c:v>
                </c:pt>
                <c:pt idx="66">
                  <c:v>7500</c:v>
                </c:pt>
                <c:pt idx="68">
                  <c:v>9500</c:v>
                </c:pt>
                <c:pt idx="72">
                  <c:v>6500</c:v>
                </c:pt>
                <c:pt idx="73">
                  <c:v>4500</c:v>
                </c:pt>
                <c:pt idx="74">
                  <c:v>14500</c:v>
                </c:pt>
                <c:pt idx="75">
                  <c:v>7012</c:v>
                </c:pt>
                <c:pt idx="76">
                  <c:v>22000</c:v>
                </c:pt>
                <c:pt idx="77">
                  <c:v>5000</c:v>
                </c:pt>
                <c:pt idx="79">
                  <c:v>7500</c:v>
                </c:pt>
                <c:pt idx="80">
                  <c:v>4700</c:v>
                </c:pt>
                <c:pt idx="81">
                  <c:v>5500</c:v>
                </c:pt>
                <c:pt idx="82">
                  <c:v>4830</c:v>
                </c:pt>
                <c:pt idx="83">
                  <c:v>5000</c:v>
                </c:pt>
                <c:pt idx="86">
                  <c:v>4500</c:v>
                </c:pt>
                <c:pt idx="87">
                  <c:v>7250</c:v>
                </c:pt>
                <c:pt idx="88">
                  <c:v>7000</c:v>
                </c:pt>
                <c:pt idx="89">
                  <c:v>5100</c:v>
                </c:pt>
                <c:pt idx="90">
                  <c:v>4000</c:v>
                </c:pt>
                <c:pt idx="93">
                  <c:v>5000</c:v>
                </c:pt>
                <c:pt idx="94">
                  <c:v>5600</c:v>
                </c:pt>
                <c:pt idx="95">
                  <c:v>4200</c:v>
                </c:pt>
                <c:pt idx="97">
                  <c:v>1600</c:v>
                </c:pt>
                <c:pt idx="100">
                  <c:v>5300</c:v>
                </c:pt>
                <c:pt idx="103">
                  <c:v>700</c:v>
                </c:pt>
                <c:pt idx="104">
                  <c:v>3000</c:v>
                </c:pt>
                <c:pt idx="105">
                  <c:v>2200</c:v>
                </c:pt>
                <c:pt idx="109">
                  <c:v>1800</c:v>
                </c:pt>
                <c:pt idx="116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B-4795-ABFC-B50648B34CAA}"/>
            </c:ext>
          </c:extLst>
        </c:ser>
        <c:ser>
          <c:idx val="1"/>
          <c:order val="2"/>
          <c:tx>
            <c:v>C4 Isomerization</c:v>
          </c:tx>
          <c:spPr>
            <a:solidFill>
              <a:srgbClr val="92A2BD"/>
            </a:solidFill>
            <a:ln>
              <a:solidFill>
                <a:srgbClr val="92A2BD"/>
              </a:solidFill>
            </a:ln>
          </c:spPr>
          <c:invertIfNegative val="0"/>
          <c:val>
            <c:numRef>
              <c:f>'2016 Refinery Capacity'!$U$5:$U$137</c:f>
              <c:numCache>
                <c:formatCode>#,##0</c:formatCode>
                <c:ptCount val="133"/>
                <c:pt idx="2">
                  <c:v>23000</c:v>
                </c:pt>
                <c:pt idx="8">
                  <c:v>11200</c:v>
                </c:pt>
                <c:pt idx="11">
                  <c:v>3800</c:v>
                </c:pt>
                <c:pt idx="14">
                  <c:v>4900</c:v>
                </c:pt>
                <c:pt idx="15">
                  <c:v>17000</c:v>
                </c:pt>
                <c:pt idx="18">
                  <c:v>10500</c:v>
                </c:pt>
                <c:pt idx="19">
                  <c:v>3500</c:v>
                </c:pt>
                <c:pt idx="25">
                  <c:v>7200</c:v>
                </c:pt>
                <c:pt idx="26">
                  <c:v>4000</c:v>
                </c:pt>
                <c:pt idx="35">
                  <c:v>3000</c:v>
                </c:pt>
                <c:pt idx="39">
                  <c:v>6000</c:v>
                </c:pt>
                <c:pt idx="40">
                  <c:v>8000</c:v>
                </c:pt>
                <c:pt idx="42">
                  <c:v>4500</c:v>
                </c:pt>
                <c:pt idx="49">
                  <c:v>15000</c:v>
                </c:pt>
                <c:pt idx="50">
                  <c:v>1500</c:v>
                </c:pt>
                <c:pt idx="52">
                  <c:v>4200</c:v>
                </c:pt>
                <c:pt idx="53">
                  <c:v>3100</c:v>
                </c:pt>
                <c:pt idx="55">
                  <c:v>7300</c:v>
                </c:pt>
                <c:pt idx="57">
                  <c:v>3800</c:v>
                </c:pt>
                <c:pt idx="58">
                  <c:v>3800</c:v>
                </c:pt>
                <c:pt idx="62">
                  <c:v>2700</c:v>
                </c:pt>
                <c:pt idx="63">
                  <c:v>7800</c:v>
                </c:pt>
                <c:pt idx="64">
                  <c:v>3500</c:v>
                </c:pt>
                <c:pt idx="65">
                  <c:v>1000</c:v>
                </c:pt>
                <c:pt idx="68">
                  <c:v>3800</c:v>
                </c:pt>
                <c:pt idx="69">
                  <c:v>1150</c:v>
                </c:pt>
                <c:pt idx="71">
                  <c:v>900</c:v>
                </c:pt>
                <c:pt idx="72">
                  <c:v>3000</c:v>
                </c:pt>
                <c:pt idx="87">
                  <c:v>4000</c:v>
                </c:pt>
                <c:pt idx="90">
                  <c:v>1250</c:v>
                </c:pt>
                <c:pt idx="93">
                  <c:v>3200</c:v>
                </c:pt>
                <c:pt idx="94">
                  <c:v>1300</c:v>
                </c:pt>
                <c:pt idx="102">
                  <c:v>985</c:v>
                </c:pt>
                <c:pt idx="104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B-4795-ABFC-B50648B34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64396544"/>
        <c:axId val="364398464"/>
      </c:barChart>
      <c:lineChart>
        <c:grouping val="standard"/>
        <c:varyColors val="0"/>
        <c:ser>
          <c:idx val="0"/>
          <c:order val="0"/>
          <c:tx>
            <c:v>Atmospheric Distillation</c:v>
          </c:tx>
          <c:spPr>
            <a:ln>
              <a:solidFill>
                <a:srgbClr val="21314D"/>
              </a:solidFill>
            </a:ln>
          </c:spPr>
          <c:marker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</c:marker>
          <c:val>
            <c:numRef>
              <c:f>'2016 Refinery Capacity'!$F$5:$F$137</c:f>
              <c:numCache>
                <c:formatCode>#,##0</c:formatCode>
                <c:ptCount val="133"/>
                <c:pt idx="0">
                  <c:v>635000</c:v>
                </c:pt>
                <c:pt idx="1">
                  <c:v>584000</c:v>
                </c:pt>
                <c:pt idx="2">
                  <c:v>580000</c:v>
                </c:pt>
                <c:pt idx="3">
                  <c:v>523200</c:v>
                </c:pt>
                <c:pt idx="4">
                  <c:v>481000</c:v>
                </c:pt>
                <c:pt idx="5">
                  <c:v>440000</c:v>
                </c:pt>
                <c:pt idx="6">
                  <c:v>430000</c:v>
                </c:pt>
                <c:pt idx="7">
                  <c:v>415000</c:v>
                </c:pt>
                <c:pt idx="8">
                  <c:v>377400</c:v>
                </c:pt>
                <c:pt idx="9">
                  <c:v>370000</c:v>
                </c:pt>
                <c:pt idx="10">
                  <c:v>353000</c:v>
                </c:pt>
                <c:pt idx="11">
                  <c:v>350000</c:v>
                </c:pt>
                <c:pt idx="12">
                  <c:v>340000</c:v>
                </c:pt>
                <c:pt idx="13">
                  <c:v>339000</c:v>
                </c:pt>
                <c:pt idx="14">
                  <c:v>304000</c:v>
                </c:pt>
                <c:pt idx="15">
                  <c:v>300000</c:v>
                </c:pt>
                <c:pt idx="16">
                  <c:v>296300</c:v>
                </c:pt>
                <c:pt idx="17">
                  <c:v>292000</c:v>
                </c:pt>
                <c:pt idx="18">
                  <c:v>290500</c:v>
                </c:pt>
                <c:pt idx="19">
                  <c:v>276000</c:v>
                </c:pt>
                <c:pt idx="20">
                  <c:v>273000</c:v>
                </c:pt>
                <c:pt idx="21">
                  <c:v>260000</c:v>
                </c:pt>
                <c:pt idx="22">
                  <c:v>260000</c:v>
                </c:pt>
                <c:pt idx="23">
                  <c:v>260000</c:v>
                </c:pt>
                <c:pt idx="24">
                  <c:v>260000</c:v>
                </c:pt>
                <c:pt idx="25">
                  <c:v>257200</c:v>
                </c:pt>
                <c:pt idx="26">
                  <c:v>256400</c:v>
                </c:pt>
                <c:pt idx="27">
                  <c:v>250000</c:v>
                </c:pt>
                <c:pt idx="28">
                  <c:v>245000</c:v>
                </c:pt>
                <c:pt idx="29">
                  <c:v>245000</c:v>
                </c:pt>
                <c:pt idx="30">
                  <c:v>236000</c:v>
                </c:pt>
                <c:pt idx="31">
                  <c:v>231000</c:v>
                </c:pt>
                <c:pt idx="32">
                  <c:v>220000</c:v>
                </c:pt>
                <c:pt idx="33">
                  <c:v>219144</c:v>
                </c:pt>
                <c:pt idx="34">
                  <c:v>208000</c:v>
                </c:pt>
                <c:pt idx="35">
                  <c:v>200000</c:v>
                </c:pt>
                <c:pt idx="36">
                  <c:v>197000</c:v>
                </c:pt>
                <c:pt idx="37">
                  <c:v>197000</c:v>
                </c:pt>
                <c:pt idx="38">
                  <c:v>195000</c:v>
                </c:pt>
                <c:pt idx="39">
                  <c:v>190200</c:v>
                </c:pt>
                <c:pt idx="40">
                  <c:v>188000</c:v>
                </c:pt>
                <c:pt idx="41">
                  <c:v>185200</c:v>
                </c:pt>
                <c:pt idx="42">
                  <c:v>185000</c:v>
                </c:pt>
                <c:pt idx="43">
                  <c:v>170000</c:v>
                </c:pt>
                <c:pt idx="44">
                  <c:v>166000</c:v>
                </c:pt>
                <c:pt idx="45">
                  <c:v>163500</c:v>
                </c:pt>
                <c:pt idx="46">
                  <c:v>160000</c:v>
                </c:pt>
                <c:pt idx="47">
                  <c:v>158000</c:v>
                </c:pt>
                <c:pt idx="48">
                  <c:v>157800</c:v>
                </c:pt>
                <c:pt idx="49">
                  <c:v>154000</c:v>
                </c:pt>
                <c:pt idx="50">
                  <c:v>151000</c:v>
                </c:pt>
                <c:pt idx="51">
                  <c:v>149000</c:v>
                </c:pt>
                <c:pt idx="52">
                  <c:v>149000</c:v>
                </c:pt>
                <c:pt idx="53">
                  <c:v>147000</c:v>
                </c:pt>
                <c:pt idx="54">
                  <c:v>144000</c:v>
                </c:pt>
                <c:pt idx="55">
                  <c:v>134000</c:v>
                </c:pt>
                <c:pt idx="56">
                  <c:v>128000</c:v>
                </c:pt>
                <c:pt idx="57">
                  <c:v>128000</c:v>
                </c:pt>
                <c:pt idx="58">
                  <c:v>125000</c:v>
                </c:pt>
                <c:pt idx="59">
                  <c:v>125000</c:v>
                </c:pt>
                <c:pt idx="60">
                  <c:v>115700</c:v>
                </c:pt>
                <c:pt idx="61">
                  <c:v>115000</c:v>
                </c:pt>
                <c:pt idx="62">
                  <c:v>107500</c:v>
                </c:pt>
                <c:pt idx="63">
                  <c:v>107000</c:v>
                </c:pt>
                <c:pt idx="64">
                  <c:v>105000</c:v>
                </c:pt>
                <c:pt idx="65">
                  <c:v>103700</c:v>
                </c:pt>
                <c:pt idx="66">
                  <c:v>100000</c:v>
                </c:pt>
                <c:pt idx="67">
                  <c:v>100000</c:v>
                </c:pt>
                <c:pt idx="68">
                  <c:v>97500</c:v>
                </c:pt>
                <c:pt idx="69">
                  <c:v>95500</c:v>
                </c:pt>
                <c:pt idx="70">
                  <c:v>95000</c:v>
                </c:pt>
                <c:pt idx="71">
                  <c:v>91020</c:v>
                </c:pt>
                <c:pt idx="72">
                  <c:v>91000</c:v>
                </c:pt>
                <c:pt idx="73">
                  <c:v>90000</c:v>
                </c:pt>
                <c:pt idx="74">
                  <c:v>89500</c:v>
                </c:pt>
                <c:pt idx="75">
                  <c:v>88000</c:v>
                </c:pt>
                <c:pt idx="76">
                  <c:v>87000</c:v>
                </c:pt>
                <c:pt idx="77">
                  <c:v>85000</c:v>
                </c:pt>
                <c:pt idx="78">
                  <c:v>83000</c:v>
                </c:pt>
                <c:pt idx="79">
                  <c:v>82500</c:v>
                </c:pt>
                <c:pt idx="80">
                  <c:v>75000</c:v>
                </c:pt>
                <c:pt idx="81">
                  <c:v>75000</c:v>
                </c:pt>
                <c:pt idx="82">
                  <c:v>74600</c:v>
                </c:pt>
                <c:pt idx="83">
                  <c:v>74000</c:v>
                </c:pt>
                <c:pt idx="84">
                  <c:v>72500</c:v>
                </c:pt>
                <c:pt idx="85">
                  <c:v>72000</c:v>
                </c:pt>
                <c:pt idx="86">
                  <c:v>70000</c:v>
                </c:pt>
                <c:pt idx="87">
                  <c:v>63400</c:v>
                </c:pt>
                <c:pt idx="88">
                  <c:v>63000</c:v>
                </c:pt>
                <c:pt idx="89">
                  <c:v>62900</c:v>
                </c:pt>
                <c:pt idx="90">
                  <c:v>61100</c:v>
                </c:pt>
                <c:pt idx="91">
                  <c:v>60000</c:v>
                </c:pt>
                <c:pt idx="92">
                  <c:v>60000</c:v>
                </c:pt>
                <c:pt idx="93">
                  <c:v>57000</c:v>
                </c:pt>
                <c:pt idx="94">
                  <c:v>56000</c:v>
                </c:pt>
                <c:pt idx="95">
                  <c:v>52000</c:v>
                </c:pt>
                <c:pt idx="96">
                  <c:v>50000</c:v>
                </c:pt>
                <c:pt idx="97">
                  <c:v>50000</c:v>
                </c:pt>
                <c:pt idx="98">
                  <c:v>46000</c:v>
                </c:pt>
                <c:pt idx="99">
                  <c:v>42000</c:v>
                </c:pt>
                <c:pt idx="100">
                  <c:v>41400</c:v>
                </c:pt>
                <c:pt idx="101">
                  <c:v>40000</c:v>
                </c:pt>
                <c:pt idx="102">
                  <c:v>38000</c:v>
                </c:pt>
                <c:pt idx="103">
                  <c:v>35000</c:v>
                </c:pt>
                <c:pt idx="104">
                  <c:v>33000</c:v>
                </c:pt>
                <c:pt idx="105">
                  <c:v>30800</c:v>
                </c:pt>
                <c:pt idx="106">
                  <c:v>27500</c:v>
                </c:pt>
                <c:pt idx="107">
                  <c:v>27300</c:v>
                </c:pt>
                <c:pt idx="108">
                  <c:v>27000</c:v>
                </c:pt>
                <c:pt idx="109">
                  <c:v>26000</c:v>
                </c:pt>
                <c:pt idx="110">
                  <c:v>25500</c:v>
                </c:pt>
                <c:pt idx="111">
                  <c:v>25000</c:v>
                </c:pt>
                <c:pt idx="112">
                  <c:v>23000</c:v>
                </c:pt>
                <c:pt idx="113">
                  <c:v>22500</c:v>
                </c:pt>
                <c:pt idx="114">
                  <c:v>21000</c:v>
                </c:pt>
                <c:pt idx="115">
                  <c:v>20000</c:v>
                </c:pt>
                <c:pt idx="116">
                  <c:v>18500</c:v>
                </c:pt>
                <c:pt idx="117">
                  <c:v>16000</c:v>
                </c:pt>
                <c:pt idx="118">
                  <c:v>15700</c:v>
                </c:pt>
                <c:pt idx="119">
                  <c:v>15000</c:v>
                </c:pt>
                <c:pt idx="120">
                  <c:v>14000</c:v>
                </c:pt>
                <c:pt idx="121">
                  <c:v>12500</c:v>
                </c:pt>
                <c:pt idx="122">
                  <c:v>11800</c:v>
                </c:pt>
                <c:pt idx="123">
                  <c:v>10000</c:v>
                </c:pt>
                <c:pt idx="124">
                  <c:v>10000</c:v>
                </c:pt>
                <c:pt idx="125">
                  <c:v>8655</c:v>
                </c:pt>
                <c:pt idx="126">
                  <c:v>8000</c:v>
                </c:pt>
                <c:pt idx="127">
                  <c:v>7700</c:v>
                </c:pt>
                <c:pt idx="128">
                  <c:v>6500</c:v>
                </c:pt>
                <c:pt idx="129">
                  <c:v>6300</c:v>
                </c:pt>
                <c:pt idx="130">
                  <c:v>5000</c:v>
                </c:pt>
                <c:pt idx="131">
                  <c:v>5000</c:v>
                </c:pt>
                <c:pt idx="132">
                  <c:v>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B-4795-ABFC-B50648B34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396544"/>
        <c:axId val="364398464"/>
      </c:lineChart>
      <c:catAx>
        <c:axId val="36439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crossAx val="364398464"/>
        <c:crosses val="autoZero"/>
        <c:auto val="1"/>
        <c:lblAlgn val="ctr"/>
        <c:lblOffset val="100"/>
        <c:noMultiLvlLbl val="0"/>
      </c:catAx>
      <c:valAx>
        <c:axId val="364398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Charge Capacity [bbl per stream day]</a:t>
                </a:r>
              </a:p>
            </c:rich>
          </c:tx>
          <c:layout>
            <c:manualLayout>
              <c:xMode val="edge"/>
              <c:yMode val="edge"/>
              <c:x val="2.0485486963938496E-2"/>
              <c:y val="0.24020788477905325"/>
            </c:manualLayout>
          </c:layout>
          <c:overlay val="0"/>
        </c:title>
        <c:numFmt formatCode="#,##0" sourceLinked="1"/>
        <c:majorTickMark val="out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4396544"/>
        <c:crosses val="autoZero"/>
        <c:crossBetween val="between"/>
        <c:minorUnit val="10000"/>
      </c:valAx>
    </c:plotArea>
    <c:legend>
      <c:legendPos val="r"/>
      <c:layout>
        <c:manualLayout>
          <c:xMode val="edge"/>
          <c:yMode val="edge"/>
          <c:x val="0.70717093956729526"/>
          <c:y val="0.37854097309257023"/>
          <c:w val="0.19172889490689224"/>
          <c:h val="0.1095877141203344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  <c:spPr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36D-4435-94EF-0831BACCE5AC}"/>
              </c:ext>
            </c:extLst>
          </c:dPt>
          <c:cat>
            <c:strRef>
              <c:f>'2016 Refinery Capacity'!$F$142:$Q$142</c:f>
              <c:strCache>
                <c:ptCount val="12"/>
                <c:pt idx="0">
                  <c:v>Atm Crude Distillation</c:v>
                </c:pt>
                <c:pt idx="1">
                  <c:v>Vacuum Distillation </c:v>
                </c:pt>
                <c:pt idx="2">
                  <c:v>Cat Cracking: Fresh Feed</c:v>
                </c:pt>
                <c:pt idx="3">
                  <c:v>Cat Cracking: Recycled Feed</c:v>
                </c:pt>
                <c:pt idx="4">
                  <c:v> Distillate Hydrocracking</c:v>
                </c:pt>
                <c:pt idx="5">
                  <c:v>Gas Oil Hydrocracking</c:v>
                </c:pt>
                <c:pt idx="6">
                  <c:v>Resid Hydrocracking</c:v>
                </c:pt>
                <c:pt idx="7">
                  <c:v>Delayed Coking</c:v>
                </c:pt>
                <c:pt idx="8">
                  <c:v>Fluid Coking</c:v>
                </c:pt>
                <c:pt idx="9">
                  <c:v>Visbreaking</c:v>
                </c:pt>
                <c:pt idx="10">
                  <c:v>Therm Cracking, Other</c:v>
                </c:pt>
                <c:pt idx="11">
                  <c:v>Fuels Solvent Deasphalting</c:v>
                </c:pt>
              </c:strCache>
            </c:strRef>
          </c:cat>
          <c:val>
            <c:numRef>
              <c:f>'2016 Refinery Capacity'!$F$2:$Q$2</c:f>
              <c:numCache>
                <c:formatCode>#,##0</c:formatCode>
                <c:ptCount val="12"/>
                <c:pt idx="0">
                  <c:v>19506319</c:v>
                </c:pt>
                <c:pt idx="1">
                  <c:v>9036573</c:v>
                </c:pt>
                <c:pt idx="2">
                  <c:v>5982472</c:v>
                </c:pt>
                <c:pt idx="3">
                  <c:v>73690</c:v>
                </c:pt>
                <c:pt idx="4">
                  <c:v>682500</c:v>
                </c:pt>
                <c:pt idx="5">
                  <c:v>1551300</c:v>
                </c:pt>
                <c:pt idx="6">
                  <c:v>129500</c:v>
                </c:pt>
                <c:pt idx="7">
                  <c:v>2808165</c:v>
                </c:pt>
                <c:pt idx="8">
                  <c:v>158900</c:v>
                </c:pt>
                <c:pt idx="9">
                  <c:v>16000</c:v>
                </c:pt>
                <c:pt idx="10">
                  <c:v>10600</c:v>
                </c:pt>
                <c:pt idx="11">
                  <c:v>393050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D-4435-94EF-0831BACC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64424576"/>
        <c:axId val="365712512"/>
      </c:barChart>
      <c:catAx>
        <c:axId val="36442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712512"/>
        <c:crosses val="autoZero"/>
        <c:auto val="1"/>
        <c:lblAlgn val="ctr"/>
        <c:lblOffset val="100"/>
        <c:noMultiLvlLbl val="0"/>
      </c:catAx>
      <c:valAx>
        <c:axId val="365712512"/>
        <c:scaling>
          <c:orientation val="minMax"/>
          <c:max val="200000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Charge Capacity </a:t>
                </a:r>
                <a:br>
                  <a:rPr lang="en-US"/>
                </a:br>
                <a:r>
                  <a:rPr lang="en-US"/>
                  <a:t>[bbl per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44245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DCA-420D-8DFB-7E3D7C6A3B5E}"/>
              </c:ext>
            </c:extLst>
          </c:dPt>
          <c:dPt>
            <c:idx val="1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DCA-420D-8DFB-7E3D7C6A3B5E}"/>
              </c:ext>
            </c:extLst>
          </c:dPt>
          <c:cat>
            <c:strRef>
              <c:f>('2016 Refinery Capacity'!$F$142,'2016 Refinery Capacity'!$G$142,'2016 Refinery Capacity'!$M$142:$N$142)</c:f>
              <c:strCache>
                <c:ptCount val="4"/>
                <c:pt idx="0">
                  <c:v>Atm Crude Distillation</c:v>
                </c:pt>
                <c:pt idx="1">
                  <c:v>Vacuum Distillation </c:v>
                </c:pt>
                <c:pt idx="2">
                  <c:v>Delayed Coking</c:v>
                </c:pt>
                <c:pt idx="3">
                  <c:v>Fluid Coking</c:v>
                </c:pt>
              </c:strCache>
            </c:strRef>
          </c:cat>
          <c:val>
            <c:numRef>
              <c:f>('2016 Refinery Capacity'!$F$2,'2016 Refinery Capacity'!$G$2,'2016 Refinery Capacity'!$M$2:$N$2)</c:f>
              <c:numCache>
                <c:formatCode>#,##0</c:formatCode>
                <c:ptCount val="4"/>
                <c:pt idx="0">
                  <c:v>19506319</c:v>
                </c:pt>
                <c:pt idx="1">
                  <c:v>9036573</c:v>
                </c:pt>
                <c:pt idx="2">
                  <c:v>2808165</c:v>
                </c:pt>
                <c:pt idx="3">
                  <c:v>158900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CA-420D-8DFB-7E3D7C6A3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65747200"/>
        <c:axId val="365753088"/>
      </c:barChart>
      <c:catAx>
        <c:axId val="36574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5753088"/>
        <c:crosses val="autoZero"/>
        <c:auto val="1"/>
        <c:lblAlgn val="ctr"/>
        <c:lblOffset val="100"/>
        <c:noMultiLvlLbl val="0"/>
      </c:catAx>
      <c:valAx>
        <c:axId val="365753088"/>
        <c:scaling>
          <c:orientation val="minMax"/>
          <c:max val="200000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Charge Capacity </a:t>
                </a:r>
                <a:br>
                  <a:rPr lang="en-US"/>
                </a:br>
                <a:r>
                  <a:rPr lang="en-US"/>
                  <a:t>[bbl per stream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57472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21314D"/>
            </a:solidFill>
            <a:ln>
              <a:solidFill>
                <a:srgbClr val="21314D"/>
              </a:solidFill>
            </a:ln>
          </c:spPr>
          <c:invertIfNegative val="0"/>
          <c:dPt>
            <c:idx val="2"/>
            <c:invertIfNegative val="0"/>
            <c:bubble3D val="0"/>
            <c:spPr>
              <a:solidFill>
                <a:srgbClr val="D2492A"/>
              </a:solidFill>
              <a:ln>
                <a:solidFill>
                  <a:srgbClr val="D2492A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2C35-4766-A37A-270348F70736}"/>
              </c:ext>
            </c:extLst>
          </c:dPt>
          <c:cat>
            <c:strRef>
              <c:f>('2016 Refinery Capacity'!$F$142:$G$142,'2016 Refinery Capacity'!$AM$142)</c:f>
              <c:strCache>
                <c:ptCount val="3"/>
                <c:pt idx="0">
                  <c:v>Atm Crude Distillation</c:v>
                </c:pt>
                <c:pt idx="1">
                  <c:v>Vacuum Distillation </c:v>
                </c:pt>
                <c:pt idx="2">
                  <c:v>Cat Cracking, Downstream Charge Capacity, Current Year (barrels per stream day)</c:v>
                </c:pt>
              </c:strCache>
            </c:strRef>
          </c:cat>
          <c:val>
            <c:numRef>
              <c:f>('2016 Refinery Capacity'!$F$2:$G$2,'2016 Refinery Capacity'!$AM$2)</c:f>
              <c:numCache>
                <c:formatCode>#,##0</c:formatCode>
                <c:ptCount val="3"/>
                <c:pt idx="0">
                  <c:v>19506319</c:v>
                </c:pt>
                <c:pt idx="1">
                  <c:v>9036573</c:v>
                </c:pt>
                <c:pt idx="2">
                  <c:v>6056162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35-4766-A37A-270348F7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65430656"/>
        <c:axId val="365432192"/>
      </c:barChart>
      <c:catAx>
        <c:axId val="36543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432192"/>
        <c:crosses val="autoZero"/>
        <c:auto val="1"/>
        <c:lblAlgn val="ctr"/>
        <c:lblOffset val="100"/>
        <c:noMultiLvlLbl val="0"/>
      </c:catAx>
      <c:valAx>
        <c:axId val="365432192"/>
        <c:scaling>
          <c:orientation val="minMax"/>
          <c:max val="180000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Charge Capacity </a:t>
                </a:r>
                <a:br>
                  <a:rPr lang="en-US"/>
                </a:br>
                <a:r>
                  <a:rPr lang="en-US"/>
                  <a:t>[bbl per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54306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F04-465D-AD68-E3C25EE9ED4D}"/>
              </c:ext>
            </c:extLst>
          </c:dPt>
          <c:cat>
            <c:strRef>
              <c:f>'2016 Refinery Capacity'!$F$142:$L$142</c:f>
              <c:strCache>
                <c:ptCount val="7"/>
                <c:pt idx="0">
                  <c:v>Atm Crude Distillation</c:v>
                </c:pt>
                <c:pt idx="1">
                  <c:v>Vacuum Distillation </c:v>
                </c:pt>
                <c:pt idx="2">
                  <c:v>Cat Cracking: Fresh Feed</c:v>
                </c:pt>
                <c:pt idx="3">
                  <c:v>Cat Cracking: Recycled Feed</c:v>
                </c:pt>
                <c:pt idx="4">
                  <c:v> Distillate Hydrocracking</c:v>
                </c:pt>
                <c:pt idx="5">
                  <c:v>Gas Oil Hydrocracking</c:v>
                </c:pt>
                <c:pt idx="6">
                  <c:v>Resid Hydrocracking</c:v>
                </c:pt>
              </c:strCache>
            </c:strRef>
          </c:cat>
          <c:val>
            <c:numRef>
              <c:f>'2016 Refinery Capacity'!$F$2:$L$2</c:f>
              <c:numCache>
                <c:formatCode>#,##0</c:formatCode>
                <c:ptCount val="7"/>
                <c:pt idx="0">
                  <c:v>19506319</c:v>
                </c:pt>
                <c:pt idx="1">
                  <c:v>9036573</c:v>
                </c:pt>
                <c:pt idx="2">
                  <c:v>5982472</c:v>
                </c:pt>
                <c:pt idx="3">
                  <c:v>73690</c:v>
                </c:pt>
                <c:pt idx="4">
                  <c:v>682500</c:v>
                </c:pt>
                <c:pt idx="5">
                  <c:v>1551300</c:v>
                </c:pt>
                <c:pt idx="6">
                  <c:v>129500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04-465D-AD68-E3C25EE9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65466368"/>
        <c:axId val="365467904"/>
      </c:barChart>
      <c:catAx>
        <c:axId val="36546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467904"/>
        <c:crosses val="autoZero"/>
        <c:auto val="1"/>
        <c:lblAlgn val="ctr"/>
        <c:lblOffset val="100"/>
        <c:noMultiLvlLbl val="0"/>
      </c:catAx>
      <c:valAx>
        <c:axId val="365467904"/>
        <c:scaling>
          <c:orientation val="minMax"/>
          <c:max val="180000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Charge Capacity </a:t>
                </a:r>
                <a:br>
                  <a:rPr lang="en-US"/>
                </a:br>
                <a:r>
                  <a:rPr lang="en-US"/>
                  <a:t>[bbl per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54663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D2492A"/>
            </a:solidFill>
            <a:ln>
              <a:solidFill>
                <a:srgbClr val="D2492A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F3B-4318-A93C-E5A357F14075}"/>
              </c:ext>
            </c:extLst>
          </c:dPt>
          <c:dPt>
            <c:idx val="1"/>
            <c:invertIfNegative val="0"/>
            <c:bubble3D val="0"/>
            <c:spPr>
              <a:solidFill>
                <a:srgbClr val="21314D"/>
              </a:solidFill>
              <a:ln>
                <a:solidFill>
                  <a:srgbClr val="21314D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1F3B-4318-A93C-E5A357F14075}"/>
              </c:ext>
            </c:extLst>
          </c:dPt>
          <c:cat>
            <c:strRef>
              <c:f>('2016 Refinery Capacity'!$F$142:$G$142,'2016 Refinery Capacity'!$AM$142:$AN$142)</c:f>
              <c:strCache>
                <c:ptCount val="4"/>
                <c:pt idx="0">
                  <c:v>Atm Crude Distillation</c:v>
                </c:pt>
                <c:pt idx="1">
                  <c:v>Vacuum Distillation </c:v>
                </c:pt>
                <c:pt idx="2">
                  <c:v>Cat Cracking, Downstream Charge Capacity, Current Year (barrels per stream day)</c:v>
                </c:pt>
                <c:pt idx="3">
                  <c:v>Cat Hydrocracking, Downstream Charge Capacity, Current Year (barrels per stream day)</c:v>
                </c:pt>
              </c:strCache>
            </c:strRef>
          </c:cat>
          <c:val>
            <c:numRef>
              <c:f>('2016 Refinery Capacity'!$F$2:$G$2,'2016 Refinery Capacity'!$AM$2:$AN$2)</c:f>
              <c:numCache>
                <c:formatCode>#,##0</c:formatCode>
                <c:ptCount val="4"/>
                <c:pt idx="0">
                  <c:v>19506319</c:v>
                </c:pt>
                <c:pt idx="1">
                  <c:v>9036573</c:v>
                </c:pt>
                <c:pt idx="2">
                  <c:v>6056162</c:v>
                </c:pt>
                <c:pt idx="3">
                  <c:v>2363300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3B-4318-A93C-E5A357F14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65556096"/>
        <c:axId val="365557632"/>
      </c:barChart>
      <c:catAx>
        <c:axId val="36555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557632"/>
        <c:crosses val="autoZero"/>
        <c:auto val="1"/>
        <c:lblAlgn val="ctr"/>
        <c:lblOffset val="100"/>
        <c:noMultiLvlLbl val="0"/>
      </c:catAx>
      <c:valAx>
        <c:axId val="365557632"/>
        <c:scaling>
          <c:orientation val="minMax"/>
          <c:max val="180000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Charge Capacity </a:t>
                </a:r>
                <a:br>
                  <a:rPr lang="en-US"/>
                </a:br>
                <a:r>
                  <a:rPr lang="en-US"/>
                  <a:t>[bbl per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55560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D2492A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21314D"/>
              </a:solidFill>
            </c:spPr>
            <c:extLst>
              <c:ext xmlns:c16="http://schemas.microsoft.com/office/drawing/2014/chart" uri="{C3380CC4-5D6E-409C-BE32-E72D297353CC}">
                <c16:uniqueId val="{00000001-140D-44FC-8D1A-6143587519C3}"/>
              </c:ext>
            </c:extLst>
          </c:dPt>
          <c:cat>
            <c:strRef>
              <c:f>('2016 Refinery Capacity'!$H$142,'2016 Refinery Capacity'!$AN$142,'2016 Refinery Capacity'!$T$142:$W$142)</c:f>
              <c:strCache>
                <c:ptCount val="6"/>
                <c:pt idx="0">
                  <c:v>Cat Cracking: Fresh Feed</c:v>
                </c:pt>
                <c:pt idx="1">
                  <c:v>Cat Hydrocracking, Downstream Charge Capacity, Current Year (barrels per stream day)</c:v>
                </c:pt>
                <c:pt idx="2">
                  <c:v>Isomerization (iC8)</c:v>
                </c:pt>
                <c:pt idx="3">
                  <c:v>Isomerization (iC4)</c:v>
                </c:pt>
                <c:pt idx="4">
                  <c:v>Isomerization (iC5/iC6)</c:v>
                </c:pt>
                <c:pt idx="5">
                  <c:v>Alkylates</c:v>
                </c:pt>
              </c:strCache>
            </c:strRef>
          </c:cat>
          <c:val>
            <c:numRef>
              <c:f>('2016 Refinery Capacity'!$H$2,'2016 Refinery Capacity'!$AN$2,'2016 Refinery Capacity'!$T$2:$W$2)</c:f>
              <c:numCache>
                <c:formatCode>#,##0</c:formatCode>
                <c:ptCount val="6"/>
                <c:pt idx="0">
                  <c:v>5982472</c:v>
                </c:pt>
                <c:pt idx="1">
                  <c:v>2363300</c:v>
                </c:pt>
                <c:pt idx="2">
                  <c:v>0</c:v>
                </c:pt>
                <c:pt idx="3">
                  <c:v>181785</c:v>
                </c:pt>
                <c:pt idx="4">
                  <c:v>549160</c:v>
                </c:pt>
                <c:pt idx="5">
                  <c:v>1272907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0D-44FC-8D1A-614358751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65657088"/>
        <c:axId val="365658880"/>
      </c:barChart>
      <c:catAx>
        <c:axId val="36565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658880"/>
        <c:crosses val="autoZero"/>
        <c:auto val="1"/>
        <c:lblAlgn val="ctr"/>
        <c:lblOffset val="100"/>
        <c:noMultiLvlLbl val="0"/>
      </c:catAx>
      <c:valAx>
        <c:axId val="3656588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 Capacity </a:t>
                </a:r>
                <a:br>
                  <a:rPr lang="en-US"/>
                </a:br>
                <a:r>
                  <a:rPr lang="en-US"/>
                  <a:t>[bbl per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56570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D2492A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21314D"/>
              </a:solidFill>
            </c:spPr>
            <c:extLst>
              <c:ext xmlns:c16="http://schemas.microsoft.com/office/drawing/2014/chart" uri="{C3380CC4-5D6E-409C-BE32-E72D297353CC}">
                <c16:uniqueId val="{00000001-F091-43AD-A84A-4FEEFF17D233}"/>
              </c:ext>
            </c:extLst>
          </c:dPt>
          <c:cat>
            <c:strRef>
              <c:f>('2016 Refinery Capacity'!$H$142,'2016 Refinery Capacity'!$R$142:$W$142)</c:f>
              <c:strCache>
                <c:ptCount val="7"/>
                <c:pt idx="0">
                  <c:v>Cat Cracking: Fresh Feed</c:v>
                </c:pt>
                <c:pt idx="1">
                  <c:v>Cat Reforming: High Pressure</c:v>
                </c:pt>
                <c:pt idx="2">
                  <c:v>Cat Reforming: Low Pressure</c:v>
                </c:pt>
                <c:pt idx="3">
                  <c:v>Isomerization (iC8)</c:v>
                </c:pt>
                <c:pt idx="4">
                  <c:v>Isomerization (iC4)</c:v>
                </c:pt>
                <c:pt idx="5">
                  <c:v>Isomerization (iC5/iC6)</c:v>
                </c:pt>
                <c:pt idx="6">
                  <c:v>Alkylates</c:v>
                </c:pt>
              </c:strCache>
            </c:strRef>
          </c:cat>
          <c:val>
            <c:numRef>
              <c:f>('2016 Refinery Capacity'!$H$2,'2016 Refinery Capacity'!$R$2:$W$2)</c:f>
              <c:numCache>
                <c:formatCode>#,##0</c:formatCode>
                <c:ptCount val="7"/>
                <c:pt idx="0">
                  <c:v>5982472</c:v>
                </c:pt>
                <c:pt idx="1">
                  <c:v>1062223</c:v>
                </c:pt>
                <c:pt idx="2">
                  <c:v>2640990</c:v>
                </c:pt>
                <c:pt idx="3">
                  <c:v>0</c:v>
                </c:pt>
                <c:pt idx="4">
                  <c:v>181785</c:v>
                </c:pt>
                <c:pt idx="5">
                  <c:v>549160</c:v>
                </c:pt>
                <c:pt idx="6">
                  <c:v>1272907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1-43AD-A84A-4FEEFF17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65657088"/>
        <c:axId val="365658880"/>
      </c:barChart>
      <c:catAx>
        <c:axId val="36565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658880"/>
        <c:crosses val="autoZero"/>
        <c:auto val="1"/>
        <c:lblAlgn val="ctr"/>
        <c:lblOffset val="100"/>
        <c:noMultiLvlLbl val="0"/>
      </c:catAx>
      <c:valAx>
        <c:axId val="3656588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 Capacity </a:t>
                </a:r>
                <a:br>
                  <a:rPr lang="en-US"/>
                </a:br>
                <a:r>
                  <a:rPr lang="en-US"/>
                  <a:t>[bbl per day]</a:t>
                </a:r>
              </a:p>
            </c:rich>
          </c:tx>
          <c:layout>
            <c:manualLayout>
              <c:xMode val="edge"/>
              <c:yMode val="edge"/>
              <c:x val="2.0485471100161981E-2"/>
              <c:y val="0.3795833827183178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656570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32</xdr:row>
      <xdr:rowOff>30374</xdr:rowOff>
    </xdr:from>
    <xdr:to>
      <xdr:col>14</xdr:col>
      <xdr:colOff>3666</xdr:colOff>
      <xdr:row>49</xdr:row>
      <xdr:rowOff>10160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44090</xdr:colOff>
      <xdr:row>12</xdr:row>
      <xdr:rowOff>30480</xdr:rowOff>
    </xdr:from>
    <xdr:to>
      <xdr:col>14</xdr:col>
      <xdr:colOff>0</xdr:colOff>
      <xdr:row>30</xdr:row>
      <xdr:rowOff>37077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0.43412</cdr:x>
      <cdr:y>0.10353</cdr:y>
    </cdr:from>
    <cdr:to>
      <cdr:x>0.63497</cdr:x>
      <cdr:y>0.15232</cdr:y>
    </cdr:to>
    <cdr:sp macro="" textlink="'Corporate Summary'!$K$4">
      <cdr:nvSpPr>
        <cdr:cNvPr id="204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2604994" y="332382"/>
          <a:ext cx="1205227" cy="1566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355815C-C3EA-44F5-8CCC-F49829DAAA0A}" type="TxLink">
            <a:rPr lang="en-US" sz="875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VALERO ENERGY CORP</a:t>
          </a:fld>
          <a:endParaRPr lang="en-US"/>
        </a:p>
      </cdr:txBody>
    </cdr:sp>
  </cdr:relSizeAnchor>
  <cdr:relSizeAnchor xmlns:cdr="http://schemas.openxmlformats.org/drawingml/2006/chartDrawing">
    <cdr:from>
      <cdr:x>0.54702</cdr:x>
      <cdr:y>0.51917</cdr:y>
    </cdr:from>
    <cdr:to>
      <cdr:x>0.73554</cdr:x>
      <cdr:y>0.57811</cdr:y>
    </cdr:to>
    <cdr:sp macro="" textlink="'Corporate Summary'!$K$6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3640938" y="1603479"/>
          <a:ext cx="1254793" cy="1820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E53D7B6-7EAB-4EF1-BDE7-E38435D44C67}" type="TxLink">
            <a:rPr lang="en-US" sz="875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MARATHON PETROLEUM CORP</a:t>
          </a:fld>
          <a:endParaRPr lang="en-US"/>
        </a:p>
      </cdr:txBody>
    </cdr:sp>
  </cdr:relSizeAnchor>
  <cdr:relSizeAnchor xmlns:cdr="http://schemas.openxmlformats.org/drawingml/2006/chartDrawing">
    <cdr:from>
      <cdr:x>0.48574</cdr:x>
      <cdr:y>0.75459</cdr:y>
    </cdr:from>
    <cdr:to>
      <cdr:x>0.7231</cdr:x>
      <cdr:y>0.81803</cdr:y>
    </cdr:to>
    <cdr:sp macro="" textlink="'Corporate Summary'!$K$7">
      <cdr:nvSpPr>
        <cdr:cNvPr id="205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2896240" y="2422583"/>
          <a:ext cx="1415291" cy="2036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4AE2A9-1EFA-4BE8-ACF0-2F577FD83FE7}" type="TxLink">
            <a:rPr lang="en-US" sz="875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EXXON MOBIL CORP</a:t>
          </a:fld>
          <a:endParaRPr lang="en-US"/>
        </a:p>
      </cdr:txBody>
    </cdr:sp>
  </cdr:relSizeAnchor>
  <cdr:relSizeAnchor xmlns:cdr="http://schemas.openxmlformats.org/drawingml/2006/chartDrawing">
    <cdr:from>
      <cdr:x>0.43829</cdr:x>
      <cdr:y>0.85725</cdr:y>
    </cdr:from>
    <cdr:to>
      <cdr:x>0.65311</cdr:x>
      <cdr:y>0.90378</cdr:y>
    </cdr:to>
    <cdr:sp macro="" textlink="'Corporate Summary'!$K$8">
      <cdr:nvSpPr>
        <cdr:cNvPr id="2053" name="Text Box 5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2917238" y="2647654"/>
          <a:ext cx="1429854" cy="1437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3BF0E7F-4C1C-4784-9C88-385C0118D63D}" type="TxLink">
            <a:rPr lang="en-US" sz="875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ROYAL DUTCH/SHELL GROUP</a:t>
          </a:fld>
          <a:endParaRPr lang="en-US"/>
        </a:p>
      </cdr:txBody>
    </cdr:sp>
  </cdr:relSizeAnchor>
  <cdr:relSizeAnchor xmlns:cdr="http://schemas.openxmlformats.org/drawingml/2006/chartDrawing">
    <cdr:from>
      <cdr:x>0.27284</cdr:x>
      <cdr:y>0.93165</cdr:y>
    </cdr:from>
    <cdr:to>
      <cdr:x>0.46976</cdr:x>
      <cdr:y>0.97923</cdr:y>
    </cdr:to>
    <cdr:sp macro="" textlink="'Corporate Summary'!$K$9">
      <cdr:nvSpPr>
        <cdr:cNvPr id="205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1696038" y="2852101"/>
          <a:ext cx="1224755" cy="145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2A0F17A-FD5C-4C2D-9A5C-4C7CAC9A8DF0}" type="TxLink">
            <a:rPr lang="en-US" sz="875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ANDEAVOR</a:t>
          </a:fld>
          <a:endParaRPr lang="en-US"/>
        </a:p>
      </cdr:txBody>
    </cdr:sp>
  </cdr:relSizeAnchor>
  <cdr:relSizeAnchor xmlns:cdr="http://schemas.openxmlformats.org/drawingml/2006/chartDrawing">
    <cdr:from>
      <cdr:x>0.44668</cdr:x>
      <cdr:y>0.25169</cdr:y>
    </cdr:from>
    <cdr:to>
      <cdr:x>0.76209</cdr:x>
      <cdr:y>0.33406</cdr:y>
    </cdr:to>
    <cdr:sp macro="" textlink="'Corporate Summary'!$K$5">
      <cdr:nvSpPr>
        <cdr:cNvPr id="205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3201057" y="866835"/>
          <a:ext cx="2260364" cy="2836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E70129-7628-4189-8969-B1600DC2657A}" type="TxLink">
            <a:rPr lang="en-US" sz="875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PHILLIPS 66 COMPANY</a:t>
          </a:fld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0041" cy="62820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0041" cy="62820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0041" cy="62820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0.7755</cdr:x>
      <cdr:y>0.06988</cdr:y>
    </cdr:from>
    <cdr:to>
      <cdr:x>0.97465</cdr:x>
      <cdr:y>0.17388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715843" y="439013"/>
          <a:ext cx="1724692" cy="6532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/>
            <a:t>High</a:t>
          </a:r>
          <a:r>
            <a:rPr lang="en-US" sz="1600" baseline="0"/>
            <a:t> Pressure Reforming</a:t>
          </a:r>
          <a:endParaRPr lang="en-US" sz="1600"/>
        </a:p>
      </cdr:txBody>
    </cdr:sp>
  </cdr:relSizeAnchor>
  <cdr:relSizeAnchor xmlns:cdr="http://schemas.openxmlformats.org/drawingml/2006/chartDrawing">
    <cdr:from>
      <cdr:x>0.05613</cdr:x>
      <cdr:y>0.79201</cdr:y>
    </cdr:from>
    <cdr:to>
      <cdr:x>0.2245</cdr:x>
      <cdr:y>0.9218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86049" y="4975473"/>
          <a:ext cx="1458149" cy="81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/>
            <a:t>Low Pressure Reforming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0041" cy="62820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660041" cy="62820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60041" cy="62820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4"/>
  <sheetViews>
    <sheetView zoomScaleNormal="100" workbookViewId="0">
      <pane ySplit="1" topLeftCell="A3767" activePane="bottomLeft" state="frozen"/>
      <selection activeCell="D2" sqref="D2"/>
      <selection pane="bottomLeft" activeCell="A3814" sqref="A3814"/>
    </sheetView>
  </sheetViews>
  <sheetFormatPr defaultColWidth="8.87890625" defaultRowHeight="13" x14ac:dyDescent="0.45"/>
  <cols>
    <col min="1" max="1" width="13.64453125" style="2" customWidth="1"/>
    <col min="2" max="2" width="38.41015625" style="2" bestFit="1" customWidth="1"/>
    <col min="3" max="3" width="35.1171875" style="2" bestFit="1" customWidth="1"/>
    <col min="4" max="4" width="13.64453125" style="2" bestFit="1" customWidth="1"/>
    <col min="5" max="5" width="25" style="2" bestFit="1" customWidth="1"/>
    <col min="6" max="6" width="38.234375" style="2" bestFit="1" customWidth="1"/>
    <col min="7" max="7" width="68.41015625" style="2" bestFit="1" customWidth="1"/>
    <col min="8" max="8" width="11.1171875" style="2" bestFit="1" customWidth="1"/>
    <col min="9" max="16384" width="8.87890625" style="2"/>
  </cols>
  <sheetData>
    <row r="1" spans="1:8" x14ac:dyDescent="0.45">
      <c r="A1" s="2" t="s">
        <v>347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45">
      <c r="A2" s="2" t="str">
        <f t="shared" ref="A2:A65" si="0">LEFT(B2,3)&amp;LEFT(D2,3)&amp;LEFT(E2,15)&amp;F2&amp;G2</f>
        <v>ACCTexCHANNELVIEWALKYLATESProduction Capacity, Current Year (barrels per steam day except sulfur and hydrogen)</v>
      </c>
      <c r="B2" s="2" t="s">
        <v>142</v>
      </c>
      <c r="C2" s="2" t="s">
        <v>143</v>
      </c>
      <c r="D2" s="2" t="s">
        <v>38</v>
      </c>
      <c r="E2" s="2" t="s">
        <v>144</v>
      </c>
      <c r="F2" s="2" t="s">
        <v>40</v>
      </c>
      <c r="G2" s="2" t="s">
        <v>19</v>
      </c>
      <c r="H2" s="2">
        <v>22000</v>
      </c>
    </row>
    <row r="3" spans="1:8" x14ac:dyDescent="0.45">
      <c r="A3" s="2" t="str">
        <f t="shared" si="0"/>
        <v>ACCTexCHANNELVIEWALKYLATESProduction Capacity, Next Year (barrels per stream day except sulfur and hydrogen)</v>
      </c>
      <c r="B3" s="2" t="s">
        <v>142</v>
      </c>
      <c r="C3" s="2" t="s">
        <v>143</v>
      </c>
      <c r="D3" s="2" t="s">
        <v>38</v>
      </c>
      <c r="E3" s="2" t="s">
        <v>144</v>
      </c>
      <c r="F3" s="2" t="s">
        <v>40</v>
      </c>
      <c r="G3" s="2" t="s">
        <v>20</v>
      </c>
      <c r="H3" s="2">
        <v>22000</v>
      </c>
    </row>
    <row r="4" spans="1:8" x14ac:dyDescent="0.45">
      <c r="A4" s="2" t="str">
        <f t="shared" si="0"/>
        <v>ACCTexHOUSTONALKYLATESProduction Capacity, Current Year (barrels per steam day except sulfur and hydrogen)</v>
      </c>
      <c r="B4" s="2" t="s">
        <v>142</v>
      </c>
      <c r="C4" s="2" t="s">
        <v>194</v>
      </c>
      <c r="D4" s="2" t="s">
        <v>38</v>
      </c>
      <c r="E4" s="2" t="s">
        <v>195</v>
      </c>
      <c r="F4" s="2" t="s">
        <v>40</v>
      </c>
      <c r="G4" s="2" t="s">
        <v>19</v>
      </c>
      <c r="H4" s="2">
        <v>11250</v>
      </c>
    </row>
    <row r="5" spans="1:8" x14ac:dyDescent="0.45">
      <c r="A5" s="2" t="str">
        <f t="shared" si="0"/>
        <v>ACCTexHOUSTONALKYLATESProduction Capacity, Next Year (barrels per stream day except sulfur and hydrogen)</v>
      </c>
      <c r="B5" s="2" t="s">
        <v>142</v>
      </c>
      <c r="C5" s="2" t="s">
        <v>194</v>
      </c>
      <c r="D5" s="2" t="s">
        <v>38</v>
      </c>
      <c r="E5" s="2" t="s">
        <v>195</v>
      </c>
      <c r="F5" s="2" t="s">
        <v>40</v>
      </c>
      <c r="G5" s="2" t="s">
        <v>20</v>
      </c>
      <c r="H5" s="2">
        <v>11250</v>
      </c>
    </row>
    <row r="6" spans="1:8" x14ac:dyDescent="0.45">
      <c r="A6" s="2" t="str">
        <f t="shared" si="0"/>
        <v>ACCTexHOUSTONAROMATICSProduction Capacity, Current Year (barrels per steam day except sulfur and hydrogen)</v>
      </c>
      <c r="B6" s="2" t="s">
        <v>142</v>
      </c>
      <c r="C6" s="2" t="s">
        <v>194</v>
      </c>
      <c r="D6" s="2" t="s">
        <v>38</v>
      </c>
      <c r="E6" s="2" t="s">
        <v>195</v>
      </c>
      <c r="F6" s="2" t="s">
        <v>41</v>
      </c>
      <c r="G6" s="2" t="s">
        <v>19</v>
      </c>
      <c r="H6" s="2">
        <v>19500</v>
      </c>
    </row>
    <row r="7" spans="1:8" x14ac:dyDescent="0.45">
      <c r="A7" s="2" t="str">
        <f t="shared" si="0"/>
        <v>ACCTexHOUSTONAROMATICSProduction Capacity, Next Year (barrels per stream day except sulfur and hydrogen)</v>
      </c>
      <c r="B7" s="2" t="s">
        <v>142</v>
      </c>
      <c r="C7" s="2" t="s">
        <v>194</v>
      </c>
      <c r="D7" s="2" t="s">
        <v>38</v>
      </c>
      <c r="E7" s="2" t="s">
        <v>195</v>
      </c>
      <c r="F7" s="2" t="s">
        <v>41</v>
      </c>
      <c r="G7" s="2" t="s">
        <v>20</v>
      </c>
      <c r="H7" s="2">
        <v>19500</v>
      </c>
    </row>
    <row r="8" spans="1:8" x14ac:dyDescent="0.45">
      <c r="A8" s="2" t="str">
        <f t="shared" si="0"/>
        <v>ACCTexHOUSTONCAT CRACKING: FRESH FEEDDownstream Charge Capacity, Current Year (barrels per calendar day)</v>
      </c>
      <c r="B8" s="2" t="s">
        <v>142</v>
      </c>
      <c r="C8" s="2" t="s">
        <v>194</v>
      </c>
      <c r="D8" s="2" t="s">
        <v>38</v>
      </c>
      <c r="E8" s="2" t="s">
        <v>195</v>
      </c>
      <c r="F8" s="2" t="s">
        <v>28</v>
      </c>
      <c r="G8" s="2" t="s">
        <v>12</v>
      </c>
      <c r="H8" s="2">
        <v>84679</v>
      </c>
    </row>
    <row r="9" spans="1:8" x14ac:dyDescent="0.45">
      <c r="A9" s="2" t="str">
        <f t="shared" si="0"/>
        <v>ACCTexHOUSTONCAT CRACKING: FRESH FEEDDownstream Charge Capacity, Current Year (barrels per stream day)</v>
      </c>
      <c r="B9" s="2" t="s">
        <v>142</v>
      </c>
      <c r="C9" s="2" t="s">
        <v>194</v>
      </c>
      <c r="D9" s="2" t="s">
        <v>38</v>
      </c>
      <c r="E9" s="2" t="s">
        <v>195</v>
      </c>
      <c r="F9" s="2" t="s">
        <v>28</v>
      </c>
      <c r="G9" s="2" t="s">
        <v>13</v>
      </c>
      <c r="H9" s="2">
        <v>110000</v>
      </c>
    </row>
    <row r="10" spans="1:8" x14ac:dyDescent="0.45">
      <c r="A10" s="2" t="str">
        <f t="shared" si="0"/>
        <v>ACCTexHOUSTONCAT CRACKING: FRESH FEEDDownstream Charge Capacity, Next Year (barrels per stream day)</v>
      </c>
      <c r="B10" s="2" t="s">
        <v>142</v>
      </c>
      <c r="C10" s="2" t="s">
        <v>194</v>
      </c>
      <c r="D10" s="2" t="s">
        <v>38</v>
      </c>
      <c r="E10" s="2" t="s">
        <v>195</v>
      </c>
      <c r="F10" s="2" t="s">
        <v>28</v>
      </c>
      <c r="G10" s="2" t="s">
        <v>14</v>
      </c>
      <c r="H10" s="2">
        <v>110000</v>
      </c>
    </row>
    <row r="11" spans="1:8" x14ac:dyDescent="0.45">
      <c r="A11" s="2" t="str">
        <f t="shared" si="0"/>
        <v>ACCTexHOUSTONDESULFURIZATION, DIESEL FUELDownstream Charge Capacity, Current Year (barrels per stream day)</v>
      </c>
      <c r="B11" s="2" t="s">
        <v>142</v>
      </c>
      <c r="C11" s="2" t="s">
        <v>194</v>
      </c>
      <c r="D11" s="2" t="s">
        <v>38</v>
      </c>
      <c r="E11" s="2" t="s">
        <v>195</v>
      </c>
      <c r="F11" s="2" t="s">
        <v>43</v>
      </c>
      <c r="G11" s="2" t="s">
        <v>13</v>
      </c>
      <c r="H11" s="2">
        <v>92175</v>
      </c>
    </row>
    <row r="12" spans="1:8" x14ac:dyDescent="0.45">
      <c r="A12" s="2" t="str">
        <f t="shared" si="0"/>
        <v>ACCTexHOUSTONDESULFURIZATION, DIESEL FUELDownstream Charge Capacity, Next Year (barrels per stream day)</v>
      </c>
      <c r="B12" s="2" t="s">
        <v>142</v>
      </c>
      <c r="C12" s="2" t="s">
        <v>194</v>
      </c>
      <c r="D12" s="2" t="s">
        <v>38</v>
      </c>
      <c r="E12" s="2" t="s">
        <v>195</v>
      </c>
      <c r="F12" s="2" t="s">
        <v>43</v>
      </c>
      <c r="G12" s="2" t="s">
        <v>14</v>
      </c>
      <c r="H12" s="2">
        <v>92175</v>
      </c>
    </row>
    <row r="13" spans="1:8" x14ac:dyDescent="0.45">
      <c r="A13" s="2" t="str">
        <f t="shared" si="0"/>
        <v>ACCTexHOUSTONDESULFURIZATION, GASOLINEDownstream Charge Capacity, Current Year (barrels per stream day)</v>
      </c>
      <c r="B13" s="2" t="s">
        <v>142</v>
      </c>
      <c r="C13" s="2" t="s">
        <v>194</v>
      </c>
      <c r="D13" s="2" t="s">
        <v>38</v>
      </c>
      <c r="E13" s="2" t="s">
        <v>195</v>
      </c>
      <c r="F13" s="2" t="s">
        <v>30</v>
      </c>
      <c r="G13" s="2" t="s">
        <v>13</v>
      </c>
      <c r="H13" s="2">
        <v>76000</v>
      </c>
    </row>
    <row r="14" spans="1:8" x14ac:dyDescent="0.45">
      <c r="A14" s="2" t="str">
        <f t="shared" si="0"/>
        <v>ACCTexHOUSTONDESULFURIZATION, GASOLINEDownstream Charge Capacity, Next Year (barrels per stream day)</v>
      </c>
      <c r="B14" s="2" t="s">
        <v>142</v>
      </c>
      <c r="C14" s="2" t="s">
        <v>194</v>
      </c>
      <c r="D14" s="2" t="s">
        <v>38</v>
      </c>
      <c r="E14" s="2" t="s">
        <v>195</v>
      </c>
      <c r="F14" s="2" t="s">
        <v>30</v>
      </c>
      <c r="G14" s="2" t="s">
        <v>14</v>
      </c>
      <c r="H14" s="2">
        <v>76000</v>
      </c>
    </row>
    <row r="15" spans="1:8" x14ac:dyDescent="0.45">
      <c r="A15" s="2" t="str">
        <f t="shared" si="0"/>
        <v>ACCTexHOUSTONDESULFURIZATION, HEAVY GAS OILDownstream Charge Capacity, Current Year (barrels per stream day)</v>
      </c>
      <c r="B15" s="2" t="s">
        <v>142</v>
      </c>
      <c r="C15" s="2" t="s">
        <v>194</v>
      </c>
      <c r="D15" s="2" t="s">
        <v>38</v>
      </c>
      <c r="E15" s="2" t="s">
        <v>195</v>
      </c>
      <c r="F15" s="2" t="s">
        <v>16</v>
      </c>
      <c r="G15" s="2" t="s">
        <v>13</v>
      </c>
      <c r="H15" s="2">
        <v>116100</v>
      </c>
    </row>
    <row r="16" spans="1:8" x14ac:dyDescent="0.45">
      <c r="A16" s="2" t="str">
        <f t="shared" si="0"/>
        <v>ACCTexHOUSTONDESULFURIZATION, HEAVY GAS OILDownstream Charge Capacity, Next Year (barrels per stream day)</v>
      </c>
      <c r="B16" s="2" t="s">
        <v>142</v>
      </c>
      <c r="C16" s="2" t="s">
        <v>194</v>
      </c>
      <c r="D16" s="2" t="s">
        <v>38</v>
      </c>
      <c r="E16" s="2" t="s">
        <v>195</v>
      </c>
      <c r="F16" s="2" t="s">
        <v>16</v>
      </c>
      <c r="G16" s="2" t="s">
        <v>14</v>
      </c>
      <c r="H16" s="2">
        <v>116100</v>
      </c>
    </row>
    <row r="17" spans="1:8" x14ac:dyDescent="0.45">
      <c r="A17" s="2" t="str">
        <f t="shared" si="0"/>
        <v>ACCTexHOUSTONDESULFURIZATION, KEROSENE AND JETDownstream Charge Capacity, Current Year (barrels per stream day)</v>
      </c>
      <c r="B17" s="2" t="s">
        <v>142</v>
      </c>
      <c r="C17" s="2" t="s">
        <v>194</v>
      </c>
      <c r="D17" s="2" t="s">
        <v>38</v>
      </c>
      <c r="E17" s="2" t="s">
        <v>195</v>
      </c>
      <c r="F17" s="2" t="s">
        <v>44</v>
      </c>
      <c r="G17" s="2" t="s">
        <v>13</v>
      </c>
      <c r="H17" s="2">
        <v>43500</v>
      </c>
    </row>
    <row r="18" spans="1:8" x14ac:dyDescent="0.45">
      <c r="A18" s="2" t="str">
        <f t="shared" si="0"/>
        <v>ACCTexHOUSTONDESULFURIZATION, KEROSENE AND JETDownstream Charge Capacity, Next Year (barrels per stream day)</v>
      </c>
      <c r="B18" s="2" t="s">
        <v>142</v>
      </c>
      <c r="C18" s="2" t="s">
        <v>194</v>
      </c>
      <c r="D18" s="2" t="s">
        <v>38</v>
      </c>
      <c r="E18" s="2" t="s">
        <v>195</v>
      </c>
      <c r="F18" s="2" t="s">
        <v>44</v>
      </c>
      <c r="G18" s="2" t="s">
        <v>14</v>
      </c>
      <c r="H18" s="2">
        <v>43500</v>
      </c>
    </row>
    <row r="19" spans="1:8" x14ac:dyDescent="0.45">
      <c r="A19" s="2" t="str">
        <f t="shared" si="0"/>
        <v>ACCTexHOUSTONDESULFURIZATION, NAPHTHA/REFORMER FEEDDownstream Charge Capacity, Current Year (barrels per stream day)</v>
      </c>
      <c r="B19" s="2" t="s">
        <v>142</v>
      </c>
      <c r="C19" s="2" t="s">
        <v>194</v>
      </c>
      <c r="D19" s="2" t="s">
        <v>38</v>
      </c>
      <c r="E19" s="2" t="s">
        <v>195</v>
      </c>
      <c r="F19" s="2" t="s">
        <v>17</v>
      </c>
      <c r="G19" s="2" t="s">
        <v>13</v>
      </c>
      <c r="H19" s="2">
        <v>60500</v>
      </c>
    </row>
    <row r="20" spans="1:8" x14ac:dyDescent="0.45">
      <c r="A20" s="2" t="str">
        <f t="shared" si="0"/>
        <v>ACCTexHOUSTONDESULFURIZATION, NAPHTHA/REFORMER FEEDDownstream Charge Capacity, Next Year (barrels per stream day)</v>
      </c>
      <c r="B20" s="2" t="s">
        <v>142</v>
      </c>
      <c r="C20" s="2" t="s">
        <v>194</v>
      </c>
      <c r="D20" s="2" t="s">
        <v>38</v>
      </c>
      <c r="E20" s="2" t="s">
        <v>195</v>
      </c>
      <c r="F20" s="2" t="s">
        <v>17</v>
      </c>
      <c r="G20" s="2" t="s">
        <v>14</v>
      </c>
      <c r="H20" s="2">
        <v>60500</v>
      </c>
    </row>
    <row r="21" spans="1:8" x14ac:dyDescent="0.45">
      <c r="A21" s="2" t="str">
        <f t="shared" si="0"/>
        <v>ACCTexHOUSTONDESULFURIZATION, OTHERDownstream Charge Capacity, Current Year (barrels per stream day)</v>
      </c>
      <c r="B21" s="2" t="s">
        <v>142</v>
      </c>
      <c r="C21" s="2" t="s">
        <v>194</v>
      </c>
      <c r="D21" s="2" t="s">
        <v>38</v>
      </c>
      <c r="E21" s="2" t="s">
        <v>195</v>
      </c>
      <c r="F21" s="2" t="s">
        <v>95</v>
      </c>
      <c r="G21" s="2" t="s">
        <v>13</v>
      </c>
      <c r="H21" s="2">
        <v>5200</v>
      </c>
    </row>
    <row r="22" spans="1:8" x14ac:dyDescent="0.45">
      <c r="A22" s="2" t="str">
        <f t="shared" si="0"/>
        <v>ACCTexHOUSTONDESULFURIZATION, OTHERDownstream Charge Capacity, Next Year (barrels per stream day)</v>
      </c>
      <c r="B22" s="2" t="s">
        <v>142</v>
      </c>
      <c r="C22" s="2" t="s">
        <v>194</v>
      </c>
      <c r="D22" s="2" t="s">
        <v>38</v>
      </c>
      <c r="E22" s="2" t="s">
        <v>195</v>
      </c>
      <c r="F22" s="2" t="s">
        <v>95</v>
      </c>
      <c r="G22" s="2" t="s">
        <v>14</v>
      </c>
      <c r="H22" s="2">
        <v>5200</v>
      </c>
    </row>
    <row r="23" spans="1:8" x14ac:dyDescent="0.45">
      <c r="A23" s="2" t="str">
        <f t="shared" si="0"/>
        <v>ACCTexHOUSTONLUBRICANTSProduction Capacity, Current Year (barrels per steam day except sulfur and hydrogen)</v>
      </c>
      <c r="B23" s="2" t="s">
        <v>142</v>
      </c>
      <c r="C23" s="2" t="s">
        <v>194</v>
      </c>
      <c r="D23" s="2" t="s">
        <v>38</v>
      </c>
      <c r="E23" s="2" t="s">
        <v>195</v>
      </c>
      <c r="F23" s="2" t="s">
        <v>49</v>
      </c>
      <c r="G23" s="2" t="s">
        <v>19</v>
      </c>
      <c r="H23" s="2">
        <v>3895</v>
      </c>
    </row>
    <row r="24" spans="1:8" x14ac:dyDescent="0.45">
      <c r="A24" s="2" t="str">
        <f t="shared" si="0"/>
        <v>ACCTexHOUSTONLUBRICANTSProduction Capacity, Next Year (barrels per stream day except sulfur and hydrogen)</v>
      </c>
      <c r="B24" s="2" t="s">
        <v>142</v>
      </c>
      <c r="C24" s="2" t="s">
        <v>194</v>
      </c>
      <c r="D24" s="2" t="s">
        <v>38</v>
      </c>
      <c r="E24" s="2" t="s">
        <v>195</v>
      </c>
      <c r="F24" s="2" t="s">
        <v>49</v>
      </c>
      <c r="G24" s="2" t="s">
        <v>20</v>
      </c>
      <c r="H24" s="2">
        <v>3895</v>
      </c>
    </row>
    <row r="25" spans="1:8" x14ac:dyDescent="0.45">
      <c r="A25" s="2" t="str">
        <f t="shared" si="0"/>
        <v>ACCTexHOUSTONOPERATING CAPACITYAtmospheric Crude Distillation Capacity (barrels per calendar day)</v>
      </c>
      <c r="B25" s="2" t="s">
        <v>142</v>
      </c>
      <c r="C25" s="2" t="s">
        <v>194</v>
      </c>
      <c r="D25" s="2" t="s">
        <v>38</v>
      </c>
      <c r="E25" s="2" t="s">
        <v>195</v>
      </c>
      <c r="F25" s="2" t="s">
        <v>31</v>
      </c>
      <c r="G25" s="2" t="s">
        <v>32</v>
      </c>
      <c r="H25" s="2">
        <v>263776</v>
      </c>
    </row>
    <row r="26" spans="1:8" x14ac:dyDescent="0.45">
      <c r="A26" s="2" t="str">
        <f t="shared" si="0"/>
        <v>ACCTexHOUSTONOPERATING CAPACITYAtmospheric Crude Distillation Capacity (barrels per stream day)</v>
      </c>
      <c r="B26" s="2" t="s">
        <v>142</v>
      </c>
      <c r="C26" s="2" t="s">
        <v>194</v>
      </c>
      <c r="D26" s="2" t="s">
        <v>38</v>
      </c>
      <c r="E26" s="2" t="s">
        <v>195</v>
      </c>
      <c r="F26" s="2" t="s">
        <v>31</v>
      </c>
      <c r="G26" s="2" t="s">
        <v>33</v>
      </c>
      <c r="H26" s="2">
        <v>296300</v>
      </c>
    </row>
    <row r="27" spans="1:8" x14ac:dyDescent="0.45">
      <c r="A27" s="2" t="str">
        <f t="shared" si="0"/>
        <v>ACCTexHOUSTONPETCOKE,MARKETProduction Capacity, Current Year (barrels per steam day except sulfur and hydrogen)</v>
      </c>
      <c r="B27" s="2" t="s">
        <v>142</v>
      </c>
      <c r="C27" s="2" t="s">
        <v>194</v>
      </c>
      <c r="D27" s="2" t="s">
        <v>38</v>
      </c>
      <c r="E27" s="2" t="s">
        <v>195</v>
      </c>
      <c r="F27" s="2" t="s">
        <v>67</v>
      </c>
      <c r="G27" s="2" t="s">
        <v>19</v>
      </c>
      <c r="H27" s="2">
        <v>29850</v>
      </c>
    </row>
    <row r="28" spans="1:8" x14ac:dyDescent="0.45">
      <c r="A28" s="2" t="str">
        <f t="shared" si="0"/>
        <v>ACCTexHOUSTONPETCOKE,MARKETProduction Capacity, Next Year (barrels per stream day except sulfur and hydrogen)</v>
      </c>
      <c r="B28" s="2" t="s">
        <v>142</v>
      </c>
      <c r="C28" s="2" t="s">
        <v>194</v>
      </c>
      <c r="D28" s="2" t="s">
        <v>38</v>
      </c>
      <c r="E28" s="2" t="s">
        <v>195</v>
      </c>
      <c r="F28" s="2" t="s">
        <v>67</v>
      </c>
      <c r="G28" s="2" t="s">
        <v>20</v>
      </c>
      <c r="H28" s="2">
        <v>29850</v>
      </c>
    </row>
    <row r="29" spans="1:8" x14ac:dyDescent="0.45">
      <c r="A29" s="2" t="str">
        <f t="shared" si="0"/>
        <v>ACCTexHOUSTONSULFUR (SHORT TONS/DAY)Production Capacity, Current Year (barrels per steam day except sulfur and hydrogen)</v>
      </c>
      <c r="B29" s="2" t="s">
        <v>142</v>
      </c>
      <c r="C29" s="2" t="s">
        <v>194</v>
      </c>
      <c r="D29" s="2" t="s">
        <v>38</v>
      </c>
      <c r="E29" s="2" t="s">
        <v>195</v>
      </c>
      <c r="F29" s="2" t="s">
        <v>24</v>
      </c>
      <c r="G29" s="2" t="s">
        <v>19</v>
      </c>
      <c r="H29" s="2">
        <v>1123</v>
      </c>
    </row>
    <row r="30" spans="1:8" x14ac:dyDescent="0.45">
      <c r="A30" s="2" t="str">
        <f t="shared" si="0"/>
        <v>ACCTexHOUSTONSULFUR (SHORT TONS/DAY)Production Capacity, Next Year (barrels per stream day except sulfur and hydrogen)</v>
      </c>
      <c r="B30" s="2" t="s">
        <v>142</v>
      </c>
      <c r="C30" s="2" t="s">
        <v>194</v>
      </c>
      <c r="D30" s="2" t="s">
        <v>38</v>
      </c>
      <c r="E30" s="2" t="s">
        <v>195</v>
      </c>
      <c r="F30" s="2" t="s">
        <v>24</v>
      </c>
      <c r="G30" s="2" t="s">
        <v>20</v>
      </c>
      <c r="H30" s="2">
        <v>1123</v>
      </c>
    </row>
    <row r="31" spans="1:8" x14ac:dyDescent="0.45">
      <c r="A31" s="2" t="str">
        <f t="shared" si="0"/>
        <v>ACCTexHOUSTONTHERM CRACKING, DELAYED COKINGDownstream Charge Capacity, Current Year (barrels per calendar day)</v>
      </c>
      <c r="B31" s="2" t="s">
        <v>142</v>
      </c>
      <c r="C31" s="2" t="s">
        <v>194</v>
      </c>
      <c r="D31" s="2" t="s">
        <v>38</v>
      </c>
      <c r="E31" s="2" t="s">
        <v>195</v>
      </c>
      <c r="F31" s="2" t="s">
        <v>68</v>
      </c>
      <c r="G31" s="2" t="s">
        <v>12</v>
      </c>
      <c r="H31" s="2">
        <v>93795</v>
      </c>
    </row>
    <row r="32" spans="1:8" x14ac:dyDescent="0.45">
      <c r="A32" s="2" t="str">
        <f t="shared" si="0"/>
        <v>ACCTexHOUSTONTHERM CRACKING, DELAYED COKINGDownstream Charge Capacity, Current Year (barrels per stream day)</v>
      </c>
      <c r="B32" s="2" t="s">
        <v>142</v>
      </c>
      <c r="C32" s="2" t="s">
        <v>194</v>
      </c>
      <c r="D32" s="2" t="s">
        <v>38</v>
      </c>
      <c r="E32" s="2" t="s">
        <v>195</v>
      </c>
      <c r="F32" s="2" t="s">
        <v>68</v>
      </c>
      <c r="G32" s="2" t="s">
        <v>13</v>
      </c>
      <c r="H32" s="2">
        <v>100000</v>
      </c>
    </row>
    <row r="33" spans="1:8" x14ac:dyDescent="0.45">
      <c r="A33" s="2" t="str">
        <f t="shared" si="0"/>
        <v>ACCTexHOUSTONTHERM CRACKING, DELAYED COKINGDownstream Charge Capacity, Next Year (barrels per stream day)</v>
      </c>
      <c r="B33" s="2" t="s">
        <v>142</v>
      </c>
      <c r="C33" s="2" t="s">
        <v>194</v>
      </c>
      <c r="D33" s="2" t="s">
        <v>38</v>
      </c>
      <c r="E33" s="2" t="s">
        <v>195</v>
      </c>
      <c r="F33" s="2" t="s">
        <v>68</v>
      </c>
      <c r="G33" s="2" t="s">
        <v>14</v>
      </c>
      <c r="H33" s="2">
        <v>100000</v>
      </c>
    </row>
    <row r="34" spans="1:8" x14ac:dyDescent="0.45">
      <c r="A34" s="2" t="str">
        <f t="shared" si="0"/>
        <v>ACCTexHOUSTONTOTAL OPER CAP (PROJECTED, NEXT YEAR)Atmospheric Crude Distillation Capacity (barrels per stream day)</v>
      </c>
      <c r="B34" s="2" t="s">
        <v>142</v>
      </c>
      <c r="C34" s="2" t="s">
        <v>194</v>
      </c>
      <c r="D34" s="2" t="s">
        <v>38</v>
      </c>
      <c r="E34" s="2" t="s">
        <v>195</v>
      </c>
      <c r="F34" s="2" t="s">
        <v>34</v>
      </c>
      <c r="G34" s="2" t="s">
        <v>33</v>
      </c>
      <c r="H34" s="2">
        <v>296300</v>
      </c>
    </row>
    <row r="35" spans="1:8" x14ac:dyDescent="0.45">
      <c r="A35" s="2" t="str">
        <f t="shared" si="0"/>
        <v>ACCTexHOUSTONTOTAL OPERABLE CAPACITYAtmospheric Crude Distillation Capacity (barrels per calendar day)</v>
      </c>
      <c r="B35" s="2" t="s">
        <v>142</v>
      </c>
      <c r="C35" s="2" t="s">
        <v>194</v>
      </c>
      <c r="D35" s="2" t="s">
        <v>38</v>
      </c>
      <c r="E35" s="2" t="s">
        <v>195</v>
      </c>
      <c r="F35" s="2" t="s">
        <v>35</v>
      </c>
      <c r="G35" s="2" t="s">
        <v>32</v>
      </c>
      <c r="H35" s="2">
        <v>263776</v>
      </c>
    </row>
    <row r="36" spans="1:8" x14ac:dyDescent="0.45">
      <c r="A36" s="2" t="str">
        <f t="shared" si="0"/>
        <v>ACCTexHOUSTONTOTAL OPERABLE CAPACITYAtmospheric Crude Distillation Capacity (barrels per stream day)</v>
      </c>
      <c r="B36" s="2" t="s">
        <v>142</v>
      </c>
      <c r="C36" s="2" t="s">
        <v>194</v>
      </c>
      <c r="D36" s="2" t="s">
        <v>38</v>
      </c>
      <c r="E36" s="2" t="s">
        <v>195</v>
      </c>
      <c r="F36" s="2" t="s">
        <v>35</v>
      </c>
      <c r="G36" s="2" t="s">
        <v>33</v>
      </c>
      <c r="H36" s="2">
        <v>296300</v>
      </c>
    </row>
    <row r="37" spans="1:8" x14ac:dyDescent="0.45">
      <c r="A37" s="2" t="str">
        <f t="shared" si="0"/>
        <v>ACCTexHOUSTONVACUUM DISTILLATIONDownstream Charge Capacity, Current Year (barrels per stream day)</v>
      </c>
      <c r="B37" s="2" t="s">
        <v>142</v>
      </c>
      <c r="C37" s="2" t="s">
        <v>194</v>
      </c>
      <c r="D37" s="2" t="s">
        <v>38</v>
      </c>
      <c r="E37" s="2" t="s">
        <v>195</v>
      </c>
      <c r="F37" s="2" t="s">
        <v>36</v>
      </c>
      <c r="G37" s="2" t="s">
        <v>13</v>
      </c>
      <c r="H37" s="2">
        <v>196500</v>
      </c>
    </row>
    <row r="38" spans="1:8" x14ac:dyDescent="0.45">
      <c r="A38" s="2" t="str">
        <f t="shared" si="0"/>
        <v>ACCTexHOUSTONVACUUM DISTILLATIONDownstream Charge Capacity, Next Year (barrels per stream day)</v>
      </c>
      <c r="B38" s="2" t="s">
        <v>142</v>
      </c>
      <c r="C38" s="2" t="s">
        <v>194</v>
      </c>
      <c r="D38" s="2" t="s">
        <v>38</v>
      </c>
      <c r="E38" s="2" t="s">
        <v>195</v>
      </c>
      <c r="F38" s="2" t="s">
        <v>36</v>
      </c>
      <c r="G38" s="2" t="s">
        <v>14</v>
      </c>
      <c r="H38" s="2">
        <v>196500</v>
      </c>
    </row>
    <row r="39" spans="1:8" x14ac:dyDescent="0.45">
      <c r="A39" s="2" t="str">
        <f t="shared" si="0"/>
        <v>ALOCalBAKERSFIELDCAT HYDROCRACKING, GAS OILDownstream Charge Capacity, Current Year (barrels per calendar day)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12</v>
      </c>
      <c r="H39" s="2">
        <v>14250</v>
      </c>
    </row>
    <row r="40" spans="1:8" x14ac:dyDescent="0.45">
      <c r="A40" s="2" t="str">
        <f t="shared" si="0"/>
        <v>ALOCalBAKERSFIELDCAT HYDROCRACKING, GAS OILDownstream Charge Capacity, Current Year (barrels per stream day)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  <c r="G40" s="2" t="s">
        <v>13</v>
      </c>
      <c r="H40" s="2">
        <v>15000</v>
      </c>
    </row>
    <row r="41" spans="1:8" x14ac:dyDescent="0.45">
      <c r="A41" s="2" t="str">
        <f t="shared" si="0"/>
        <v>ALOCalBAKERSFIELDCAT HYDROCRACKING, GAS OILDownstream Charge Capacity, Next Year (barrels per stream day)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  <c r="G41" s="2" t="s">
        <v>14</v>
      </c>
      <c r="H41" s="2">
        <v>15000</v>
      </c>
    </row>
    <row r="42" spans="1:8" x14ac:dyDescent="0.45">
      <c r="A42" s="2" t="str">
        <f t="shared" si="0"/>
        <v>ALOCalBAKERSFIELDCAT REFORMING: LOW PRESSUREDownstream Charge Capacity, Current Year (barrels per calendar day)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15</v>
      </c>
      <c r="G42" s="2" t="s">
        <v>12</v>
      </c>
      <c r="H42" s="2">
        <v>7600</v>
      </c>
    </row>
    <row r="43" spans="1:8" x14ac:dyDescent="0.45">
      <c r="A43" s="2" t="str">
        <f t="shared" si="0"/>
        <v>ALOCalBAKERSFIELDCAT REFORMING: LOW PRESSUREDownstream Charge Capacity, Current Year (barrels per stream day)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15</v>
      </c>
      <c r="G43" s="2" t="s">
        <v>13</v>
      </c>
      <c r="H43" s="2">
        <v>8000</v>
      </c>
    </row>
    <row r="44" spans="1:8" x14ac:dyDescent="0.45">
      <c r="A44" s="2" t="str">
        <f t="shared" si="0"/>
        <v>ALOCalBAKERSFIELDCAT REFORMING: LOW PRESSUREDownstream Charge Capacity, Next Year (barrels per stream day)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15</v>
      </c>
      <c r="G44" s="2" t="s">
        <v>14</v>
      </c>
      <c r="H44" s="2">
        <v>8000</v>
      </c>
    </row>
    <row r="45" spans="1:8" x14ac:dyDescent="0.45">
      <c r="A45" s="2" t="str">
        <f t="shared" si="0"/>
        <v>ALOCalBAKERSFIELDDESULFURIZATION, HEAVY GAS OILDownstream Charge Capacity, Current Year (barrels per stream day)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16</v>
      </c>
      <c r="G45" s="2" t="s">
        <v>13</v>
      </c>
      <c r="H45" s="2">
        <v>21000</v>
      </c>
    </row>
    <row r="46" spans="1:8" x14ac:dyDescent="0.45">
      <c r="A46" s="2" t="str">
        <f t="shared" si="0"/>
        <v>ALOCalBAKERSFIELDDESULFURIZATION, HEAVY GAS OILDownstream Charge Capacity, Next Year (barrels per stream day)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16</v>
      </c>
      <c r="G46" s="2" t="s">
        <v>14</v>
      </c>
      <c r="H46" s="2">
        <v>21000</v>
      </c>
    </row>
    <row r="47" spans="1:8" x14ac:dyDescent="0.45">
      <c r="A47" s="2" t="str">
        <f t="shared" si="0"/>
        <v>ALOCalBAKERSFIELDDESULFURIZATION, NAPHTHA/REFORMER FEEDDownstream Charge Capacity, Current Year (barrels per stream day)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17</v>
      </c>
      <c r="G47" s="2" t="s">
        <v>13</v>
      </c>
      <c r="H47" s="2">
        <v>8000</v>
      </c>
    </row>
    <row r="48" spans="1:8" x14ac:dyDescent="0.45">
      <c r="A48" s="2" t="str">
        <f t="shared" si="0"/>
        <v>ALOCalBAKERSFIELDDESULFURIZATION, NAPHTHA/REFORMER FEEDDownstream Charge Capacity, Next Year (barrels per stream day)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17</v>
      </c>
      <c r="G48" s="2" t="s">
        <v>14</v>
      </c>
      <c r="H48" s="2">
        <v>8000</v>
      </c>
    </row>
    <row r="49" spans="1:8" x14ac:dyDescent="0.45">
      <c r="A49" s="2" t="str">
        <f t="shared" si="0"/>
        <v>ALOCalBAKERSFIELDHYDROGEN (MMCFD)Production Capacity, Current Year (barrels per steam day except sulfur and hydrogen)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18</v>
      </c>
      <c r="G49" s="2" t="s">
        <v>19</v>
      </c>
      <c r="H49" s="2">
        <v>23</v>
      </c>
    </row>
    <row r="50" spans="1:8" x14ac:dyDescent="0.45">
      <c r="A50" s="2" t="str">
        <f t="shared" si="0"/>
        <v>ALOCalBAKERSFIELDHYDROGEN (MMCFD)Production Capacity, Next Year (barrels per stream day except sulfur and hydrogen)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18</v>
      </c>
      <c r="G50" s="2" t="s">
        <v>20</v>
      </c>
      <c r="H50" s="2">
        <v>23</v>
      </c>
    </row>
    <row r="51" spans="1:8" x14ac:dyDescent="0.45">
      <c r="A51" s="2" t="str">
        <f t="shared" si="0"/>
        <v>ALOCalBAKERSFIELDISOMERIZATION (ISOBUTANE)Production Capacity, Current Year (barrels per steam day except sulfur and hydrogen)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21</v>
      </c>
      <c r="G51" s="2" t="s">
        <v>19</v>
      </c>
      <c r="H51" s="2">
        <v>300</v>
      </c>
    </row>
    <row r="52" spans="1:8" x14ac:dyDescent="0.45">
      <c r="A52" s="2" t="str">
        <f t="shared" si="0"/>
        <v>ALOCalBAKERSFIELDISOMERIZATION (ISOBUTANE)Production Capacity, Next Year (barrels per stream day except sulfur and hydrogen)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21</v>
      </c>
      <c r="G52" s="2" t="s">
        <v>20</v>
      </c>
      <c r="H52" s="2">
        <v>300</v>
      </c>
    </row>
    <row r="53" spans="1:8" x14ac:dyDescent="0.45">
      <c r="A53" s="2" t="str">
        <f t="shared" si="0"/>
        <v>ALOCalBAKERSFIELDISOMERIZATION (ISOPENTANE/ISOHEXANE)Production Capacity, Current Year (barrels per steam day except sulfur and hydrogen)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22</v>
      </c>
      <c r="G53" s="2" t="s">
        <v>19</v>
      </c>
      <c r="H53" s="2">
        <v>500</v>
      </c>
    </row>
    <row r="54" spans="1:8" x14ac:dyDescent="0.45">
      <c r="A54" s="2" t="str">
        <f t="shared" si="0"/>
        <v>ALOCalBAKERSFIELDISOMERIZATION (ISOPENTANE/ISOHEXANE)Production Capacity, Next Year (barrels per stream day except sulfur and hydrogen)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22</v>
      </c>
      <c r="G54" s="2" t="s">
        <v>20</v>
      </c>
      <c r="H54" s="2">
        <v>500</v>
      </c>
    </row>
    <row r="55" spans="1:8" x14ac:dyDescent="0.45">
      <c r="A55" s="2" t="str">
        <f t="shared" si="0"/>
        <v>ALOCalBAKERSFIELDISOMERIZATION(ISOOCTANE)Production Capacity, Current Year (barrels per steam day except sulfur and hydrogen)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23</v>
      </c>
      <c r="G55" s="2" t="s">
        <v>19</v>
      </c>
      <c r="H55" s="2">
        <v>200</v>
      </c>
    </row>
    <row r="56" spans="1:8" x14ac:dyDescent="0.45">
      <c r="A56" s="2" t="str">
        <f t="shared" si="0"/>
        <v>ALOCalBAKERSFIELDISOMERIZATION(ISOOCTANE)Production Capacity, Next Year (barrels per stream day except sulfur and hydrogen)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23</v>
      </c>
      <c r="G56" s="2" t="s">
        <v>20</v>
      </c>
      <c r="H56" s="2">
        <v>200</v>
      </c>
    </row>
    <row r="57" spans="1:8" x14ac:dyDescent="0.45">
      <c r="A57" s="2" t="str">
        <f t="shared" si="0"/>
        <v>ALOCalBAKERSFIELDSULFUR (SHORT TONS/DAY)Production Capacity, Current Year (barrels per steam day except sulfur and hydrogen)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24</v>
      </c>
      <c r="G57" s="2" t="s">
        <v>19</v>
      </c>
      <c r="H57" s="2">
        <v>70</v>
      </c>
    </row>
    <row r="58" spans="1:8" x14ac:dyDescent="0.45">
      <c r="A58" s="2" t="str">
        <f t="shared" si="0"/>
        <v>ALOCalBAKERSFIELDSULFUR (SHORT TONS/DAY)Production Capacity, Next Year (barrels per stream day except sulfur and hydrogen)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24</v>
      </c>
      <c r="G58" s="2" t="s">
        <v>20</v>
      </c>
      <c r="H58" s="2">
        <v>70</v>
      </c>
    </row>
    <row r="59" spans="1:8" x14ac:dyDescent="0.45">
      <c r="A59" s="2" t="str">
        <f t="shared" si="0"/>
        <v>ALOCalPARAMOUNTASPHALT &amp; ROAD OILProduction Capacity, Current Year (barrels per steam day except sulfur and hydrogen)</v>
      </c>
      <c r="B59" s="2" t="s">
        <v>7</v>
      </c>
      <c r="C59" s="2" t="s">
        <v>242</v>
      </c>
      <c r="D59" s="2" t="s">
        <v>9</v>
      </c>
      <c r="E59" s="2" t="s">
        <v>243</v>
      </c>
      <c r="F59" s="2" t="s">
        <v>42</v>
      </c>
      <c r="G59" s="2" t="s">
        <v>19</v>
      </c>
      <c r="H59" s="2">
        <v>16500</v>
      </c>
    </row>
    <row r="60" spans="1:8" x14ac:dyDescent="0.45">
      <c r="A60" s="2" t="str">
        <f t="shared" si="0"/>
        <v>ALOCalPARAMOUNTASPHALT &amp; ROAD OILProduction Capacity, Next Year (barrels per stream day except sulfur and hydrogen)</v>
      </c>
      <c r="B60" s="2" t="s">
        <v>7</v>
      </c>
      <c r="C60" s="2" t="s">
        <v>242</v>
      </c>
      <c r="D60" s="2" t="s">
        <v>9</v>
      </c>
      <c r="E60" s="2" t="s">
        <v>243</v>
      </c>
      <c r="F60" s="2" t="s">
        <v>42</v>
      </c>
      <c r="G60" s="2" t="s">
        <v>20</v>
      </c>
      <c r="H60" s="2">
        <v>16500</v>
      </c>
    </row>
    <row r="61" spans="1:8" x14ac:dyDescent="0.45">
      <c r="A61" s="2" t="str">
        <f t="shared" si="0"/>
        <v>ALOCalPARAMOUNTCAT REFORMING: HIGH PRESSUREDownstream Charge Capacity, Current Year (barrels per calendar day)</v>
      </c>
      <c r="B61" s="2" t="s">
        <v>7</v>
      </c>
      <c r="C61" s="2" t="s">
        <v>242</v>
      </c>
      <c r="D61" s="2" t="s">
        <v>9</v>
      </c>
      <c r="E61" s="2" t="s">
        <v>243</v>
      </c>
      <c r="F61" s="2" t="s">
        <v>29</v>
      </c>
      <c r="G61" s="2" t="s">
        <v>12</v>
      </c>
      <c r="H61" s="2">
        <v>11500</v>
      </c>
    </row>
    <row r="62" spans="1:8" x14ac:dyDescent="0.45">
      <c r="A62" s="2" t="str">
        <f t="shared" si="0"/>
        <v>ALOCalPARAMOUNTCAT REFORMING: HIGH PRESSUREDownstream Charge Capacity, Current Year (barrels per stream day)</v>
      </c>
      <c r="B62" s="2" t="s">
        <v>7</v>
      </c>
      <c r="C62" s="2" t="s">
        <v>242</v>
      </c>
      <c r="D62" s="2" t="s">
        <v>9</v>
      </c>
      <c r="E62" s="2" t="s">
        <v>243</v>
      </c>
      <c r="F62" s="2" t="s">
        <v>29</v>
      </c>
      <c r="G62" s="2" t="s">
        <v>13</v>
      </c>
      <c r="H62" s="2">
        <v>12000</v>
      </c>
    </row>
    <row r="63" spans="1:8" x14ac:dyDescent="0.45">
      <c r="A63" s="2" t="str">
        <f t="shared" si="0"/>
        <v>ALOCalPARAMOUNTCAT REFORMING: HIGH PRESSUREDownstream Charge Capacity, Next Year (barrels per stream day)</v>
      </c>
      <c r="B63" s="2" t="s">
        <v>7</v>
      </c>
      <c r="C63" s="2" t="s">
        <v>242</v>
      </c>
      <c r="D63" s="2" t="s">
        <v>9</v>
      </c>
      <c r="E63" s="2" t="s">
        <v>243</v>
      </c>
      <c r="F63" s="2" t="s">
        <v>29</v>
      </c>
      <c r="G63" s="2" t="s">
        <v>14</v>
      </c>
      <c r="H63" s="2">
        <v>12000</v>
      </c>
    </row>
    <row r="64" spans="1:8" x14ac:dyDescent="0.45">
      <c r="A64" s="2" t="str">
        <f t="shared" si="0"/>
        <v>ALOCalPARAMOUNTDESULFURIZATION, DIESEL FUELDownstream Charge Capacity, Current Year (barrels per stream day)</v>
      </c>
      <c r="B64" s="2" t="s">
        <v>7</v>
      </c>
      <c r="C64" s="2" t="s">
        <v>242</v>
      </c>
      <c r="D64" s="2" t="s">
        <v>9</v>
      </c>
      <c r="E64" s="2" t="s">
        <v>243</v>
      </c>
      <c r="F64" s="2" t="s">
        <v>43</v>
      </c>
      <c r="G64" s="2" t="s">
        <v>13</v>
      </c>
      <c r="H64" s="2">
        <v>13000</v>
      </c>
    </row>
    <row r="65" spans="1:8" x14ac:dyDescent="0.45">
      <c r="A65" s="2" t="str">
        <f t="shared" si="0"/>
        <v>ALOCalPARAMOUNTDESULFURIZATION, DIESEL FUELDownstream Charge Capacity, Next Year (barrels per stream day)</v>
      </c>
      <c r="B65" s="2" t="s">
        <v>7</v>
      </c>
      <c r="C65" s="2" t="s">
        <v>242</v>
      </c>
      <c r="D65" s="2" t="s">
        <v>9</v>
      </c>
      <c r="E65" s="2" t="s">
        <v>243</v>
      </c>
      <c r="F65" s="2" t="s">
        <v>43</v>
      </c>
      <c r="G65" s="2" t="s">
        <v>14</v>
      </c>
      <c r="H65" s="2">
        <v>13000</v>
      </c>
    </row>
    <row r="66" spans="1:8" x14ac:dyDescent="0.45">
      <c r="A66" s="2" t="str">
        <f t="shared" ref="A66:A129" si="1">LEFT(B66,3)&amp;LEFT(D66,3)&amp;LEFT(E66,15)&amp;F66&amp;G66</f>
        <v>ALOCalPARAMOUNTDESULFURIZATION, KEROSENE AND JETDownstream Charge Capacity, Current Year (barrels per stream day)</v>
      </c>
      <c r="B66" s="2" t="s">
        <v>7</v>
      </c>
      <c r="C66" s="2" t="s">
        <v>242</v>
      </c>
      <c r="D66" s="2" t="s">
        <v>9</v>
      </c>
      <c r="E66" s="2" t="s">
        <v>243</v>
      </c>
      <c r="F66" s="2" t="s">
        <v>44</v>
      </c>
      <c r="G66" s="2" t="s">
        <v>13</v>
      </c>
      <c r="H66" s="2">
        <v>8500</v>
      </c>
    </row>
    <row r="67" spans="1:8" x14ac:dyDescent="0.45">
      <c r="A67" s="2" t="str">
        <f t="shared" si="1"/>
        <v>ALOCalPARAMOUNTDESULFURIZATION, KEROSENE AND JETDownstream Charge Capacity, Next Year (barrels per stream day)</v>
      </c>
      <c r="B67" s="2" t="s">
        <v>7</v>
      </c>
      <c r="C67" s="2" t="s">
        <v>242</v>
      </c>
      <c r="D67" s="2" t="s">
        <v>9</v>
      </c>
      <c r="E67" s="2" t="s">
        <v>243</v>
      </c>
      <c r="F67" s="2" t="s">
        <v>44</v>
      </c>
      <c r="G67" s="2" t="s">
        <v>14</v>
      </c>
      <c r="H67" s="2">
        <v>8500</v>
      </c>
    </row>
    <row r="68" spans="1:8" x14ac:dyDescent="0.45">
      <c r="A68" s="2" t="str">
        <f t="shared" si="1"/>
        <v>ALOCalPARAMOUNTDESULFURIZATION, NAPHTHA/REFORMER FEEDDownstream Charge Capacity, Current Year (barrels per stream day)</v>
      </c>
      <c r="B68" s="2" t="s">
        <v>7</v>
      </c>
      <c r="C68" s="2" t="s">
        <v>242</v>
      </c>
      <c r="D68" s="2" t="s">
        <v>9</v>
      </c>
      <c r="E68" s="2" t="s">
        <v>243</v>
      </c>
      <c r="F68" s="2" t="s">
        <v>17</v>
      </c>
      <c r="G68" s="2" t="s">
        <v>13</v>
      </c>
      <c r="H68" s="2">
        <v>15000</v>
      </c>
    </row>
    <row r="69" spans="1:8" x14ac:dyDescent="0.45">
      <c r="A69" s="2" t="str">
        <f t="shared" si="1"/>
        <v>ALOCalPARAMOUNTDESULFURIZATION, NAPHTHA/REFORMER FEEDDownstream Charge Capacity, Next Year (barrels per stream day)</v>
      </c>
      <c r="B69" s="2" t="s">
        <v>7</v>
      </c>
      <c r="C69" s="2" t="s">
        <v>242</v>
      </c>
      <c r="D69" s="2" t="s">
        <v>9</v>
      </c>
      <c r="E69" s="2" t="s">
        <v>243</v>
      </c>
      <c r="F69" s="2" t="s">
        <v>17</v>
      </c>
      <c r="G69" s="2" t="s">
        <v>14</v>
      </c>
      <c r="H69" s="2">
        <v>15000</v>
      </c>
    </row>
    <row r="70" spans="1:8" x14ac:dyDescent="0.45">
      <c r="A70" s="2" t="str">
        <f t="shared" si="1"/>
        <v>ALOCalPARAMOUNTIDLE CAPACITYAtmospheric Crude Distillation Capacity (barrels per calendar day)</v>
      </c>
      <c r="B70" s="2" t="s">
        <v>7</v>
      </c>
      <c r="C70" s="2" t="s">
        <v>242</v>
      </c>
      <c r="D70" s="2" t="s">
        <v>9</v>
      </c>
      <c r="E70" s="2" t="s">
        <v>243</v>
      </c>
      <c r="F70" s="2" t="s">
        <v>54</v>
      </c>
      <c r="G70" s="2" t="s">
        <v>32</v>
      </c>
      <c r="H70" s="2">
        <v>84500</v>
      </c>
    </row>
    <row r="71" spans="1:8" x14ac:dyDescent="0.45">
      <c r="A71" s="2" t="str">
        <f t="shared" si="1"/>
        <v>ALOCalPARAMOUNTIDLE CAPACITYAtmospheric Crude Distillation Capacity (barrels per stream day)</v>
      </c>
      <c r="B71" s="2" t="s">
        <v>7</v>
      </c>
      <c r="C71" s="2" t="s">
        <v>242</v>
      </c>
      <c r="D71" s="2" t="s">
        <v>9</v>
      </c>
      <c r="E71" s="2" t="s">
        <v>243</v>
      </c>
      <c r="F71" s="2" t="s">
        <v>54</v>
      </c>
      <c r="G71" s="2" t="s">
        <v>33</v>
      </c>
      <c r="H71" s="2">
        <v>90000</v>
      </c>
    </row>
    <row r="72" spans="1:8" x14ac:dyDescent="0.45">
      <c r="A72" s="2" t="str">
        <f t="shared" si="1"/>
        <v>ALOCalPARAMOUNTSULFUR (SHORT TONS/DAY)Production Capacity, Current Year (barrels per steam day except sulfur and hydrogen)</v>
      </c>
      <c r="B72" s="2" t="s">
        <v>7</v>
      </c>
      <c r="C72" s="2" t="s">
        <v>242</v>
      </c>
      <c r="D72" s="2" t="s">
        <v>9</v>
      </c>
      <c r="E72" s="2" t="s">
        <v>243</v>
      </c>
      <c r="F72" s="2" t="s">
        <v>24</v>
      </c>
      <c r="G72" s="2" t="s">
        <v>19</v>
      </c>
      <c r="H72" s="2">
        <v>40</v>
      </c>
    </row>
    <row r="73" spans="1:8" x14ac:dyDescent="0.45">
      <c r="A73" s="2" t="str">
        <f t="shared" si="1"/>
        <v>ALOCalPARAMOUNTSULFUR (SHORT TONS/DAY)Production Capacity, Next Year (barrels per stream day except sulfur and hydrogen)</v>
      </c>
      <c r="B73" s="2" t="s">
        <v>7</v>
      </c>
      <c r="C73" s="2" t="s">
        <v>242</v>
      </c>
      <c r="D73" s="2" t="s">
        <v>9</v>
      </c>
      <c r="E73" s="2" t="s">
        <v>243</v>
      </c>
      <c r="F73" s="2" t="s">
        <v>24</v>
      </c>
      <c r="G73" s="2" t="s">
        <v>20</v>
      </c>
      <c r="H73" s="2">
        <v>40</v>
      </c>
    </row>
    <row r="74" spans="1:8" x14ac:dyDescent="0.45">
      <c r="A74" s="2" t="str">
        <f t="shared" si="1"/>
        <v>ALOCalPARAMOUNTTOTAL OPER CAP (PROJECTED, NEXT YEAR)Atmospheric Crude Distillation Capacity (barrels per stream day)</v>
      </c>
      <c r="B74" s="2" t="s">
        <v>7</v>
      </c>
      <c r="C74" s="2" t="s">
        <v>242</v>
      </c>
      <c r="D74" s="2" t="s">
        <v>9</v>
      </c>
      <c r="E74" s="2" t="s">
        <v>243</v>
      </c>
      <c r="F74" s="2" t="s">
        <v>34</v>
      </c>
      <c r="G74" s="2" t="s">
        <v>33</v>
      </c>
      <c r="H74" s="2">
        <v>90000</v>
      </c>
    </row>
    <row r="75" spans="1:8" x14ac:dyDescent="0.45">
      <c r="A75" s="2" t="str">
        <f t="shared" si="1"/>
        <v>ALOCalPARAMOUNTTOTAL OPERABLE CAPACITYAtmospheric Crude Distillation Capacity (barrels per calendar day)</v>
      </c>
      <c r="B75" s="2" t="s">
        <v>7</v>
      </c>
      <c r="C75" s="2" t="s">
        <v>242</v>
      </c>
      <c r="D75" s="2" t="s">
        <v>9</v>
      </c>
      <c r="E75" s="2" t="s">
        <v>243</v>
      </c>
      <c r="F75" s="2" t="s">
        <v>35</v>
      </c>
      <c r="G75" s="2" t="s">
        <v>32</v>
      </c>
      <c r="H75" s="2">
        <v>84500</v>
      </c>
    </row>
    <row r="76" spans="1:8" x14ac:dyDescent="0.45">
      <c r="A76" s="2" t="str">
        <f t="shared" si="1"/>
        <v>ALOCalPARAMOUNTTOTAL OPERABLE CAPACITYAtmospheric Crude Distillation Capacity (barrels per stream day)</v>
      </c>
      <c r="B76" s="2" t="s">
        <v>7</v>
      </c>
      <c r="C76" s="2" t="s">
        <v>242</v>
      </c>
      <c r="D76" s="2" t="s">
        <v>9</v>
      </c>
      <c r="E76" s="2" t="s">
        <v>243</v>
      </c>
      <c r="F76" s="2" t="s">
        <v>35</v>
      </c>
      <c r="G76" s="2" t="s">
        <v>33</v>
      </c>
      <c r="H76" s="2">
        <v>90000</v>
      </c>
    </row>
    <row r="77" spans="1:8" x14ac:dyDescent="0.45">
      <c r="A77" s="2" t="str">
        <f t="shared" si="1"/>
        <v>ALOCalPARAMOUNTVACUUM DISTILLATIONDownstream Charge Capacity, Current Year (barrels per stream day)</v>
      </c>
      <c r="B77" s="2" t="s">
        <v>7</v>
      </c>
      <c r="C77" s="2" t="s">
        <v>242</v>
      </c>
      <c r="D77" s="2" t="s">
        <v>9</v>
      </c>
      <c r="E77" s="2" t="s">
        <v>243</v>
      </c>
      <c r="F77" s="2" t="s">
        <v>36</v>
      </c>
      <c r="G77" s="2" t="s">
        <v>13</v>
      </c>
      <c r="H77" s="2">
        <v>30000</v>
      </c>
    </row>
    <row r="78" spans="1:8" x14ac:dyDescent="0.45">
      <c r="A78" s="2" t="str">
        <f t="shared" si="1"/>
        <v>ALOCalPARAMOUNTVACUUM DISTILLATIONDownstream Charge Capacity, Next Year (barrels per stream day)</v>
      </c>
      <c r="B78" s="2" t="s">
        <v>7</v>
      </c>
      <c r="C78" s="2" t="s">
        <v>242</v>
      </c>
      <c r="D78" s="2" t="s">
        <v>9</v>
      </c>
      <c r="E78" s="2" t="s">
        <v>243</v>
      </c>
      <c r="F78" s="2" t="s">
        <v>36</v>
      </c>
      <c r="G78" s="2" t="s">
        <v>14</v>
      </c>
      <c r="H78" s="2">
        <v>30000</v>
      </c>
    </row>
    <row r="79" spans="1:8" x14ac:dyDescent="0.45">
      <c r="A79" s="2" t="str">
        <f t="shared" si="1"/>
        <v>ALOLouKROTZ SPRINGSCAT CRACKING: FRESH FEEDDownstream Charge Capacity, Current Year (barrels per calendar day)</v>
      </c>
      <c r="B79" s="2" t="s">
        <v>7</v>
      </c>
      <c r="C79" s="2" t="s">
        <v>25</v>
      </c>
      <c r="D79" s="2" t="s">
        <v>26</v>
      </c>
      <c r="E79" s="2" t="s">
        <v>27</v>
      </c>
      <c r="F79" s="2" t="s">
        <v>28</v>
      </c>
      <c r="G79" s="2" t="s">
        <v>12</v>
      </c>
      <c r="H79" s="2">
        <v>33000</v>
      </c>
    </row>
    <row r="80" spans="1:8" x14ac:dyDescent="0.45">
      <c r="A80" s="2" t="str">
        <f t="shared" si="1"/>
        <v>ALOLouKROTZ SPRINGSCAT CRACKING: FRESH FEEDDownstream Charge Capacity, Current Year (barrels per stream day)</v>
      </c>
      <c r="B80" s="2" t="s">
        <v>7</v>
      </c>
      <c r="C80" s="2" t="s">
        <v>25</v>
      </c>
      <c r="D80" s="2" t="s">
        <v>26</v>
      </c>
      <c r="E80" s="2" t="s">
        <v>27</v>
      </c>
      <c r="F80" s="2" t="s">
        <v>28</v>
      </c>
      <c r="G80" s="2" t="s">
        <v>13</v>
      </c>
      <c r="H80" s="2">
        <v>34000</v>
      </c>
    </row>
    <row r="81" spans="1:8" x14ac:dyDescent="0.45">
      <c r="A81" s="2" t="str">
        <f t="shared" si="1"/>
        <v>ALOLouKROTZ SPRINGSCAT CRACKING: FRESH FEEDDownstream Charge Capacity, Next Year (barrels per stream day)</v>
      </c>
      <c r="B81" s="2" t="s">
        <v>7</v>
      </c>
      <c r="C81" s="2" t="s">
        <v>25</v>
      </c>
      <c r="D81" s="2" t="s">
        <v>26</v>
      </c>
      <c r="E81" s="2" t="s">
        <v>27</v>
      </c>
      <c r="F81" s="2" t="s">
        <v>28</v>
      </c>
      <c r="G81" s="2" t="s">
        <v>14</v>
      </c>
      <c r="H81" s="2">
        <v>34000</v>
      </c>
    </row>
    <row r="82" spans="1:8" x14ac:dyDescent="0.45">
      <c r="A82" s="2" t="str">
        <f t="shared" si="1"/>
        <v>ALOLouKROTZ SPRINGSCAT REFORMING: HIGH PRESSUREDownstream Charge Capacity, Current Year (barrels per calendar day)</v>
      </c>
      <c r="B82" s="2" t="s">
        <v>7</v>
      </c>
      <c r="C82" s="2" t="s">
        <v>25</v>
      </c>
      <c r="D82" s="2" t="s">
        <v>26</v>
      </c>
      <c r="E82" s="2" t="s">
        <v>27</v>
      </c>
      <c r="F82" s="2" t="s">
        <v>29</v>
      </c>
      <c r="G82" s="2" t="s">
        <v>12</v>
      </c>
      <c r="H82" s="2">
        <v>12000</v>
      </c>
    </row>
    <row r="83" spans="1:8" x14ac:dyDescent="0.45">
      <c r="A83" s="2" t="str">
        <f t="shared" si="1"/>
        <v>ALOLouKROTZ SPRINGSCAT REFORMING: HIGH PRESSUREDownstream Charge Capacity, Current Year (barrels per stream day)</v>
      </c>
      <c r="B83" s="2" t="s">
        <v>7</v>
      </c>
      <c r="C83" s="2" t="s">
        <v>25</v>
      </c>
      <c r="D83" s="2" t="s">
        <v>26</v>
      </c>
      <c r="E83" s="2" t="s">
        <v>27</v>
      </c>
      <c r="F83" s="2" t="s">
        <v>29</v>
      </c>
      <c r="G83" s="2" t="s">
        <v>13</v>
      </c>
      <c r="H83" s="2">
        <v>13000</v>
      </c>
    </row>
    <row r="84" spans="1:8" x14ac:dyDescent="0.45">
      <c r="A84" s="2" t="str">
        <f t="shared" si="1"/>
        <v>ALOLouKROTZ SPRINGSCAT REFORMING: HIGH PRESSUREDownstream Charge Capacity, Next Year (barrels per stream day)</v>
      </c>
      <c r="B84" s="2" t="s">
        <v>7</v>
      </c>
      <c r="C84" s="2" t="s">
        <v>25</v>
      </c>
      <c r="D84" s="2" t="s">
        <v>26</v>
      </c>
      <c r="E84" s="2" t="s">
        <v>27</v>
      </c>
      <c r="F84" s="2" t="s">
        <v>29</v>
      </c>
      <c r="G84" s="2" t="s">
        <v>14</v>
      </c>
      <c r="H84" s="2">
        <v>13000</v>
      </c>
    </row>
    <row r="85" spans="1:8" x14ac:dyDescent="0.45">
      <c r="A85" s="2" t="str">
        <f t="shared" si="1"/>
        <v>ALOLouKROTZ SPRINGSDESULFURIZATION, GASOLINEDownstream Charge Capacity, Current Year (barrels per stream day)</v>
      </c>
      <c r="B85" s="2" t="s">
        <v>7</v>
      </c>
      <c r="C85" s="2" t="s">
        <v>25</v>
      </c>
      <c r="D85" s="2" t="s">
        <v>26</v>
      </c>
      <c r="E85" s="2" t="s">
        <v>27</v>
      </c>
      <c r="F85" s="2" t="s">
        <v>30</v>
      </c>
      <c r="G85" s="2" t="s">
        <v>13</v>
      </c>
      <c r="H85" s="2">
        <v>18000</v>
      </c>
    </row>
    <row r="86" spans="1:8" x14ac:dyDescent="0.45">
      <c r="A86" s="2" t="str">
        <f t="shared" si="1"/>
        <v>ALOLouKROTZ SPRINGSDESULFURIZATION, GASOLINEDownstream Charge Capacity, Next Year (barrels per stream day)</v>
      </c>
      <c r="B86" s="2" t="s">
        <v>7</v>
      </c>
      <c r="C86" s="2" t="s">
        <v>25</v>
      </c>
      <c r="D86" s="2" t="s">
        <v>26</v>
      </c>
      <c r="E86" s="2" t="s">
        <v>27</v>
      </c>
      <c r="F86" s="2" t="s">
        <v>30</v>
      </c>
      <c r="G86" s="2" t="s">
        <v>14</v>
      </c>
      <c r="H86" s="2">
        <v>18000</v>
      </c>
    </row>
    <row r="87" spans="1:8" x14ac:dyDescent="0.45">
      <c r="A87" s="2" t="str">
        <f t="shared" si="1"/>
        <v>ALOLouKROTZ SPRINGSDESULFURIZATION, NAPHTHA/REFORMER FEEDDownstream Charge Capacity, Current Year (barrels per stream day)</v>
      </c>
      <c r="B87" s="2" t="s">
        <v>7</v>
      </c>
      <c r="C87" s="2" t="s">
        <v>25</v>
      </c>
      <c r="D87" s="2" t="s">
        <v>26</v>
      </c>
      <c r="E87" s="2" t="s">
        <v>27</v>
      </c>
      <c r="F87" s="2" t="s">
        <v>17</v>
      </c>
      <c r="G87" s="2" t="s">
        <v>13</v>
      </c>
      <c r="H87" s="2">
        <v>14000</v>
      </c>
    </row>
    <row r="88" spans="1:8" x14ac:dyDescent="0.45">
      <c r="A88" s="2" t="str">
        <f t="shared" si="1"/>
        <v>ALOLouKROTZ SPRINGSDESULFURIZATION, NAPHTHA/REFORMER FEEDDownstream Charge Capacity, Next Year (barrels per stream day)</v>
      </c>
      <c r="B88" s="2" t="s">
        <v>7</v>
      </c>
      <c r="C88" s="2" t="s">
        <v>25</v>
      </c>
      <c r="D88" s="2" t="s">
        <v>26</v>
      </c>
      <c r="E88" s="2" t="s">
        <v>27</v>
      </c>
      <c r="F88" s="2" t="s">
        <v>17</v>
      </c>
      <c r="G88" s="2" t="s">
        <v>14</v>
      </c>
      <c r="H88" s="2">
        <v>14000</v>
      </c>
    </row>
    <row r="89" spans="1:8" x14ac:dyDescent="0.45">
      <c r="A89" s="2" t="str">
        <f t="shared" si="1"/>
        <v>ALOLouKROTZ SPRINGSISOMERIZATION (ISOPENTANE/ISOHEXANE)Production Capacity, Current Year (barrels per steam day except sulfur and hydrogen)</v>
      </c>
      <c r="B89" s="2" t="s">
        <v>7</v>
      </c>
      <c r="C89" s="2" t="s">
        <v>25</v>
      </c>
      <c r="D89" s="2" t="s">
        <v>26</v>
      </c>
      <c r="E89" s="2" t="s">
        <v>27</v>
      </c>
      <c r="F89" s="2" t="s">
        <v>22</v>
      </c>
      <c r="G89" s="2" t="s">
        <v>19</v>
      </c>
      <c r="H89" s="2">
        <v>6220</v>
      </c>
    </row>
    <row r="90" spans="1:8" x14ac:dyDescent="0.45">
      <c r="A90" s="2" t="str">
        <f t="shared" si="1"/>
        <v>ALOLouKROTZ SPRINGSISOMERIZATION (ISOPENTANE/ISOHEXANE)Production Capacity, Next Year (barrels per stream day except sulfur and hydrogen)</v>
      </c>
      <c r="B90" s="2" t="s">
        <v>7</v>
      </c>
      <c r="C90" s="2" t="s">
        <v>25</v>
      </c>
      <c r="D90" s="2" t="s">
        <v>26</v>
      </c>
      <c r="E90" s="2" t="s">
        <v>27</v>
      </c>
      <c r="F90" s="2" t="s">
        <v>22</v>
      </c>
      <c r="G90" s="2" t="s">
        <v>20</v>
      </c>
      <c r="H90" s="2">
        <v>6220</v>
      </c>
    </row>
    <row r="91" spans="1:8" x14ac:dyDescent="0.45">
      <c r="A91" s="2" t="str">
        <f t="shared" si="1"/>
        <v>ALOLouKROTZ SPRINGSOPERATING CAPACITYAtmospheric Crude Distillation Capacity (barrels per calendar day)</v>
      </c>
      <c r="B91" s="2" t="s">
        <v>7</v>
      </c>
      <c r="C91" s="2" t="s">
        <v>25</v>
      </c>
      <c r="D91" s="2" t="s">
        <v>26</v>
      </c>
      <c r="E91" s="2" t="s">
        <v>27</v>
      </c>
      <c r="F91" s="2" t="s">
        <v>31</v>
      </c>
      <c r="G91" s="2" t="s">
        <v>32</v>
      </c>
      <c r="H91" s="2">
        <v>80000</v>
      </c>
    </row>
    <row r="92" spans="1:8" x14ac:dyDescent="0.45">
      <c r="A92" s="2" t="str">
        <f t="shared" si="1"/>
        <v>ALOLouKROTZ SPRINGSOPERATING CAPACITYAtmospheric Crude Distillation Capacity (barrels per stream day)</v>
      </c>
      <c r="B92" s="2" t="s">
        <v>7</v>
      </c>
      <c r="C92" s="2" t="s">
        <v>25</v>
      </c>
      <c r="D92" s="2" t="s">
        <v>26</v>
      </c>
      <c r="E92" s="2" t="s">
        <v>27</v>
      </c>
      <c r="F92" s="2" t="s">
        <v>31</v>
      </c>
      <c r="G92" s="2" t="s">
        <v>33</v>
      </c>
      <c r="H92" s="2">
        <v>83000</v>
      </c>
    </row>
    <row r="93" spans="1:8" x14ac:dyDescent="0.45">
      <c r="A93" s="2" t="str">
        <f t="shared" si="1"/>
        <v>ALOLouKROTZ SPRINGSTOTAL OPER CAP (PROJECTED, NEXT YEAR)Atmospheric Crude Distillation Capacity (barrels per stream day)</v>
      </c>
      <c r="B93" s="2" t="s">
        <v>7</v>
      </c>
      <c r="C93" s="2" t="s">
        <v>25</v>
      </c>
      <c r="D93" s="2" t="s">
        <v>26</v>
      </c>
      <c r="E93" s="2" t="s">
        <v>27</v>
      </c>
      <c r="F93" s="2" t="s">
        <v>34</v>
      </c>
      <c r="G93" s="2" t="s">
        <v>33</v>
      </c>
      <c r="H93" s="2">
        <v>83000</v>
      </c>
    </row>
    <row r="94" spans="1:8" x14ac:dyDescent="0.45">
      <c r="A94" s="2" t="str">
        <f t="shared" si="1"/>
        <v>ALOLouKROTZ SPRINGSTOTAL OPERABLE CAPACITYAtmospheric Crude Distillation Capacity (barrels per calendar day)</v>
      </c>
      <c r="B94" s="2" t="s">
        <v>7</v>
      </c>
      <c r="C94" s="2" t="s">
        <v>25</v>
      </c>
      <c r="D94" s="2" t="s">
        <v>26</v>
      </c>
      <c r="E94" s="2" t="s">
        <v>27</v>
      </c>
      <c r="F94" s="2" t="s">
        <v>35</v>
      </c>
      <c r="G94" s="2" t="s">
        <v>32</v>
      </c>
      <c r="H94" s="2">
        <v>80000</v>
      </c>
    </row>
    <row r="95" spans="1:8" x14ac:dyDescent="0.45">
      <c r="A95" s="2" t="str">
        <f t="shared" si="1"/>
        <v>ALOLouKROTZ SPRINGSTOTAL OPERABLE CAPACITYAtmospheric Crude Distillation Capacity (barrels per stream day)</v>
      </c>
      <c r="B95" s="2" t="s">
        <v>7</v>
      </c>
      <c r="C95" s="2" t="s">
        <v>25</v>
      </c>
      <c r="D95" s="2" t="s">
        <v>26</v>
      </c>
      <c r="E95" s="2" t="s">
        <v>27</v>
      </c>
      <c r="F95" s="2" t="s">
        <v>35</v>
      </c>
      <c r="G95" s="2" t="s">
        <v>33</v>
      </c>
      <c r="H95" s="2">
        <v>83000</v>
      </c>
    </row>
    <row r="96" spans="1:8" x14ac:dyDescent="0.45">
      <c r="A96" s="2" t="str">
        <f t="shared" si="1"/>
        <v>ALOLouKROTZ SPRINGSVACUUM DISTILLATIONDownstream Charge Capacity, Current Year (barrels per stream day)</v>
      </c>
      <c r="B96" s="2" t="s">
        <v>7</v>
      </c>
      <c r="C96" s="2" t="s">
        <v>25</v>
      </c>
      <c r="D96" s="2" t="s">
        <v>26</v>
      </c>
      <c r="E96" s="2" t="s">
        <v>27</v>
      </c>
      <c r="F96" s="2" t="s">
        <v>36</v>
      </c>
      <c r="G96" s="2" t="s">
        <v>13</v>
      </c>
      <c r="H96" s="2">
        <v>36200</v>
      </c>
    </row>
    <row r="97" spans="1:8" x14ac:dyDescent="0.45">
      <c r="A97" s="2" t="str">
        <f t="shared" si="1"/>
        <v>ALOLouKROTZ SPRINGSVACUUM DISTILLATIONDownstream Charge Capacity, Next Year (barrels per stream day)</v>
      </c>
      <c r="B97" s="2" t="s">
        <v>7</v>
      </c>
      <c r="C97" s="2" t="s">
        <v>25</v>
      </c>
      <c r="D97" s="2" t="s">
        <v>26</v>
      </c>
      <c r="E97" s="2" t="s">
        <v>27</v>
      </c>
      <c r="F97" s="2" t="s">
        <v>36</v>
      </c>
      <c r="G97" s="2" t="s">
        <v>14</v>
      </c>
      <c r="H97" s="2">
        <v>36200</v>
      </c>
    </row>
    <row r="98" spans="1:8" x14ac:dyDescent="0.45">
      <c r="A98" s="2" t="str">
        <f t="shared" si="1"/>
        <v>ALOTexBIG SPRINGALKYLATESProduction Capacity, Current Year (barrels per steam day except sulfur and hydrogen)</v>
      </c>
      <c r="B98" s="2" t="s">
        <v>7</v>
      </c>
      <c r="C98" s="2" t="s">
        <v>37</v>
      </c>
      <c r="D98" s="2" t="s">
        <v>38</v>
      </c>
      <c r="E98" s="2" t="s">
        <v>39</v>
      </c>
      <c r="F98" s="2" t="s">
        <v>40</v>
      </c>
      <c r="G98" s="2" t="s">
        <v>19</v>
      </c>
      <c r="H98" s="2">
        <v>5000</v>
      </c>
    </row>
    <row r="99" spans="1:8" x14ac:dyDescent="0.45">
      <c r="A99" s="2" t="str">
        <f t="shared" si="1"/>
        <v>ALOTexBIG SPRINGALKYLATESProduction Capacity, Next Year (barrels per stream day except sulfur and hydrogen)</v>
      </c>
      <c r="B99" s="2" t="s">
        <v>7</v>
      </c>
      <c r="C99" s="2" t="s">
        <v>37</v>
      </c>
      <c r="D99" s="2" t="s">
        <v>38</v>
      </c>
      <c r="E99" s="2" t="s">
        <v>39</v>
      </c>
      <c r="F99" s="2" t="s">
        <v>40</v>
      </c>
      <c r="G99" s="2" t="s">
        <v>20</v>
      </c>
      <c r="H99" s="2">
        <v>5000</v>
      </c>
    </row>
    <row r="100" spans="1:8" x14ac:dyDescent="0.45">
      <c r="A100" s="2" t="str">
        <f t="shared" si="1"/>
        <v>ALOTexBIG SPRINGAROMATICSProduction Capacity, Current Year (barrels per steam day except sulfur and hydrogen)</v>
      </c>
      <c r="B100" s="2" t="s">
        <v>7</v>
      </c>
      <c r="C100" s="2" t="s">
        <v>37</v>
      </c>
      <c r="D100" s="2" t="s">
        <v>38</v>
      </c>
      <c r="E100" s="2" t="s">
        <v>39</v>
      </c>
      <c r="F100" s="2" t="s">
        <v>41</v>
      </c>
      <c r="G100" s="2" t="s">
        <v>19</v>
      </c>
      <c r="H100" s="2">
        <v>1000</v>
      </c>
    </row>
    <row r="101" spans="1:8" x14ac:dyDescent="0.45">
      <c r="A101" s="2" t="str">
        <f t="shared" si="1"/>
        <v>ALOTexBIG SPRINGAROMATICSProduction Capacity, Next Year (barrels per stream day except sulfur and hydrogen)</v>
      </c>
      <c r="B101" s="2" t="s">
        <v>7</v>
      </c>
      <c r="C101" s="2" t="s">
        <v>37</v>
      </c>
      <c r="D101" s="2" t="s">
        <v>38</v>
      </c>
      <c r="E101" s="2" t="s">
        <v>39</v>
      </c>
      <c r="F101" s="2" t="s">
        <v>41</v>
      </c>
      <c r="G101" s="2" t="s">
        <v>20</v>
      </c>
      <c r="H101" s="2">
        <v>1000</v>
      </c>
    </row>
    <row r="102" spans="1:8" x14ac:dyDescent="0.45">
      <c r="A102" s="2" t="str">
        <f t="shared" si="1"/>
        <v>ALOTexBIG SPRINGASPHALT &amp; ROAD OILProduction Capacity, Current Year (barrels per steam day except sulfur and hydrogen)</v>
      </c>
      <c r="B102" s="2" t="s">
        <v>7</v>
      </c>
      <c r="C102" s="2" t="s">
        <v>37</v>
      </c>
      <c r="D102" s="2" t="s">
        <v>38</v>
      </c>
      <c r="E102" s="2" t="s">
        <v>39</v>
      </c>
      <c r="F102" s="2" t="s">
        <v>42</v>
      </c>
      <c r="G102" s="2" t="s">
        <v>19</v>
      </c>
      <c r="H102" s="2">
        <v>7600</v>
      </c>
    </row>
    <row r="103" spans="1:8" x14ac:dyDescent="0.45">
      <c r="A103" s="2" t="str">
        <f t="shared" si="1"/>
        <v>ALOTexBIG SPRINGASPHALT &amp; ROAD OILProduction Capacity, Next Year (barrels per stream day except sulfur and hydrogen)</v>
      </c>
      <c r="B103" s="2" t="s">
        <v>7</v>
      </c>
      <c r="C103" s="2" t="s">
        <v>37</v>
      </c>
      <c r="D103" s="2" t="s">
        <v>38</v>
      </c>
      <c r="E103" s="2" t="s">
        <v>39</v>
      </c>
      <c r="F103" s="2" t="s">
        <v>42</v>
      </c>
      <c r="G103" s="2" t="s">
        <v>20</v>
      </c>
      <c r="H103" s="2">
        <v>7600</v>
      </c>
    </row>
    <row r="104" spans="1:8" x14ac:dyDescent="0.45">
      <c r="A104" s="2" t="str">
        <f t="shared" si="1"/>
        <v>ALOTexBIG SPRINGCAT CRACKING: FRESH FEEDDownstream Charge Capacity, Current Year (barrels per calendar day)</v>
      </c>
      <c r="B104" s="2" t="s">
        <v>7</v>
      </c>
      <c r="C104" s="2" t="s">
        <v>37</v>
      </c>
      <c r="D104" s="2" t="s">
        <v>38</v>
      </c>
      <c r="E104" s="2" t="s">
        <v>39</v>
      </c>
      <c r="F104" s="2" t="s">
        <v>28</v>
      </c>
      <c r="G104" s="2" t="s">
        <v>12</v>
      </c>
      <c r="H104" s="2">
        <v>23000</v>
      </c>
    </row>
    <row r="105" spans="1:8" x14ac:dyDescent="0.45">
      <c r="A105" s="2" t="str">
        <f t="shared" si="1"/>
        <v>ALOTexBIG SPRINGCAT CRACKING: FRESH FEEDDownstream Charge Capacity, Current Year (barrels per stream day)</v>
      </c>
      <c r="B105" s="2" t="s">
        <v>7</v>
      </c>
      <c r="C105" s="2" t="s">
        <v>37</v>
      </c>
      <c r="D105" s="2" t="s">
        <v>38</v>
      </c>
      <c r="E105" s="2" t="s">
        <v>39</v>
      </c>
      <c r="F105" s="2" t="s">
        <v>28</v>
      </c>
      <c r="G105" s="2" t="s">
        <v>13</v>
      </c>
      <c r="H105" s="2">
        <v>25000</v>
      </c>
    </row>
    <row r="106" spans="1:8" x14ac:dyDescent="0.45">
      <c r="A106" s="2" t="str">
        <f t="shared" si="1"/>
        <v>ALOTexBIG SPRINGCAT CRACKING: FRESH FEEDDownstream Charge Capacity, Next Year (barrels per stream day)</v>
      </c>
      <c r="B106" s="2" t="s">
        <v>7</v>
      </c>
      <c r="C106" s="2" t="s">
        <v>37</v>
      </c>
      <c r="D106" s="2" t="s">
        <v>38</v>
      </c>
      <c r="E106" s="2" t="s">
        <v>39</v>
      </c>
      <c r="F106" s="2" t="s">
        <v>28</v>
      </c>
      <c r="G106" s="2" t="s">
        <v>14</v>
      </c>
      <c r="H106" s="2">
        <v>25000</v>
      </c>
    </row>
    <row r="107" spans="1:8" x14ac:dyDescent="0.45">
      <c r="A107" s="2" t="str">
        <f t="shared" si="1"/>
        <v>ALOTexBIG SPRINGCAT REFORMING: LOW PRESSUREDownstream Charge Capacity, Current Year (barrels per calendar day)</v>
      </c>
      <c r="B107" s="2" t="s">
        <v>7</v>
      </c>
      <c r="C107" s="2" t="s">
        <v>37</v>
      </c>
      <c r="D107" s="2" t="s">
        <v>38</v>
      </c>
      <c r="E107" s="2" t="s">
        <v>39</v>
      </c>
      <c r="F107" s="2" t="s">
        <v>15</v>
      </c>
      <c r="G107" s="2" t="s">
        <v>12</v>
      </c>
      <c r="H107" s="2">
        <v>20500</v>
      </c>
    </row>
    <row r="108" spans="1:8" x14ac:dyDescent="0.45">
      <c r="A108" s="2" t="str">
        <f t="shared" si="1"/>
        <v>ALOTexBIG SPRINGCAT REFORMING: LOW PRESSUREDownstream Charge Capacity, Current Year (barrels per stream day)</v>
      </c>
      <c r="B108" s="2" t="s">
        <v>7</v>
      </c>
      <c r="C108" s="2" t="s">
        <v>37</v>
      </c>
      <c r="D108" s="2" t="s">
        <v>38</v>
      </c>
      <c r="E108" s="2" t="s">
        <v>39</v>
      </c>
      <c r="F108" s="2" t="s">
        <v>15</v>
      </c>
      <c r="G108" s="2" t="s">
        <v>13</v>
      </c>
      <c r="H108" s="2">
        <v>21500</v>
      </c>
    </row>
    <row r="109" spans="1:8" x14ac:dyDescent="0.45">
      <c r="A109" s="2" t="str">
        <f t="shared" si="1"/>
        <v>ALOTexBIG SPRINGCAT REFORMING: LOW PRESSUREDownstream Charge Capacity, Next Year (barrels per stream day)</v>
      </c>
      <c r="B109" s="2" t="s">
        <v>7</v>
      </c>
      <c r="C109" s="2" t="s">
        <v>37</v>
      </c>
      <c r="D109" s="2" t="s">
        <v>38</v>
      </c>
      <c r="E109" s="2" t="s">
        <v>39</v>
      </c>
      <c r="F109" s="2" t="s">
        <v>15</v>
      </c>
      <c r="G109" s="2" t="s">
        <v>14</v>
      </c>
      <c r="H109" s="2">
        <v>21500</v>
      </c>
    </row>
    <row r="110" spans="1:8" x14ac:dyDescent="0.45">
      <c r="A110" s="2" t="str">
        <f t="shared" si="1"/>
        <v>ALOTexBIG SPRINGDESULFURIZATION, DIESEL FUELDownstream Charge Capacity, Current Year (barrels per stream day)</v>
      </c>
      <c r="B110" s="2" t="s">
        <v>7</v>
      </c>
      <c r="C110" s="2" t="s">
        <v>37</v>
      </c>
      <c r="D110" s="2" t="s">
        <v>38</v>
      </c>
      <c r="E110" s="2" t="s">
        <v>39</v>
      </c>
      <c r="F110" s="2" t="s">
        <v>43</v>
      </c>
      <c r="G110" s="2" t="s">
        <v>13</v>
      </c>
      <c r="H110" s="2">
        <v>23000</v>
      </c>
    </row>
    <row r="111" spans="1:8" x14ac:dyDescent="0.45">
      <c r="A111" s="2" t="str">
        <f t="shared" si="1"/>
        <v>ALOTexBIG SPRINGDESULFURIZATION, DIESEL FUELDownstream Charge Capacity, Next Year (barrels per stream day)</v>
      </c>
      <c r="B111" s="2" t="s">
        <v>7</v>
      </c>
      <c r="C111" s="2" t="s">
        <v>37</v>
      </c>
      <c r="D111" s="2" t="s">
        <v>38</v>
      </c>
      <c r="E111" s="2" t="s">
        <v>39</v>
      </c>
      <c r="F111" s="2" t="s">
        <v>43</v>
      </c>
      <c r="G111" s="2" t="s">
        <v>14</v>
      </c>
      <c r="H111" s="2">
        <v>23000</v>
      </c>
    </row>
    <row r="112" spans="1:8" x14ac:dyDescent="0.45">
      <c r="A112" s="2" t="str">
        <f t="shared" si="1"/>
        <v>ALOTexBIG SPRINGDESULFURIZATION, HEAVY GAS OILDownstream Charge Capacity, Current Year (barrels per stream day)</v>
      </c>
      <c r="B112" s="2" t="s">
        <v>7</v>
      </c>
      <c r="C112" s="2" t="s">
        <v>37</v>
      </c>
      <c r="D112" s="2" t="s">
        <v>38</v>
      </c>
      <c r="E112" s="2" t="s">
        <v>39</v>
      </c>
      <c r="F112" s="2" t="s">
        <v>16</v>
      </c>
      <c r="G112" s="2" t="s">
        <v>13</v>
      </c>
      <c r="H112" s="2">
        <v>6500</v>
      </c>
    </row>
    <row r="113" spans="1:8" x14ac:dyDescent="0.45">
      <c r="A113" s="2" t="str">
        <f t="shared" si="1"/>
        <v>ALOTexBIG SPRINGDESULFURIZATION, HEAVY GAS OILDownstream Charge Capacity, Next Year (barrels per stream day)</v>
      </c>
      <c r="B113" s="2" t="s">
        <v>7</v>
      </c>
      <c r="C113" s="2" t="s">
        <v>37</v>
      </c>
      <c r="D113" s="2" t="s">
        <v>38</v>
      </c>
      <c r="E113" s="2" t="s">
        <v>39</v>
      </c>
      <c r="F113" s="2" t="s">
        <v>16</v>
      </c>
      <c r="G113" s="2" t="s">
        <v>14</v>
      </c>
      <c r="H113" s="2">
        <v>6500</v>
      </c>
    </row>
    <row r="114" spans="1:8" x14ac:dyDescent="0.45">
      <c r="A114" s="2" t="str">
        <f t="shared" si="1"/>
        <v>ALOTexBIG SPRINGDESULFURIZATION, KEROSENE AND JETDownstream Charge Capacity, Current Year (barrels per stream day)</v>
      </c>
      <c r="B114" s="2" t="s">
        <v>7</v>
      </c>
      <c r="C114" s="2" t="s">
        <v>37</v>
      </c>
      <c r="D114" s="2" t="s">
        <v>38</v>
      </c>
      <c r="E114" s="2" t="s">
        <v>39</v>
      </c>
      <c r="F114" s="2" t="s">
        <v>44</v>
      </c>
      <c r="G114" s="2" t="s">
        <v>13</v>
      </c>
      <c r="H114" s="2">
        <v>5000</v>
      </c>
    </row>
    <row r="115" spans="1:8" x14ac:dyDescent="0.45">
      <c r="A115" s="2" t="str">
        <f t="shared" si="1"/>
        <v>ALOTexBIG SPRINGDESULFURIZATION, KEROSENE AND JETDownstream Charge Capacity, Next Year (barrels per stream day)</v>
      </c>
      <c r="B115" s="2" t="s">
        <v>7</v>
      </c>
      <c r="C115" s="2" t="s">
        <v>37</v>
      </c>
      <c r="D115" s="2" t="s">
        <v>38</v>
      </c>
      <c r="E115" s="2" t="s">
        <v>39</v>
      </c>
      <c r="F115" s="2" t="s">
        <v>44</v>
      </c>
      <c r="G115" s="2" t="s">
        <v>14</v>
      </c>
      <c r="H115" s="2">
        <v>5000</v>
      </c>
    </row>
    <row r="116" spans="1:8" x14ac:dyDescent="0.45">
      <c r="A116" s="2" t="str">
        <f t="shared" si="1"/>
        <v>ALOTexBIG SPRINGDESULFURIZATION, NAPHTHA/REFORMER FEEDDownstream Charge Capacity, Current Year (barrels per stream day)</v>
      </c>
      <c r="B116" s="2" t="s">
        <v>7</v>
      </c>
      <c r="C116" s="2" t="s">
        <v>37</v>
      </c>
      <c r="D116" s="2" t="s">
        <v>38</v>
      </c>
      <c r="E116" s="2" t="s">
        <v>39</v>
      </c>
      <c r="F116" s="2" t="s">
        <v>17</v>
      </c>
      <c r="G116" s="2" t="s">
        <v>13</v>
      </c>
      <c r="H116" s="2">
        <v>25500</v>
      </c>
    </row>
    <row r="117" spans="1:8" x14ac:dyDescent="0.45">
      <c r="A117" s="2" t="str">
        <f t="shared" si="1"/>
        <v>ALOTexBIG SPRINGDESULFURIZATION, NAPHTHA/REFORMER FEEDDownstream Charge Capacity, Next Year (barrels per stream day)</v>
      </c>
      <c r="B117" s="2" t="s">
        <v>7</v>
      </c>
      <c r="C117" s="2" t="s">
        <v>37</v>
      </c>
      <c r="D117" s="2" t="s">
        <v>38</v>
      </c>
      <c r="E117" s="2" t="s">
        <v>39</v>
      </c>
      <c r="F117" s="2" t="s">
        <v>17</v>
      </c>
      <c r="G117" s="2" t="s">
        <v>14</v>
      </c>
      <c r="H117" s="2">
        <v>25500</v>
      </c>
    </row>
    <row r="118" spans="1:8" x14ac:dyDescent="0.45">
      <c r="A118" s="2" t="str">
        <f t="shared" si="1"/>
        <v>ALOTexBIG SPRINGFUELS SOLVENT DEASPHALTINGDownstream Charge Capacity, Current Year (barrels per stream day)</v>
      </c>
      <c r="B118" s="2" t="s">
        <v>7</v>
      </c>
      <c r="C118" s="2" t="s">
        <v>37</v>
      </c>
      <c r="D118" s="2" t="s">
        <v>38</v>
      </c>
      <c r="E118" s="2" t="s">
        <v>39</v>
      </c>
      <c r="F118" s="2" t="s">
        <v>45</v>
      </c>
      <c r="G118" s="2" t="s">
        <v>13</v>
      </c>
      <c r="H118" s="2">
        <v>10000</v>
      </c>
    </row>
    <row r="119" spans="1:8" x14ac:dyDescent="0.45">
      <c r="A119" s="2" t="str">
        <f t="shared" si="1"/>
        <v>ALOTexBIG SPRINGFUELS SOLVENT DEASPHALTINGDownstream Charge Capacity, Next Year (barrels per stream day)</v>
      </c>
      <c r="B119" s="2" t="s">
        <v>7</v>
      </c>
      <c r="C119" s="2" t="s">
        <v>37</v>
      </c>
      <c r="D119" s="2" t="s">
        <v>38</v>
      </c>
      <c r="E119" s="2" t="s">
        <v>39</v>
      </c>
      <c r="F119" s="2" t="s">
        <v>45</v>
      </c>
      <c r="G119" s="2" t="s">
        <v>14</v>
      </c>
      <c r="H119" s="2">
        <v>10000</v>
      </c>
    </row>
    <row r="120" spans="1:8" x14ac:dyDescent="0.45">
      <c r="A120" s="2" t="str">
        <f t="shared" si="1"/>
        <v>ALOTexBIG SPRINGOPERATING CAPACITYAtmospheric Crude Distillation Capacity (barrels per calendar day)</v>
      </c>
      <c r="B120" s="2" t="s">
        <v>7</v>
      </c>
      <c r="C120" s="2" t="s">
        <v>37</v>
      </c>
      <c r="D120" s="2" t="s">
        <v>38</v>
      </c>
      <c r="E120" s="2" t="s">
        <v>39</v>
      </c>
      <c r="F120" s="2" t="s">
        <v>31</v>
      </c>
      <c r="G120" s="2" t="s">
        <v>32</v>
      </c>
      <c r="H120" s="2">
        <v>73000</v>
      </c>
    </row>
    <row r="121" spans="1:8" x14ac:dyDescent="0.45">
      <c r="A121" s="2" t="str">
        <f t="shared" si="1"/>
        <v>ALOTexBIG SPRINGOPERATING CAPACITYAtmospheric Crude Distillation Capacity (barrels per stream day)</v>
      </c>
      <c r="B121" s="2" t="s">
        <v>7</v>
      </c>
      <c r="C121" s="2" t="s">
        <v>37</v>
      </c>
      <c r="D121" s="2" t="s">
        <v>38</v>
      </c>
      <c r="E121" s="2" t="s">
        <v>39</v>
      </c>
      <c r="F121" s="2" t="s">
        <v>31</v>
      </c>
      <c r="G121" s="2" t="s">
        <v>33</v>
      </c>
      <c r="H121" s="2">
        <v>74000</v>
      </c>
    </row>
    <row r="122" spans="1:8" x14ac:dyDescent="0.45">
      <c r="A122" s="2" t="str">
        <f t="shared" si="1"/>
        <v>ALOTexBIG SPRINGSULFUR (SHORT TONS/DAY)Production Capacity, Current Year (barrels per steam day except sulfur and hydrogen)</v>
      </c>
      <c r="B122" s="2" t="s">
        <v>7</v>
      </c>
      <c r="C122" s="2" t="s">
        <v>37</v>
      </c>
      <c r="D122" s="2" t="s">
        <v>38</v>
      </c>
      <c r="E122" s="2" t="s">
        <v>39</v>
      </c>
      <c r="F122" s="2" t="s">
        <v>24</v>
      </c>
      <c r="G122" s="2" t="s">
        <v>19</v>
      </c>
      <c r="H122" s="2">
        <v>150</v>
      </c>
    </row>
    <row r="123" spans="1:8" x14ac:dyDescent="0.45">
      <c r="A123" s="2" t="str">
        <f t="shared" si="1"/>
        <v>ALOTexBIG SPRINGSULFUR (SHORT TONS/DAY)Production Capacity, Next Year (barrels per stream day except sulfur and hydrogen)</v>
      </c>
      <c r="B123" s="2" t="s">
        <v>7</v>
      </c>
      <c r="C123" s="2" t="s">
        <v>37</v>
      </c>
      <c r="D123" s="2" t="s">
        <v>38</v>
      </c>
      <c r="E123" s="2" t="s">
        <v>39</v>
      </c>
      <c r="F123" s="2" t="s">
        <v>24</v>
      </c>
      <c r="G123" s="2" t="s">
        <v>20</v>
      </c>
      <c r="H123" s="2">
        <v>150</v>
      </c>
    </row>
    <row r="124" spans="1:8" x14ac:dyDescent="0.45">
      <c r="A124" s="2" t="str">
        <f t="shared" si="1"/>
        <v>ALOTexBIG SPRINGTOTAL OPER CAP (PROJECTED, NEXT YEAR)Atmospheric Crude Distillation Capacity (barrels per stream day)</v>
      </c>
      <c r="B124" s="2" t="s">
        <v>7</v>
      </c>
      <c r="C124" s="2" t="s">
        <v>37</v>
      </c>
      <c r="D124" s="2" t="s">
        <v>38</v>
      </c>
      <c r="E124" s="2" t="s">
        <v>39</v>
      </c>
      <c r="F124" s="2" t="s">
        <v>34</v>
      </c>
      <c r="G124" s="2" t="s">
        <v>33</v>
      </c>
      <c r="H124" s="2">
        <v>74000</v>
      </c>
    </row>
    <row r="125" spans="1:8" x14ac:dyDescent="0.45">
      <c r="A125" s="2" t="str">
        <f t="shared" si="1"/>
        <v>ALOTexBIG SPRINGTOTAL OPERABLE CAPACITYAtmospheric Crude Distillation Capacity (barrels per calendar day)</v>
      </c>
      <c r="B125" s="2" t="s">
        <v>7</v>
      </c>
      <c r="C125" s="2" t="s">
        <v>37</v>
      </c>
      <c r="D125" s="2" t="s">
        <v>38</v>
      </c>
      <c r="E125" s="2" t="s">
        <v>39</v>
      </c>
      <c r="F125" s="2" t="s">
        <v>35</v>
      </c>
      <c r="G125" s="2" t="s">
        <v>32</v>
      </c>
      <c r="H125" s="2">
        <v>73000</v>
      </c>
    </row>
    <row r="126" spans="1:8" x14ac:dyDescent="0.45">
      <c r="A126" s="2" t="str">
        <f t="shared" si="1"/>
        <v>ALOTexBIG SPRINGTOTAL OPERABLE CAPACITYAtmospheric Crude Distillation Capacity (barrels per stream day)</v>
      </c>
      <c r="B126" s="2" t="s">
        <v>7</v>
      </c>
      <c r="C126" s="2" t="s">
        <v>37</v>
      </c>
      <c r="D126" s="2" t="s">
        <v>38</v>
      </c>
      <c r="E126" s="2" t="s">
        <v>39</v>
      </c>
      <c r="F126" s="2" t="s">
        <v>35</v>
      </c>
      <c r="G126" s="2" t="s">
        <v>33</v>
      </c>
      <c r="H126" s="2">
        <v>74000</v>
      </c>
    </row>
    <row r="127" spans="1:8" x14ac:dyDescent="0.45">
      <c r="A127" s="2" t="str">
        <f t="shared" si="1"/>
        <v>ALOTexBIG SPRINGVACUUM DISTILLATIONDownstream Charge Capacity, Current Year (barrels per stream day)</v>
      </c>
      <c r="B127" s="2" t="s">
        <v>7</v>
      </c>
      <c r="C127" s="2" t="s">
        <v>37</v>
      </c>
      <c r="D127" s="2" t="s">
        <v>38</v>
      </c>
      <c r="E127" s="2" t="s">
        <v>39</v>
      </c>
      <c r="F127" s="2" t="s">
        <v>36</v>
      </c>
      <c r="G127" s="2" t="s">
        <v>13</v>
      </c>
      <c r="H127" s="2">
        <v>24000</v>
      </c>
    </row>
    <row r="128" spans="1:8" x14ac:dyDescent="0.45">
      <c r="A128" s="2" t="str">
        <f t="shared" si="1"/>
        <v>ALOTexBIG SPRINGVACUUM DISTILLATIONDownstream Charge Capacity, Next Year (barrels per stream day)</v>
      </c>
      <c r="B128" s="2" t="s">
        <v>7</v>
      </c>
      <c r="C128" s="2" t="s">
        <v>37</v>
      </c>
      <c r="D128" s="2" t="s">
        <v>38</v>
      </c>
      <c r="E128" s="2" t="s">
        <v>39</v>
      </c>
      <c r="F128" s="2" t="s">
        <v>36</v>
      </c>
      <c r="G128" s="2" t="s">
        <v>14</v>
      </c>
      <c r="H128" s="2">
        <v>24000</v>
      </c>
    </row>
    <row r="129" spans="1:8" x14ac:dyDescent="0.45">
      <c r="A129" s="2" t="str">
        <f t="shared" si="1"/>
        <v>AMEPenBRADFORDASPHALT &amp; ROAD OILProduction Capacity, Current Year (barrels per steam day except sulfur and hydrogen)</v>
      </c>
      <c r="B129" s="2" t="s">
        <v>46</v>
      </c>
      <c r="C129" s="2" t="s">
        <v>46</v>
      </c>
      <c r="D129" s="2" t="s">
        <v>47</v>
      </c>
      <c r="E129" s="2" t="s">
        <v>48</v>
      </c>
      <c r="F129" s="2" t="s">
        <v>42</v>
      </c>
      <c r="G129" s="2" t="s">
        <v>19</v>
      </c>
      <c r="H129" s="2">
        <v>65</v>
      </c>
    </row>
    <row r="130" spans="1:8" x14ac:dyDescent="0.45">
      <c r="A130" s="2" t="str">
        <f t="shared" ref="A130:A193" si="2">LEFT(B130,3)&amp;LEFT(D130,3)&amp;LEFT(E130,15)&amp;F130&amp;G130</f>
        <v>AMEPenBRADFORDASPHALT &amp; ROAD OILProduction Capacity, Next Year (barrels per stream day except sulfur and hydrogen)</v>
      </c>
      <c r="B130" s="2" t="s">
        <v>46</v>
      </c>
      <c r="C130" s="2" t="s">
        <v>46</v>
      </c>
      <c r="D130" s="2" t="s">
        <v>47</v>
      </c>
      <c r="E130" s="2" t="s">
        <v>48</v>
      </c>
      <c r="F130" s="2" t="s">
        <v>42</v>
      </c>
      <c r="G130" s="2" t="s">
        <v>20</v>
      </c>
      <c r="H130" s="2">
        <v>65</v>
      </c>
    </row>
    <row r="131" spans="1:8" x14ac:dyDescent="0.45">
      <c r="A131" s="2" t="str">
        <f t="shared" si="2"/>
        <v>AMEPenBRADFORDCAT REFORMING: HIGH PRESSUREDownstream Charge Capacity, Current Year (barrels per calendar day)</v>
      </c>
      <c r="B131" s="2" t="s">
        <v>46</v>
      </c>
      <c r="C131" s="2" t="s">
        <v>46</v>
      </c>
      <c r="D131" s="2" t="s">
        <v>47</v>
      </c>
      <c r="E131" s="2" t="s">
        <v>48</v>
      </c>
      <c r="F131" s="2" t="s">
        <v>29</v>
      </c>
      <c r="G131" s="2" t="s">
        <v>12</v>
      </c>
      <c r="H131" s="2">
        <v>1800</v>
      </c>
    </row>
    <row r="132" spans="1:8" x14ac:dyDescent="0.45">
      <c r="A132" s="2" t="str">
        <f t="shared" si="2"/>
        <v>AMEPenBRADFORDCAT REFORMING: HIGH PRESSUREDownstream Charge Capacity, Current Year (barrels per stream day)</v>
      </c>
      <c r="B132" s="2" t="s">
        <v>46</v>
      </c>
      <c r="C132" s="2" t="s">
        <v>46</v>
      </c>
      <c r="D132" s="2" t="s">
        <v>47</v>
      </c>
      <c r="E132" s="2" t="s">
        <v>48</v>
      </c>
      <c r="F132" s="2" t="s">
        <v>29</v>
      </c>
      <c r="G132" s="2" t="s">
        <v>13</v>
      </c>
      <c r="H132" s="2">
        <v>2200</v>
      </c>
    </row>
    <row r="133" spans="1:8" x14ac:dyDescent="0.45">
      <c r="A133" s="2" t="str">
        <f t="shared" si="2"/>
        <v>AMEPenBRADFORDCAT REFORMING: HIGH PRESSUREDownstream Charge Capacity, Next Year (barrels per stream day)</v>
      </c>
      <c r="B133" s="2" t="s">
        <v>46</v>
      </c>
      <c r="C133" s="2" t="s">
        <v>46</v>
      </c>
      <c r="D133" s="2" t="s">
        <v>47</v>
      </c>
      <c r="E133" s="2" t="s">
        <v>48</v>
      </c>
      <c r="F133" s="2" t="s">
        <v>29</v>
      </c>
      <c r="G133" s="2" t="s">
        <v>14</v>
      </c>
      <c r="H133" s="2">
        <v>2200</v>
      </c>
    </row>
    <row r="134" spans="1:8" x14ac:dyDescent="0.45">
      <c r="A134" s="2" t="str">
        <f t="shared" si="2"/>
        <v>AMEPenBRADFORDDESULFURIZATION, NAPHTHA/REFORMER FEEDDownstream Charge Capacity, Current Year (barrels per stream day)</v>
      </c>
      <c r="B134" s="2" t="s">
        <v>46</v>
      </c>
      <c r="C134" s="2" t="s">
        <v>46</v>
      </c>
      <c r="D134" s="2" t="s">
        <v>47</v>
      </c>
      <c r="E134" s="2" t="s">
        <v>48</v>
      </c>
      <c r="F134" s="2" t="s">
        <v>17</v>
      </c>
      <c r="G134" s="2" t="s">
        <v>13</v>
      </c>
      <c r="H134" s="2">
        <v>3600</v>
      </c>
    </row>
    <row r="135" spans="1:8" x14ac:dyDescent="0.45">
      <c r="A135" s="2" t="str">
        <f t="shared" si="2"/>
        <v>AMEPenBRADFORDDESULFURIZATION, NAPHTHA/REFORMER FEEDDownstream Charge Capacity, Next Year (barrels per stream day)</v>
      </c>
      <c r="B135" s="2" t="s">
        <v>46</v>
      </c>
      <c r="C135" s="2" t="s">
        <v>46</v>
      </c>
      <c r="D135" s="2" t="s">
        <v>47</v>
      </c>
      <c r="E135" s="2" t="s">
        <v>48</v>
      </c>
      <c r="F135" s="2" t="s">
        <v>17</v>
      </c>
      <c r="G135" s="2" t="s">
        <v>14</v>
      </c>
      <c r="H135" s="2">
        <v>3600</v>
      </c>
    </row>
    <row r="136" spans="1:8" x14ac:dyDescent="0.45">
      <c r="A136" s="2" t="str">
        <f t="shared" si="2"/>
        <v>AMEPenBRADFORDLUBRICANTSProduction Capacity, Current Year (barrels per steam day except sulfur and hydrogen)</v>
      </c>
      <c r="B136" s="2" t="s">
        <v>46</v>
      </c>
      <c r="C136" s="2" t="s">
        <v>46</v>
      </c>
      <c r="D136" s="2" t="s">
        <v>47</v>
      </c>
      <c r="E136" s="2" t="s">
        <v>48</v>
      </c>
      <c r="F136" s="2" t="s">
        <v>49</v>
      </c>
      <c r="G136" s="2" t="s">
        <v>19</v>
      </c>
      <c r="H136" s="2">
        <v>2945</v>
      </c>
    </row>
    <row r="137" spans="1:8" x14ac:dyDescent="0.45">
      <c r="A137" s="2" t="str">
        <f t="shared" si="2"/>
        <v>AMEPenBRADFORDLUBRICANTSProduction Capacity, Next Year (barrels per stream day except sulfur and hydrogen)</v>
      </c>
      <c r="B137" s="2" t="s">
        <v>46</v>
      </c>
      <c r="C137" s="2" t="s">
        <v>46</v>
      </c>
      <c r="D137" s="2" t="s">
        <v>47</v>
      </c>
      <c r="E137" s="2" t="s">
        <v>48</v>
      </c>
      <c r="F137" s="2" t="s">
        <v>49</v>
      </c>
      <c r="G137" s="2" t="s">
        <v>20</v>
      </c>
      <c r="H137" s="2">
        <v>2945</v>
      </c>
    </row>
    <row r="138" spans="1:8" x14ac:dyDescent="0.45">
      <c r="A138" s="2" t="str">
        <f t="shared" si="2"/>
        <v>AMEPenBRADFORDOPERATING CAPACITYAtmospheric Crude Distillation Capacity (barrels per calendar day)</v>
      </c>
      <c r="B138" s="2" t="s">
        <v>46</v>
      </c>
      <c r="C138" s="2" t="s">
        <v>46</v>
      </c>
      <c r="D138" s="2" t="s">
        <v>47</v>
      </c>
      <c r="E138" s="2" t="s">
        <v>48</v>
      </c>
      <c r="F138" s="2" t="s">
        <v>31</v>
      </c>
      <c r="G138" s="2" t="s">
        <v>32</v>
      </c>
      <c r="H138" s="2">
        <v>11000</v>
      </c>
    </row>
    <row r="139" spans="1:8" x14ac:dyDescent="0.45">
      <c r="A139" s="2" t="str">
        <f t="shared" si="2"/>
        <v>AMEPenBRADFORDOPERATING CAPACITYAtmospheric Crude Distillation Capacity (barrels per stream day)</v>
      </c>
      <c r="B139" s="2" t="s">
        <v>46</v>
      </c>
      <c r="C139" s="2" t="s">
        <v>46</v>
      </c>
      <c r="D139" s="2" t="s">
        <v>47</v>
      </c>
      <c r="E139" s="2" t="s">
        <v>48</v>
      </c>
      <c r="F139" s="2" t="s">
        <v>31</v>
      </c>
      <c r="G139" s="2" t="s">
        <v>33</v>
      </c>
      <c r="H139" s="2">
        <v>11800</v>
      </c>
    </row>
    <row r="140" spans="1:8" x14ac:dyDescent="0.45">
      <c r="A140" s="2" t="str">
        <f t="shared" si="2"/>
        <v>AMEPenBRADFORDTOTAL OPER CAP (PROJECTED, NEXT YEAR)Atmospheric Crude Distillation Capacity (barrels per stream day)</v>
      </c>
      <c r="B140" s="2" t="s">
        <v>46</v>
      </c>
      <c r="C140" s="2" t="s">
        <v>46</v>
      </c>
      <c r="D140" s="2" t="s">
        <v>47</v>
      </c>
      <c r="E140" s="2" t="s">
        <v>48</v>
      </c>
      <c r="F140" s="2" t="s">
        <v>34</v>
      </c>
      <c r="G140" s="2" t="s">
        <v>33</v>
      </c>
      <c r="H140" s="2">
        <v>11800</v>
      </c>
    </row>
    <row r="141" spans="1:8" x14ac:dyDescent="0.45">
      <c r="A141" s="2" t="str">
        <f t="shared" si="2"/>
        <v>AMEPenBRADFORDTOTAL OPERABLE CAPACITYAtmospheric Crude Distillation Capacity (barrels per calendar day)</v>
      </c>
      <c r="B141" s="2" t="s">
        <v>46</v>
      </c>
      <c r="C141" s="2" t="s">
        <v>46</v>
      </c>
      <c r="D141" s="2" t="s">
        <v>47</v>
      </c>
      <c r="E141" s="2" t="s">
        <v>48</v>
      </c>
      <c r="F141" s="2" t="s">
        <v>35</v>
      </c>
      <c r="G141" s="2" t="s">
        <v>32</v>
      </c>
      <c r="H141" s="2">
        <v>11000</v>
      </c>
    </row>
    <row r="142" spans="1:8" x14ac:dyDescent="0.45">
      <c r="A142" s="2" t="str">
        <f t="shared" si="2"/>
        <v>AMEPenBRADFORDTOTAL OPERABLE CAPACITYAtmospheric Crude Distillation Capacity (barrels per stream day)</v>
      </c>
      <c r="B142" s="2" t="s">
        <v>46</v>
      </c>
      <c r="C142" s="2" t="s">
        <v>46</v>
      </c>
      <c r="D142" s="2" t="s">
        <v>47</v>
      </c>
      <c r="E142" s="2" t="s">
        <v>48</v>
      </c>
      <c r="F142" s="2" t="s">
        <v>35</v>
      </c>
      <c r="G142" s="2" t="s">
        <v>33</v>
      </c>
      <c r="H142" s="2">
        <v>11800</v>
      </c>
    </row>
    <row r="143" spans="1:8" x14ac:dyDescent="0.45">
      <c r="A143" s="2" t="str">
        <f t="shared" si="2"/>
        <v>ARCAlaNORTH POLEASPHALT &amp; ROAD OILProduction Capacity, Current Year (barrels per steam day except sulfur and hydrogen)</v>
      </c>
      <c r="B143" s="2" t="s">
        <v>250</v>
      </c>
      <c r="C143" s="2" t="s">
        <v>251</v>
      </c>
      <c r="D143" s="2" t="s">
        <v>61</v>
      </c>
      <c r="E143" s="2" t="s">
        <v>252</v>
      </c>
      <c r="F143" s="2" t="s">
        <v>42</v>
      </c>
      <c r="G143" s="2" t="s">
        <v>19</v>
      </c>
      <c r="H143" s="2">
        <v>3000</v>
      </c>
    </row>
    <row r="144" spans="1:8" x14ac:dyDescent="0.45">
      <c r="A144" s="2" t="str">
        <f t="shared" si="2"/>
        <v>ARCAlaNORTH POLEASPHALT &amp; ROAD OILProduction Capacity, Next Year (barrels per stream day except sulfur and hydrogen)</v>
      </c>
      <c r="B144" s="2" t="s">
        <v>250</v>
      </c>
      <c r="C144" s="2" t="s">
        <v>251</v>
      </c>
      <c r="D144" s="2" t="s">
        <v>61</v>
      </c>
      <c r="E144" s="2" t="s">
        <v>252</v>
      </c>
      <c r="F144" s="2" t="s">
        <v>42</v>
      </c>
      <c r="G144" s="2" t="s">
        <v>20</v>
      </c>
      <c r="H144" s="2">
        <v>3000</v>
      </c>
    </row>
    <row r="145" spans="1:8" x14ac:dyDescent="0.45">
      <c r="A145" s="2" t="str">
        <f t="shared" si="2"/>
        <v>ARCAlaNORTH POLEOPERATING CAPACITYAtmospheric Crude Distillation Capacity (barrels per calendar day)</v>
      </c>
      <c r="B145" s="2" t="s">
        <v>250</v>
      </c>
      <c r="C145" s="2" t="s">
        <v>251</v>
      </c>
      <c r="D145" s="2" t="s">
        <v>61</v>
      </c>
      <c r="E145" s="2" t="s">
        <v>252</v>
      </c>
      <c r="F145" s="2" t="s">
        <v>31</v>
      </c>
      <c r="G145" s="2" t="s">
        <v>32</v>
      </c>
      <c r="H145" s="2">
        <v>19700</v>
      </c>
    </row>
    <row r="146" spans="1:8" x14ac:dyDescent="0.45">
      <c r="A146" s="2" t="str">
        <f t="shared" si="2"/>
        <v>ARCAlaNORTH POLEOPERATING CAPACITYAtmospheric Crude Distillation Capacity (barrels per stream day)</v>
      </c>
      <c r="B146" s="2" t="s">
        <v>250</v>
      </c>
      <c r="C146" s="2" t="s">
        <v>251</v>
      </c>
      <c r="D146" s="2" t="s">
        <v>61</v>
      </c>
      <c r="E146" s="2" t="s">
        <v>252</v>
      </c>
      <c r="F146" s="2" t="s">
        <v>31</v>
      </c>
      <c r="G146" s="2" t="s">
        <v>33</v>
      </c>
      <c r="H146" s="2">
        <v>22500</v>
      </c>
    </row>
    <row r="147" spans="1:8" x14ac:dyDescent="0.45">
      <c r="A147" s="2" t="str">
        <f t="shared" si="2"/>
        <v>ARCAlaNORTH POLETOTAL OPER CAP (PROJECTED, NEXT YEAR)Atmospheric Crude Distillation Capacity (barrels per stream day)</v>
      </c>
      <c r="B147" s="2" t="s">
        <v>250</v>
      </c>
      <c r="C147" s="2" t="s">
        <v>251</v>
      </c>
      <c r="D147" s="2" t="s">
        <v>61</v>
      </c>
      <c r="E147" s="2" t="s">
        <v>252</v>
      </c>
      <c r="F147" s="2" t="s">
        <v>34</v>
      </c>
      <c r="G147" s="2" t="s">
        <v>33</v>
      </c>
      <c r="H147" s="2">
        <v>22500</v>
      </c>
    </row>
    <row r="148" spans="1:8" x14ac:dyDescent="0.45">
      <c r="A148" s="2" t="str">
        <f t="shared" si="2"/>
        <v>ARCAlaNORTH POLETOTAL OPERABLE CAPACITYAtmospheric Crude Distillation Capacity (barrels per calendar day)</v>
      </c>
      <c r="B148" s="2" t="s">
        <v>250</v>
      </c>
      <c r="C148" s="2" t="s">
        <v>251</v>
      </c>
      <c r="D148" s="2" t="s">
        <v>61</v>
      </c>
      <c r="E148" s="2" t="s">
        <v>252</v>
      </c>
      <c r="F148" s="2" t="s">
        <v>35</v>
      </c>
      <c r="G148" s="2" t="s">
        <v>32</v>
      </c>
      <c r="H148" s="2">
        <v>19700</v>
      </c>
    </row>
    <row r="149" spans="1:8" x14ac:dyDescent="0.45">
      <c r="A149" s="2" t="str">
        <f t="shared" si="2"/>
        <v>ARCAlaNORTH POLETOTAL OPERABLE CAPACITYAtmospheric Crude Distillation Capacity (barrels per stream day)</v>
      </c>
      <c r="B149" s="2" t="s">
        <v>250</v>
      </c>
      <c r="C149" s="2" t="s">
        <v>251</v>
      </c>
      <c r="D149" s="2" t="s">
        <v>61</v>
      </c>
      <c r="E149" s="2" t="s">
        <v>252</v>
      </c>
      <c r="F149" s="2" t="s">
        <v>35</v>
      </c>
      <c r="G149" s="2" t="s">
        <v>33</v>
      </c>
      <c r="H149" s="2">
        <v>22500</v>
      </c>
    </row>
    <row r="150" spans="1:8" x14ac:dyDescent="0.45">
      <c r="A150" s="2" t="str">
        <f t="shared" si="2"/>
        <v>ARCAlaVALDEZOPERATING CAPACITYAtmospheric Crude Distillation Capacity (barrels per calendar day)</v>
      </c>
      <c r="B150" s="2" t="s">
        <v>250</v>
      </c>
      <c r="C150" s="2" t="s">
        <v>251</v>
      </c>
      <c r="D150" s="2" t="s">
        <v>61</v>
      </c>
      <c r="E150" s="2" t="s">
        <v>253</v>
      </c>
      <c r="F150" s="2" t="s">
        <v>31</v>
      </c>
      <c r="G150" s="2" t="s">
        <v>32</v>
      </c>
      <c r="H150" s="2">
        <v>55000</v>
      </c>
    </row>
    <row r="151" spans="1:8" x14ac:dyDescent="0.45">
      <c r="A151" s="2" t="str">
        <f t="shared" si="2"/>
        <v>ARCAlaVALDEZOPERATING CAPACITYAtmospheric Crude Distillation Capacity (barrels per stream day)</v>
      </c>
      <c r="B151" s="2" t="s">
        <v>250</v>
      </c>
      <c r="C151" s="2" t="s">
        <v>251</v>
      </c>
      <c r="D151" s="2" t="s">
        <v>61</v>
      </c>
      <c r="E151" s="2" t="s">
        <v>253</v>
      </c>
      <c r="F151" s="2" t="s">
        <v>31</v>
      </c>
      <c r="G151" s="2" t="s">
        <v>33</v>
      </c>
      <c r="H151" s="2">
        <v>60000</v>
      </c>
    </row>
    <row r="152" spans="1:8" x14ac:dyDescent="0.45">
      <c r="A152" s="2" t="str">
        <f t="shared" si="2"/>
        <v>ARCAlaVALDEZTOTAL OPER CAP (PROJECTED, NEXT YEAR)Atmospheric Crude Distillation Capacity (barrels per stream day)</v>
      </c>
      <c r="B152" s="2" t="s">
        <v>250</v>
      </c>
      <c r="C152" s="2" t="s">
        <v>251</v>
      </c>
      <c r="D152" s="2" t="s">
        <v>61</v>
      </c>
      <c r="E152" s="2" t="s">
        <v>253</v>
      </c>
      <c r="F152" s="2" t="s">
        <v>34</v>
      </c>
      <c r="G152" s="2" t="s">
        <v>33</v>
      </c>
      <c r="H152" s="2">
        <v>60000</v>
      </c>
    </row>
    <row r="153" spans="1:8" x14ac:dyDescent="0.45">
      <c r="A153" s="2" t="str">
        <f t="shared" si="2"/>
        <v>ARCAlaVALDEZTOTAL OPERABLE CAPACITYAtmospheric Crude Distillation Capacity (barrels per calendar day)</v>
      </c>
      <c r="B153" s="2" t="s">
        <v>250</v>
      </c>
      <c r="C153" s="2" t="s">
        <v>251</v>
      </c>
      <c r="D153" s="2" t="s">
        <v>61</v>
      </c>
      <c r="E153" s="2" t="s">
        <v>253</v>
      </c>
      <c r="F153" s="2" t="s">
        <v>35</v>
      </c>
      <c r="G153" s="2" t="s">
        <v>32</v>
      </c>
      <c r="H153" s="2">
        <v>55000</v>
      </c>
    </row>
    <row r="154" spans="1:8" x14ac:dyDescent="0.45">
      <c r="A154" s="2" t="str">
        <f t="shared" si="2"/>
        <v>ARCAlaVALDEZTOTAL OPERABLE CAPACITYAtmospheric Crude Distillation Capacity (barrels per stream day)</v>
      </c>
      <c r="B154" s="2" t="s">
        <v>250</v>
      </c>
      <c r="C154" s="2" t="s">
        <v>251</v>
      </c>
      <c r="D154" s="2" t="s">
        <v>61</v>
      </c>
      <c r="E154" s="2" t="s">
        <v>253</v>
      </c>
      <c r="F154" s="2" t="s">
        <v>35</v>
      </c>
      <c r="G154" s="2" t="s">
        <v>33</v>
      </c>
      <c r="H154" s="2">
        <v>60000</v>
      </c>
    </row>
    <row r="155" spans="1:8" x14ac:dyDescent="0.45">
      <c r="A155" s="2" t="str">
        <f t="shared" si="2"/>
        <v>BLUTexNIXONOPERATING CAPACITYAtmospheric Crude Distillation Capacity (barrels per calendar day)</v>
      </c>
      <c r="B155" s="2" t="s">
        <v>208</v>
      </c>
      <c r="C155" s="2" t="s">
        <v>209</v>
      </c>
      <c r="D155" s="2" t="s">
        <v>38</v>
      </c>
      <c r="E155" s="2" t="s">
        <v>210</v>
      </c>
      <c r="F155" s="2" t="s">
        <v>31</v>
      </c>
      <c r="G155" s="2" t="s">
        <v>32</v>
      </c>
      <c r="H155" s="2">
        <v>13765</v>
      </c>
    </row>
    <row r="156" spans="1:8" x14ac:dyDescent="0.45">
      <c r="A156" s="2" t="str">
        <f t="shared" si="2"/>
        <v>BLUTexNIXONOPERATING CAPACITYAtmospheric Crude Distillation Capacity (barrels per stream day)</v>
      </c>
      <c r="B156" s="2" t="s">
        <v>208</v>
      </c>
      <c r="C156" s="2" t="s">
        <v>209</v>
      </c>
      <c r="D156" s="2" t="s">
        <v>38</v>
      </c>
      <c r="E156" s="2" t="s">
        <v>210</v>
      </c>
      <c r="F156" s="2" t="s">
        <v>31</v>
      </c>
      <c r="G156" s="2" t="s">
        <v>33</v>
      </c>
      <c r="H156" s="2">
        <v>15000</v>
      </c>
    </row>
    <row r="157" spans="1:8" x14ac:dyDescent="0.45">
      <c r="A157" s="2" t="str">
        <f t="shared" si="2"/>
        <v>BLUTexNIXONTOTAL OPER CAP (PROJECTED, NEXT YEAR)Atmospheric Crude Distillation Capacity (barrels per stream day)</v>
      </c>
      <c r="B157" s="2" t="s">
        <v>208</v>
      </c>
      <c r="C157" s="2" t="s">
        <v>209</v>
      </c>
      <c r="D157" s="2" t="s">
        <v>38</v>
      </c>
      <c r="E157" s="2" t="s">
        <v>210</v>
      </c>
      <c r="F157" s="2" t="s">
        <v>34</v>
      </c>
      <c r="G157" s="2" t="s">
        <v>33</v>
      </c>
      <c r="H157" s="2">
        <v>15000</v>
      </c>
    </row>
    <row r="158" spans="1:8" x14ac:dyDescent="0.45">
      <c r="A158" s="2" t="str">
        <f t="shared" si="2"/>
        <v>BLUTexNIXONTOTAL OPERABLE CAPACITYAtmospheric Crude Distillation Capacity (barrels per calendar day)</v>
      </c>
      <c r="B158" s="2" t="s">
        <v>208</v>
      </c>
      <c r="C158" s="2" t="s">
        <v>209</v>
      </c>
      <c r="D158" s="2" t="s">
        <v>38</v>
      </c>
      <c r="E158" s="2" t="s">
        <v>210</v>
      </c>
      <c r="F158" s="2" t="s">
        <v>35</v>
      </c>
      <c r="G158" s="2" t="s">
        <v>32</v>
      </c>
      <c r="H158" s="2">
        <v>13765</v>
      </c>
    </row>
    <row r="159" spans="1:8" x14ac:dyDescent="0.45">
      <c r="A159" s="2" t="str">
        <f t="shared" si="2"/>
        <v>BLUTexNIXONTOTAL OPERABLE CAPACITYAtmospheric Crude Distillation Capacity (barrels per stream day)</v>
      </c>
      <c r="B159" s="2" t="s">
        <v>208</v>
      </c>
      <c r="C159" s="2" t="s">
        <v>209</v>
      </c>
      <c r="D159" s="2" t="s">
        <v>38</v>
      </c>
      <c r="E159" s="2" t="s">
        <v>210</v>
      </c>
      <c r="F159" s="2" t="s">
        <v>35</v>
      </c>
      <c r="G159" s="2" t="s">
        <v>33</v>
      </c>
      <c r="H159" s="2">
        <v>15000</v>
      </c>
    </row>
    <row r="160" spans="1:8" x14ac:dyDescent="0.45">
      <c r="A160" s="2" t="str">
        <f t="shared" si="2"/>
        <v>BP AlaPRUDHOE BAYOPERATING CAPACITYAtmospheric Crude Distillation Capacity (barrels per calendar day)</v>
      </c>
      <c r="B160" s="2" t="s">
        <v>59</v>
      </c>
      <c r="C160" s="2" t="s">
        <v>60</v>
      </c>
      <c r="D160" s="2" t="s">
        <v>61</v>
      </c>
      <c r="E160" s="2" t="s">
        <v>62</v>
      </c>
      <c r="F160" s="2" t="s">
        <v>31</v>
      </c>
      <c r="G160" s="2" t="s">
        <v>32</v>
      </c>
      <c r="H160" s="2">
        <v>6500</v>
      </c>
    </row>
    <row r="161" spans="1:8" x14ac:dyDescent="0.45">
      <c r="A161" s="2" t="str">
        <f t="shared" si="2"/>
        <v>BP AlaPRUDHOE BAYOPERATING CAPACITYAtmospheric Crude Distillation Capacity (barrels per stream day)</v>
      </c>
      <c r="B161" s="2" t="s">
        <v>59</v>
      </c>
      <c r="C161" s="2" t="s">
        <v>60</v>
      </c>
      <c r="D161" s="2" t="s">
        <v>61</v>
      </c>
      <c r="E161" s="2" t="s">
        <v>62</v>
      </c>
      <c r="F161" s="2" t="s">
        <v>31</v>
      </c>
      <c r="G161" s="2" t="s">
        <v>33</v>
      </c>
      <c r="H161" s="2">
        <v>8000</v>
      </c>
    </row>
    <row r="162" spans="1:8" x14ac:dyDescent="0.45">
      <c r="A162" s="2" t="str">
        <f t="shared" si="2"/>
        <v>BP AlaPRUDHOE BAYTOTAL OPER CAP (PROJECTED, NEXT YEAR)Atmospheric Crude Distillation Capacity (barrels per stream day)</v>
      </c>
      <c r="B162" s="2" t="s">
        <v>59</v>
      </c>
      <c r="C162" s="2" t="s">
        <v>60</v>
      </c>
      <c r="D162" s="2" t="s">
        <v>61</v>
      </c>
      <c r="E162" s="2" t="s">
        <v>62</v>
      </c>
      <c r="F162" s="2" t="s">
        <v>34</v>
      </c>
      <c r="G162" s="2" t="s">
        <v>33</v>
      </c>
      <c r="H162" s="2">
        <v>8000</v>
      </c>
    </row>
    <row r="163" spans="1:8" x14ac:dyDescent="0.45">
      <c r="A163" s="2" t="str">
        <f t="shared" si="2"/>
        <v>BP AlaPRUDHOE BAYTOTAL OPERABLE CAPACITYAtmospheric Crude Distillation Capacity (barrels per calendar day)</v>
      </c>
      <c r="B163" s="2" t="s">
        <v>59</v>
      </c>
      <c r="C163" s="2" t="s">
        <v>60</v>
      </c>
      <c r="D163" s="2" t="s">
        <v>61</v>
      </c>
      <c r="E163" s="2" t="s">
        <v>62</v>
      </c>
      <c r="F163" s="2" t="s">
        <v>35</v>
      </c>
      <c r="G163" s="2" t="s">
        <v>32</v>
      </c>
      <c r="H163" s="2">
        <v>6500</v>
      </c>
    </row>
    <row r="164" spans="1:8" x14ac:dyDescent="0.45">
      <c r="A164" s="2" t="str">
        <f t="shared" si="2"/>
        <v>BP AlaPRUDHOE BAYTOTAL OPERABLE CAPACITYAtmospheric Crude Distillation Capacity (barrels per stream day)</v>
      </c>
      <c r="B164" s="2" t="s">
        <v>59</v>
      </c>
      <c r="C164" s="2" t="s">
        <v>60</v>
      </c>
      <c r="D164" s="2" t="s">
        <v>61</v>
      </c>
      <c r="E164" s="2" t="s">
        <v>62</v>
      </c>
      <c r="F164" s="2" t="s">
        <v>35</v>
      </c>
      <c r="G164" s="2" t="s">
        <v>33</v>
      </c>
      <c r="H164" s="2">
        <v>8000</v>
      </c>
    </row>
    <row r="165" spans="1:8" x14ac:dyDescent="0.45">
      <c r="A165" s="2" t="str">
        <f t="shared" si="2"/>
        <v>BP IndWHITINGALKYLATESProduction Capacity, Current Year (barrels per steam day except sulfur and hydrogen)</v>
      </c>
      <c r="B165" s="2" t="s">
        <v>59</v>
      </c>
      <c r="C165" s="2" t="s">
        <v>63</v>
      </c>
      <c r="D165" s="2" t="s">
        <v>64</v>
      </c>
      <c r="E165" s="2" t="s">
        <v>65</v>
      </c>
      <c r="F165" s="2" t="s">
        <v>40</v>
      </c>
      <c r="G165" s="2" t="s">
        <v>19</v>
      </c>
      <c r="H165" s="2">
        <v>31000</v>
      </c>
    </row>
    <row r="166" spans="1:8" x14ac:dyDescent="0.45">
      <c r="A166" s="2" t="str">
        <f t="shared" si="2"/>
        <v>BP IndWHITINGALKYLATESProduction Capacity, Next Year (barrels per stream day except sulfur and hydrogen)</v>
      </c>
      <c r="B166" s="2" t="s">
        <v>59</v>
      </c>
      <c r="C166" s="2" t="s">
        <v>63</v>
      </c>
      <c r="D166" s="2" t="s">
        <v>64</v>
      </c>
      <c r="E166" s="2" t="s">
        <v>65</v>
      </c>
      <c r="F166" s="2" t="s">
        <v>40</v>
      </c>
      <c r="G166" s="2" t="s">
        <v>20</v>
      </c>
      <c r="H166" s="2">
        <v>31000</v>
      </c>
    </row>
    <row r="167" spans="1:8" x14ac:dyDescent="0.45">
      <c r="A167" s="2" t="str">
        <f t="shared" si="2"/>
        <v>BP IndWHITINGAROMATICSProduction Capacity, Current Year (barrels per steam day except sulfur and hydrogen)</v>
      </c>
      <c r="B167" s="2" t="s">
        <v>59</v>
      </c>
      <c r="C167" s="2" t="s">
        <v>63</v>
      </c>
      <c r="D167" s="2" t="s">
        <v>64</v>
      </c>
      <c r="E167" s="2" t="s">
        <v>65</v>
      </c>
      <c r="F167" s="2" t="s">
        <v>41</v>
      </c>
      <c r="G167" s="2" t="s">
        <v>19</v>
      </c>
      <c r="H167" s="2">
        <v>16800</v>
      </c>
    </row>
    <row r="168" spans="1:8" x14ac:dyDescent="0.45">
      <c r="A168" s="2" t="str">
        <f t="shared" si="2"/>
        <v>BP IndWHITINGAROMATICSProduction Capacity, Next Year (barrels per stream day except sulfur and hydrogen)</v>
      </c>
      <c r="B168" s="2" t="s">
        <v>59</v>
      </c>
      <c r="C168" s="2" t="s">
        <v>63</v>
      </c>
      <c r="D168" s="2" t="s">
        <v>64</v>
      </c>
      <c r="E168" s="2" t="s">
        <v>65</v>
      </c>
      <c r="F168" s="2" t="s">
        <v>41</v>
      </c>
      <c r="G168" s="2" t="s">
        <v>20</v>
      </c>
      <c r="H168" s="2">
        <v>16800</v>
      </c>
    </row>
    <row r="169" spans="1:8" x14ac:dyDescent="0.45">
      <c r="A169" s="2" t="str">
        <f t="shared" si="2"/>
        <v>BP IndWHITINGASPHALT &amp; ROAD OILProduction Capacity, Current Year (barrels per steam day except sulfur and hydrogen)</v>
      </c>
      <c r="B169" s="2" t="s">
        <v>59</v>
      </c>
      <c r="C169" s="2" t="s">
        <v>63</v>
      </c>
      <c r="D169" s="2" t="s">
        <v>64</v>
      </c>
      <c r="E169" s="2" t="s">
        <v>65</v>
      </c>
      <c r="F169" s="2" t="s">
        <v>42</v>
      </c>
      <c r="G169" s="2" t="s">
        <v>19</v>
      </c>
      <c r="H169" s="2">
        <v>30000</v>
      </c>
    </row>
    <row r="170" spans="1:8" x14ac:dyDescent="0.45">
      <c r="A170" s="2" t="str">
        <f t="shared" si="2"/>
        <v>BP IndWHITINGASPHALT &amp; ROAD OILProduction Capacity, Next Year (barrels per stream day except sulfur and hydrogen)</v>
      </c>
      <c r="B170" s="2" t="s">
        <v>59</v>
      </c>
      <c r="C170" s="2" t="s">
        <v>63</v>
      </c>
      <c r="D170" s="2" t="s">
        <v>64</v>
      </c>
      <c r="E170" s="2" t="s">
        <v>65</v>
      </c>
      <c r="F170" s="2" t="s">
        <v>42</v>
      </c>
      <c r="G170" s="2" t="s">
        <v>20</v>
      </c>
      <c r="H170" s="2">
        <v>30000</v>
      </c>
    </row>
    <row r="171" spans="1:8" x14ac:dyDescent="0.45">
      <c r="A171" s="2" t="str">
        <f t="shared" si="2"/>
        <v>BP IndWHITINGCAT CRACKING: FRESH FEEDDownstream Charge Capacity, Current Year (barrels per calendar day)</v>
      </c>
      <c r="B171" s="2" t="s">
        <v>59</v>
      </c>
      <c r="C171" s="2" t="s">
        <v>63</v>
      </c>
      <c r="D171" s="2" t="s">
        <v>64</v>
      </c>
      <c r="E171" s="2" t="s">
        <v>65</v>
      </c>
      <c r="F171" s="2" t="s">
        <v>28</v>
      </c>
      <c r="G171" s="2" t="s">
        <v>12</v>
      </c>
      <c r="H171" s="2">
        <v>161900</v>
      </c>
    </row>
    <row r="172" spans="1:8" x14ac:dyDescent="0.45">
      <c r="A172" s="2" t="str">
        <f t="shared" si="2"/>
        <v>BP IndWHITINGCAT CRACKING: FRESH FEEDDownstream Charge Capacity, Current Year (barrels per stream day)</v>
      </c>
      <c r="B172" s="2" t="s">
        <v>59</v>
      </c>
      <c r="C172" s="2" t="s">
        <v>63</v>
      </c>
      <c r="D172" s="2" t="s">
        <v>64</v>
      </c>
      <c r="E172" s="2" t="s">
        <v>65</v>
      </c>
      <c r="F172" s="2" t="s">
        <v>28</v>
      </c>
      <c r="G172" s="2" t="s">
        <v>13</v>
      </c>
      <c r="H172" s="2">
        <v>175000</v>
      </c>
    </row>
    <row r="173" spans="1:8" x14ac:dyDescent="0.45">
      <c r="A173" s="2" t="str">
        <f t="shared" si="2"/>
        <v>BP IndWHITINGCAT CRACKING: FRESH FEEDDownstream Charge Capacity, Next Year (barrels per stream day)</v>
      </c>
      <c r="B173" s="2" t="s">
        <v>59</v>
      </c>
      <c r="C173" s="2" t="s">
        <v>63</v>
      </c>
      <c r="D173" s="2" t="s">
        <v>64</v>
      </c>
      <c r="E173" s="2" t="s">
        <v>65</v>
      </c>
      <c r="F173" s="2" t="s">
        <v>28</v>
      </c>
      <c r="G173" s="2" t="s">
        <v>14</v>
      </c>
      <c r="H173" s="2">
        <v>175000</v>
      </c>
    </row>
    <row r="174" spans="1:8" x14ac:dyDescent="0.45">
      <c r="A174" s="2" t="str">
        <f t="shared" si="2"/>
        <v>BP IndWHITINGCAT CRACKING: RECYCLED FEEDDownstream Charge Capacity, Current Year (barrels per stream day)</v>
      </c>
      <c r="B174" s="2" t="s">
        <v>59</v>
      </c>
      <c r="C174" s="2" t="s">
        <v>63</v>
      </c>
      <c r="D174" s="2" t="s">
        <v>64</v>
      </c>
      <c r="E174" s="2" t="s">
        <v>65</v>
      </c>
      <c r="F174" s="2" t="s">
        <v>66</v>
      </c>
      <c r="G174" s="2" t="s">
        <v>13</v>
      </c>
      <c r="H174" s="2">
        <v>7000</v>
      </c>
    </row>
    <row r="175" spans="1:8" x14ac:dyDescent="0.45">
      <c r="A175" s="2" t="str">
        <f t="shared" si="2"/>
        <v>BP IndWHITINGCAT CRACKING: RECYCLED FEEDDownstream Charge Capacity, Next Year (barrels per stream day)</v>
      </c>
      <c r="B175" s="2" t="s">
        <v>59</v>
      </c>
      <c r="C175" s="2" t="s">
        <v>63</v>
      </c>
      <c r="D175" s="2" t="s">
        <v>64</v>
      </c>
      <c r="E175" s="2" t="s">
        <v>65</v>
      </c>
      <c r="F175" s="2" t="s">
        <v>66</v>
      </c>
      <c r="G175" s="2" t="s">
        <v>14</v>
      </c>
      <c r="H175" s="2">
        <v>7000</v>
      </c>
    </row>
    <row r="176" spans="1:8" x14ac:dyDescent="0.45">
      <c r="A176" s="2" t="str">
        <f t="shared" si="2"/>
        <v>BP IndWHITINGCAT REFORMING: HIGH PRESSUREDownstream Charge Capacity, Current Year (barrels per calendar day)</v>
      </c>
      <c r="B176" s="2" t="s">
        <v>59</v>
      </c>
      <c r="C176" s="2" t="s">
        <v>63</v>
      </c>
      <c r="D176" s="2" t="s">
        <v>64</v>
      </c>
      <c r="E176" s="2" t="s">
        <v>65</v>
      </c>
      <c r="F176" s="2" t="s">
        <v>29</v>
      </c>
      <c r="G176" s="2" t="s">
        <v>12</v>
      </c>
      <c r="H176" s="2">
        <v>62000</v>
      </c>
    </row>
    <row r="177" spans="1:8" x14ac:dyDescent="0.45">
      <c r="A177" s="2" t="str">
        <f t="shared" si="2"/>
        <v>BP IndWHITINGCAT REFORMING: HIGH PRESSUREDownstream Charge Capacity, Current Year (barrels per stream day)</v>
      </c>
      <c r="B177" s="2" t="s">
        <v>59</v>
      </c>
      <c r="C177" s="2" t="s">
        <v>63</v>
      </c>
      <c r="D177" s="2" t="s">
        <v>64</v>
      </c>
      <c r="E177" s="2" t="s">
        <v>65</v>
      </c>
      <c r="F177" s="2" t="s">
        <v>29</v>
      </c>
      <c r="G177" s="2" t="s">
        <v>13</v>
      </c>
      <c r="H177" s="2">
        <v>65000</v>
      </c>
    </row>
    <row r="178" spans="1:8" x14ac:dyDescent="0.45">
      <c r="A178" s="2" t="str">
        <f t="shared" si="2"/>
        <v>BP IndWHITINGCAT REFORMING: HIGH PRESSUREDownstream Charge Capacity, Next Year (barrels per stream day)</v>
      </c>
      <c r="B178" s="2" t="s">
        <v>59</v>
      </c>
      <c r="C178" s="2" t="s">
        <v>63</v>
      </c>
      <c r="D178" s="2" t="s">
        <v>64</v>
      </c>
      <c r="E178" s="2" t="s">
        <v>65</v>
      </c>
      <c r="F178" s="2" t="s">
        <v>29</v>
      </c>
      <c r="G178" s="2" t="s">
        <v>14</v>
      </c>
      <c r="H178" s="2">
        <v>65000</v>
      </c>
    </row>
    <row r="179" spans="1:8" x14ac:dyDescent="0.45">
      <c r="A179" s="2" t="str">
        <f t="shared" si="2"/>
        <v>BP IndWHITINGDESULFURIZATION, DIESEL FUELDownstream Charge Capacity, Current Year (barrels per stream day)</v>
      </c>
      <c r="B179" s="2" t="s">
        <v>59</v>
      </c>
      <c r="C179" s="2" t="s">
        <v>63</v>
      </c>
      <c r="D179" s="2" t="s">
        <v>64</v>
      </c>
      <c r="E179" s="2" t="s">
        <v>65</v>
      </c>
      <c r="F179" s="2" t="s">
        <v>43</v>
      </c>
      <c r="G179" s="2" t="s">
        <v>13</v>
      </c>
      <c r="H179" s="2">
        <v>120800</v>
      </c>
    </row>
    <row r="180" spans="1:8" x14ac:dyDescent="0.45">
      <c r="A180" s="2" t="str">
        <f t="shared" si="2"/>
        <v>BP IndWHITINGDESULFURIZATION, DIESEL FUELDownstream Charge Capacity, Next Year (barrels per stream day)</v>
      </c>
      <c r="B180" s="2" t="s">
        <v>59</v>
      </c>
      <c r="C180" s="2" t="s">
        <v>63</v>
      </c>
      <c r="D180" s="2" t="s">
        <v>64</v>
      </c>
      <c r="E180" s="2" t="s">
        <v>65</v>
      </c>
      <c r="F180" s="2" t="s">
        <v>43</v>
      </c>
      <c r="G180" s="2" t="s">
        <v>14</v>
      </c>
      <c r="H180" s="2">
        <v>120800</v>
      </c>
    </row>
    <row r="181" spans="1:8" x14ac:dyDescent="0.45">
      <c r="A181" s="2" t="str">
        <f t="shared" si="2"/>
        <v>BP IndWHITINGDESULFURIZATION, HEAVY GAS OILDownstream Charge Capacity, Current Year (barrels per stream day)</v>
      </c>
      <c r="B181" s="2" t="s">
        <v>59</v>
      </c>
      <c r="C181" s="2" t="s">
        <v>63</v>
      </c>
      <c r="D181" s="2" t="s">
        <v>64</v>
      </c>
      <c r="E181" s="2" t="s">
        <v>65</v>
      </c>
      <c r="F181" s="2" t="s">
        <v>16</v>
      </c>
      <c r="G181" s="2" t="s">
        <v>13</v>
      </c>
      <c r="H181" s="2">
        <v>204000</v>
      </c>
    </row>
    <row r="182" spans="1:8" x14ac:dyDescent="0.45">
      <c r="A182" s="2" t="str">
        <f t="shared" si="2"/>
        <v>BP IndWHITINGDESULFURIZATION, HEAVY GAS OILDownstream Charge Capacity, Next Year (barrels per stream day)</v>
      </c>
      <c r="B182" s="2" t="s">
        <v>59</v>
      </c>
      <c r="C182" s="2" t="s">
        <v>63</v>
      </c>
      <c r="D182" s="2" t="s">
        <v>64</v>
      </c>
      <c r="E182" s="2" t="s">
        <v>65</v>
      </c>
      <c r="F182" s="2" t="s">
        <v>16</v>
      </c>
      <c r="G182" s="2" t="s">
        <v>14</v>
      </c>
      <c r="H182" s="2">
        <v>204000</v>
      </c>
    </row>
    <row r="183" spans="1:8" x14ac:dyDescent="0.45">
      <c r="A183" s="2" t="str">
        <f t="shared" si="2"/>
        <v>BP IndWHITINGDESULFURIZATION, KEROSENE AND JETDownstream Charge Capacity, Current Year (barrels per stream day)</v>
      </c>
      <c r="B183" s="2" t="s">
        <v>59</v>
      </c>
      <c r="C183" s="2" t="s">
        <v>63</v>
      </c>
      <c r="D183" s="2" t="s">
        <v>64</v>
      </c>
      <c r="E183" s="2" t="s">
        <v>65</v>
      </c>
      <c r="F183" s="2" t="s">
        <v>44</v>
      </c>
      <c r="G183" s="2" t="s">
        <v>13</v>
      </c>
      <c r="H183" s="2">
        <v>46000</v>
      </c>
    </row>
    <row r="184" spans="1:8" x14ac:dyDescent="0.45">
      <c r="A184" s="2" t="str">
        <f t="shared" si="2"/>
        <v>BP IndWHITINGDESULFURIZATION, KEROSENE AND JETDownstream Charge Capacity, Next Year (barrels per stream day)</v>
      </c>
      <c r="B184" s="2" t="s">
        <v>59</v>
      </c>
      <c r="C184" s="2" t="s">
        <v>63</v>
      </c>
      <c r="D184" s="2" t="s">
        <v>64</v>
      </c>
      <c r="E184" s="2" t="s">
        <v>65</v>
      </c>
      <c r="F184" s="2" t="s">
        <v>44</v>
      </c>
      <c r="G184" s="2" t="s">
        <v>14</v>
      </c>
      <c r="H184" s="2">
        <v>46000</v>
      </c>
    </row>
    <row r="185" spans="1:8" x14ac:dyDescent="0.45">
      <c r="A185" s="2" t="str">
        <f t="shared" si="2"/>
        <v>BP IndWHITINGDESULFURIZATION, NAPHTHA/REFORMER FEEDDownstream Charge Capacity, Current Year (barrels per stream day)</v>
      </c>
      <c r="B185" s="2" t="s">
        <v>59</v>
      </c>
      <c r="C185" s="2" t="s">
        <v>63</v>
      </c>
      <c r="D185" s="2" t="s">
        <v>64</v>
      </c>
      <c r="E185" s="2" t="s">
        <v>65</v>
      </c>
      <c r="F185" s="2" t="s">
        <v>17</v>
      </c>
      <c r="G185" s="2" t="s">
        <v>13</v>
      </c>
      <c r="H185" s="2">
        <v>69000</v>
      </c>
    </row>
    <row r="186" spans="1:8" x14ac:dyDescent="0.45">
      <c r="A186" s="2" t="str">
        <f t="shared" si="2"/>
        <v>BP IndWHITINGDESULFURIZATION, NAPHTHA/REFORMER FEEDDownstream Charge Capacity, Next Year (barrels per stream day)</v>
      </c>
      <c r="B186" s="2" t="s">
        <v>59</v>
      </c>
      <c r="C186" s="2" t="s">
        <v>63</v>
      </c>
      <c r="D186" s="2" t="s">
        <v>64</v>
      </c>
      <c r="E186" s="2" t="s">
        <v>65</v>
      </c>
      <c r="F186" s="2" t="s">
        <v>17</v>
      </c>
      <c r="G186" s="2" t="s">
        <v>14</v>
      </c>
      <c r="H186" s="2">
        <v>69000</v>
      </c>
    </row>
    <row r="187" spans="1:8" x14ac:dyDescent="0.45">
      <c r="A187" s="2" t="str">
        <f t="shared" si="2"/>
        <v>BP IndWHITINGISOMERIZATION (ISOPENTANE/ISOHEXANE)Production Capacity, Current Year (barrels per steam day except sulfur and hydrogen)</v>
      </c>
      <c r="B187" s="2" t="s">
        <v>59</v>
      </c>
      <c r="C187" s="2" t="s">
        <v>63</v>
      </c>
      <c r="D187" s="2" t="s">
        <v>64</v>
      </c>
      <c r="E187" s="2" t="s">
        <v>65</v>
      </c>
      <c r="F187" s="2" t="s">
        <v>22</v>
      </c>
      <c r="G187" s="2" t="s">
        <v>19</v>
      </c>
      <c r="H187" s="2">
        <v>26400</v>
      </c>
    </row>
    <row r="188" spans="1:8" x14ac:dyDescent="0.45">
      <c r="A188" s="2" t="str">
        <f t="shared" si="2"/>
        <v>BP IndWHITINGISOMERIZATION (ISOPENTANE/ISOHEXANE)Production Capacity, Next Year (barrels per stream day except sulfur and hydrogen)</v>
      </c>
      <c r="B188" s="2" t="s">
        <v>59</v>
      </c>
      <c r="C188" s="2" t="s">
        <v>63</v>
      </c>
      <c r="D188" s="2" t="s">
        <v>64</v>
      </c>
      <c r="E188" s="2" t="s">
        <v>65</v>
      </c>
      <c r="F188" s="2" t="s">
        <v>22</v>
      </c>
      <c r="G188" s="2" t="s">
        <v>20</v>
      </c>
      <c r="H188" s="2">
        <v>26400</v>
      </c>
    </row>
    <row r="189" spans="1:8" x14ac:dyDescent="0.45">
      <c r="A189" s="2" t="str">
        <f t="shared" si="2"/>
        <v>BP IndWHITINGOPERATING CAPACITYAtmospheric Crude Distillation Capacity (barrels per calendar day)</v>
      </c>
      <c r="B189" s="2" t="s">
        <v>59</v>
      </c>
      <c r="C189" s="2" t="s">
        <v>63</v>
      </c>
      <c r="D189" s="2" t="s">
        <v>64</v>
      </c>
      <c r="E189" s="2" t="s">
        <v>65</v>
      </c>
      <c r="F189" s="2" t="s">
        <v>31</v>
      </c>
      <c r="G189" s="2" t="s">
        <v>32</v>
      </c>
      <c r="H189" s="2">
        <v>413500</v>
      </c>
    </row>
    <row r="190" spans="1:8" x14ac:dyDescent="0.45">
      <c r="A190" s="2" t="str">
        <f t="shared" si="2"/>
        <v>BP IndWHITINGOPERATING CAPACITYAtmospheric Crude Distillation Capacity (barrels per stream day)</v>
      </c>
      <c r="B190" s="2" t="s">
        <v>59</v>
      </c>
      <c r="C190" s="2" t="s">
        <v>63</v>
      </c>
      <c r="D190" s="2" t="s">
        <v>64</v>
      </c>
      <c r="E190" s="2" t="s">
        <v>65</v>
      </c>
      <c r="F190" s="2" t="s">
        <v>31</v>
      </c>
      <c r="G190" s="2" t="s">
        <v>33</v>
      </c>
      <c r="H190" s="2">
        <v>430000</v>
      </c>
    </row>
    <row r="191" spans="1:8" x14ac:dyDescent="0.45">
      <c r="A191" s="2" t="str">
        <f t="shared" si="2"/>
        <v>BP IndWHITINGPETCOKE,MARKETProduction Capacity, Current Year (barrels per steam day except sulfur and hydrogen)</v>
      </c>
      <c r="B191" s="2" t="s">
        <v>59</v>
      </c>
      <c r="C191" s="2" t="s">
        <v>63</v>
      </c>
      <c r="D191" s="2" t="s">
        <v>64</v>
      </c>
      <c r="E191" s="2" t="s">
        <v>65</v>
      </c>
      <c r="F191" s="2" t="s">
        <v>67</v>
      </c>
      <c r="G191" s="2" t="s">
        <v>19</v>
      </c>
      <c r="H191" s="2">
        <v>30000</v>
      </c>
    </row>
    <row r="192" spans="1:8" x14ac:dyDescent="0.45">
      <c r="A192" s="2" t="str">
        <f t="shared" si="2"/>
        <v>BP IndWHITINGPETCOKE,MARKETProduction Capacity, Next Year (barrels per stream day except sulfur and hydrogen)</v>
      </c>
      <c r="B192" s="2" t="s">
        <v>59</v>
      </c>
      <c r="C192" s="2" t="s">
        <v>63</v>
      </c>
      <c r="D192" s="2" t="s">
        <v>64</v>
      </c>
      <c r="E192" s="2" t="s">
        <v>65</v>
      </c>
      <c r="F192" s="2" t="s">
        <v>67</v>
      </c>
      <c r="G192" s="2" t="s">
        <v>20</v>
      </c>
      <c r="H192" s="2">
        <v>30000</v>
      </c>
    </row>
    <row r="193" spans="1:8" x14ac:dyDescent="0.45">
      <c r="A193" s="2" t="str">
        <f t="shared" si="2"/>
        <v>BP IndWHITINGSULFUR (SHORT TONS/DAY)Production Capacity, Current Year (barrels per steam day except sulfur and hydrogen)</v>
      </c>
      <c r="B193" s="2" t="s">
        <v>59</v>
      </c>
      <c r="C193" s="2" t="s">
        <v>63</v>
      </c>
      <c r="D193" s="2" t="s">
        <v>64</v>
      </c>
      <c r="E193" s="2" t="s">
        <v>65</v>
      </c>
      <c r="F193" s="2" t="s">
        <v>24</v>
      </c>
      <c r="G193" s="2" t="s">
        <v>19</v>
      </c>
      <c r="H193" s="2">
        <v>1904</v>
      </c>
    </row>
    <row r="194" spans="1:8" x14ac:dyDescent="0.45">
      <c r="A194" s="2" t="str">
        <f t="shared" ref="A194:A257" si="3">LEFT(B194,3)&amp;LEFT(D194,3)&amp;LEFT(E194,15)&amp;F194&amp;G194</f>
        <v>BP IndWHITINGSULFUR (SHORT TONS/DAY)Production Capacity, Next Year (barrels per stream day except sulfur and hydrogen)</v>
      </c>
      <c r="B194" s="2" t="s">
        <v>59</v>
      </c>
      <c r="C194" s="2" t="s">
        <v>63</v>
      </c>
      <c r="D194" s="2" t="s">
        <v>64</v>
      </c>
      <c r="E194" s="2" t="s">
        <v>65</v>
      </c>
      <c r="F194" s="2" t="s">
        <v>24</v>
      </c>
      <c r="G194" s="2" t="s">
        <v>20</v>
      </c>
      <c r="H194" s="2">
        <v>1904</v>
      </c>
    </row>
    <row r="195" spans="1:8" x14ac:dyDescent="0.45">
      <c r="A195" s="2" t="str">
        <f t="shared" si="3"/>
        <v>BP IndWHITINGTHERM CRACKING, DELAYED COKINGDownstream Charge Capacity, Current Year (barrels per calendar day)</v>
      </c>
      <c r="B195" s="2" t="s">
        <v>59</v>
      </c>
      <c r="C195" s="2" t="s">
        <v>63</v>
      </c>
      <c r="D195" s="2" t="s">
        <v>64</v>
      </c>
      <c r="E195" s="2" t="s">
        <v>65</v>
      </c>
      <c r="F195" s="2" t="s">
        <v>68</v>
      </c>
      <c r="G195" s="2" t="s">
        <v>12</v>
      </c>
      <c r="H195" s="2">
        <v>87400</v>
      </c>
    </row>
    <row r="196" spans="1:8" x14ac:dyDescent="0.45">
      <c r="A196" s="2" t="str">
        <f t="shared" si="3"/>
        <v>BP IndWHITINGTHERM CRACKING, DELAYED COKINGDownstream Charge Capacity, Current Year (barrels per stream day)</v>
      </c>
      <c r="B196" s="2" t="s">
        <v>59</v>
      </c>
      <c r="C196" s="2" t="s">
        <v>63</v>
      </c>
      <c r="D196" s="2" t="s">
        <v>64</v>
      </c>
      <c r="E196" s="2" t="s">
        <v>65</v>
      </c>
      <c r="F196" s="2" t="s">
        <v>68</v>
      </c>
      <c r="G196" s="2" t="s">
        <v>13</v>
      </c>
      <c r="H196" s="2">
        <v>102000</v>
      </c>
    </row>
    <row r="197" spans="1:8" x14ac:dyDescent="0.45">
      <c r="A197" s="2" t="str">
        <f t="shared" si="3"/>
        <v>BP IndWHITINGTHERM CRACKING, DELAYED COKINGDownstream Charge Capacity, Next Year (barrels per stream day)</v>
      </c>
      <c r="B197" s="2" t="s">
        <v>59</v>
      </c>
      <c r="C197" s="2" t="s">
        <v>63</v>
      </c>
      <c r="D197" s="2" t="s">
        <v>64</v>
      </c>
      <c r="E197" s="2" t="s">
        <v>65</v>
      </c>
      <c r="F197" s="2" t="s">
        <v>68</v>
      </c>
      <c r="G197" s="2" t="s">
        <v>14</v>
      </c>
      <c r="H197" s="2">
        <v>102000</v>
      </c>
    </row>
    <row r="198" spans="1:8" x14ac:dyDescent="0.45">
      <c r="A198" s="2" t="str">
        <f t="shared" si="3"/>
        <v>BP IndWHITINGTOTAL OPER CAP (PROJECTED, NEXT YEAR)Atmospheric Crude Distillation Capacity (barrels per stream day)</v>
      </c>
      <c r="B198" s="2" t="s">
        <v>59</v>
      </c>
      <c r="C198" s="2" t="s">
        <v>63</v>
      </c>
      <c r="D198" s="2" t="s">
        <v>64</v>
      </c>
      <c r="E198" s="2" t="s">
        <v>65</v>
      </c>
      <c r="F198" s="2" t="s">
        <v>34</v>
      </c>
      <c r="G198" s="2" t="s">
        <v>33</v>
      </c>
      <c r="H198" s="2">
        <v>430000</v>
      </c>
    </row>
    <row r="199" spans="1:8" x14ac:dyDescent="0.45">
      <c r="A199" s="2" t="str">
        <f t="shared" si="3"/>
        <v>BP IndWHITINGTOTAL OPERABLE CAPACITYAtmospheric Crude Distillation Capacity (barrels per calendar day)</v>
      </c>
      <c r="B199" s="2" t="s">
        <v>59</v>
      </c>
      <c r="C199" s="2" t="s">
        <v>63</v>
      </c>
      <c r="D199" s="2" t="s">
        <v>64</v>
      </c>
      <c r="E199" s="2" t="s">
        <v>65</v>
      </c>
      <c r="F199" s="2" t="s">
        <v>35</v>
      </c>
      <c r="G199" s="2" t="s">
        <v>32</v>
      </c>
      <c r="H199" s="2">
        <v>413500</v>
      </c>
    </row>
    <row r="200" spans="1:8" x14ac:dyDescent="0.45">
      <c r="A200" s="2" t="str">
        <f t="shared" si="3"/>
        <v>BP IndWHITINGTOTAL OPERABLE CAPACITYAtmospheric Crude Distillation Capacity (barrels per stream day)</v>
      </c>
      <c r="B200" s="2" t="s">
        <v>59</v>
      </c>
      <c r="C200" s="2" t="s">
        <v>63</v>
      </c>
      <c r="D200" s="2" t="s">
        <v>64</v>
      </c>
      <c r="E200" s="2" t="s">
        <v>65</v>
      </c>
      <c r="F200" s="2" t="s">
        <v>35</v>
      </c>
      <c r="G200" s="2" t="s">
        <v>33</v>
      </c>
      <c r="H200" s="2">
        <v>430000</v>
      </c>
    </row>
    <row r="201" spans="1:8" x14ac:dyDescent="0.45">
      <c r="A201" s="2" t="str">
        <f t="shared" si="3"/>
        <v>BP IndWHITINGVACUUM DISTILLATIONDownstream Charge Capacity, Current Year (barrels per stream day)</v>
      </c>
      <c r="B201" s="2" t="s">
        <v>59</v>
      </c>
      <c r="C201" s="2" t="s">
        <v>63</v>
      </c>
      <c r="D201" s="2" t="s">
        <v>64</v>
      </c>
      <c r="E201" s="2" t="s">
        <v>65</v>
      </c>
      <c r="F201" s="2" t="s">
        <v>36</v>
      </c>
      <c r="G201" s="2" t="s">
        <v>13</v>
      </c>
      <c r="H201" s="2">
        <v>263900</v>
      </c>
    </row>
    <row r="202" spans="1:8" x14ac:dyDescent="0.45">
      <c r="A202" s="2" t="str">
        <f t="shared" si="3"/>
        <v>BP IndWHITINGVACUUM DISTILLATIONDownstream Charge Capacity, Next Year (barrels per stream day)</v>
      </c>
      <c r="B202" s="2" t="s">
        <v>59</v>
      </c>
      <c r="C202" s="2" t="s">
        <v>63</v>
      </c>
      <c r="D202" s="2" t="s">
        <v>64</v>
      </c>
      <c r="E202" s="2" t="s">
        <v>65</v>
      </c>
      <c r="F202" s="2" t="s">
        <v>36</v>
      </c>
      <c r="G202" s="2" t="s">
        <v>14</v>
      </c>
      <c r="H202" s="2">
        <v>263900</v>
      </c>
    </row>
    <row r="203" spans="1:8" x14ac:dyDescent="0.45">
      <c r="A203" s="2" t="str">
        <f t="shared" si="3"/>
        <v>BP OhiTOLEDOALKYLATESProduction Capacity, Current Year (barrels per steam day except sulfur and hydrogen)</v>
      </c>
      <c r="B203" s="2" t="s">
        <v>72</v>
      </c>
      <c r="C203" s="2" t="s">
        <v>73</v>
      </c>
      <c r="D203" s="2" t="s">
        <v>74</v>
      </c>
      <c r="E203" s="2" t="s">
        <v>75</v>
      </c>
      <c r="F203" s="2" t="s">
        <v>40</v>
      </c>
      <c r="G203" s="2" t="s">
        <v>19</v>
      </c>
      <c r="H203" s="2">
        <v>11500</v>
      </c>
    </row>
    <row r="204" spans="1:8" x14ac:dyDescent="0.45">
      <c r="A204" s="2" t="str">
        <f t="shared" si="3"/>
        <v>BP OhiTOLEDOALKYLATESProduction Capacity, Next Year (barrels per stream day except sulfur and hydrogen)</v>
      </c>
      <c r="B204" s="2" t="s">
        <v>72</v>
      </c>
      <c r="C204" s="2" t="s">
        <v>73</v>
      </c>
      <c r="D204" s="2" t="s">
        <v>74</v>
      </c>
      <c r="E204" s="2" t="s">
        <v>75</v>
      </c>
      <c r="F204" s="2" t="s">
        <v>40</v>
      </c>
      <c r="G204" s="2" t="s">
        <v>20</v>
      </c>
      <c r="H204" s="2">
        <v>11500</v>
      </c>
    </row>
    <row r="205" spans="1:8" x14ac:dyDescent="0.45">
      <c r="A205" s="2" t="str">
        <f t="shared" si="3"/>
        <v>BP OhiTOLEDOASPHALT &amp; ROAD OILProduction Capacity, Current Year (barrels per steam day except sulfur and hydrogen)</v>
      </c>
      <c r="B205" s="2" t="s">
        <v>72</v>
      </c>
      <c r="C205" s="2" t="s">
        <v>73</v>
      </c>
      <c r="D205" s="2" t="s">
        <v>74</v>
      </c>
      <c r="E205" s="2" t="s">
        <v>75</v>
      </c>
      <c r="F205" s="2" t="s">
        <v>42</v>
      </c>
      <c r="G205" s="2" t="s">
        <v>19</v>
      </c>
      <c r="H205" s="2">
        <v>9000</v>
      </c>
    </row>
    <row r="206" spans="1:8" x14ac:dyDescent="0.45">
      <c r="A206" s="2" t="str">
        <f t="shared" si="3"/>
        <v>BP OhiTOLEDOASPHALT &amp; ROAD OILProduction Capacity, Next Year (barrels per stream day except sulfur and hydrogen)</v>
      </c>
      <c r="B206" s="2" t="s">
        <v>72</v>
      </c>
      <c r="C206" s="2" t="s">
        <v>73</v>
      </c>
      <c r="D206" s="2" t="s">
        <v>74</v>
      </c>
      <c r="E206" s="2" t="s">
        <v>75</v>
      </c>
      <c r="F206" s="2" t="s">
        <v>42</v>
      </c>
      <c r="G206" s="2" t="s">
        <v>20</v>
      </c>
      <c r="H206" s="2">
        <v>9000</v>
      </c>
    </row>
    <row r="207" spans="1:8" x14ac:dyDescent="0.45">
      <c r="A207" s="2" t="str">
        <f t="shared" si="3"/>
        <v>BP OhiTOLEDOCAT CRACKING: FRESH FEEDDownstream Charge Capacity, Current Year (barrels per calendar day)</v>
      </c>
      <c r="B207" s="2" t="s">
        <v>72</v>
      </c>
      <c r="C207" s="2" t="s">
        <v>73</v>
      </c>
      <c r="D207" s="2" t="s">
        <v>74</v>
      </c>
      <c r="E207" s="2" t="s">
        <v>75</v>
      </c>
      <c r="F207" s="2" t="s">
        <v>28</v>
      </c>
      <c r="G207" s="2" t="s">
        <v>12</v>
      </c>
      <c r="H207" s="2">
        <v>52400</v>
      </c>
    </row>
    <row r="208" spans="1:8" x14ac:dyDescent="0.45">
      <c r="A208" s="2" t="str">
        <f t="shared" si="3"/>
        <v>BP OhiTOLEDOCAT CRACKING: FRESH FEEDDownstream Charge Capacity, Current Year (barrels per stream day)</v>
      </c>
      <c r="B208" s="2" t="s">
        <v>72</v>
      </c>
      <c r="C208" s="2" t="s">
        <v>73</v>
      </c>
      <c r="D208" s="2" t="s">
        <v>74</v>
      </c>
      <c r="E208" s="2" t="s">
        <v>75</v>
      </c>
      <c r="F208" s="2" t="s">
        <v>28</v>
      </c>
      <c r="G208" s="2" t="s">
        <v>13</v>
      </c>
      <c r="H208" s="2">
        <v>55000</v>
      </c>
    </row>
    <row r="209" spans="1:8" x14ac:dyDescent="0.45">
      <c r="A209" s="2" t="str">
        <f t="shared" si="3"/>
        <v>BP OhiTOLEDOCAT CRACKING: FRESH FEEDDownstream Charge Capacity, Next Year (barrels per stream day)</v>
      </c>
      <c r="B209" s="2" t="s">
        <v>72</v>
      </c>
      <c r="C209" s="2" t="s">
        <v>73</v>
      </c>
      <c r="D209" s="2" t="s">
        <v>74</v>
      </c>
      <c r="E209" s="2" t="s">
        <v>75</v>
      </c>
      <c r="F209" s="2" t="s">
        <v>28</v>
      </c>
      <c r="G209" s="2" t="s">
        <v>14</v>
      </c>
      <c r="H209" s="2">
        <v>55000</v>
      </c>
    </row>
    <row r="210" spans="1:8" x14ac:dyDescent="0.45">
      <c r="A210" s="2" t="str">
        <f t="shared" si="3"/>
        <v>BP OhiTOLEDOCAT HYDROCRACKING, GAS OILDownstream Charge Capacity, Current Year (barrels per calendar day)</v>
      </c>
      <c r="B210" s="2" t="s">
        <v>72</v>
      </c>
      <c r="C210" s="2" t="s">
        <v>73</v>
      </c>
      <c r="D210" s="2" t="s">
        <v>74</v>
      </c>
      <c r="E210" s="2" t="s">
        <v>75</v>
      </c>
      <c r="F210" s="2" t="s">
        <v>11</v>
      </c>
      <c r="G210" s="2" t="s">
        <v>12</v>
      </c>
      <c r="H210" s="2">
        <v>28600</v>
      </c>
    </row>
    <row r="211" spans="1:8" x14ac:dyDescent="0.45">
      <c r="A211" s="2" t="str">
        <f t="shared" si="3"/>
        <v>BP OhiTOLEDOCAT HYDROCRACKING, GAS OILDownstream Charge Capacity, Current Year (barrels per stream day)</v>
      </c>
      <c r="B211" s="2" t="s">
        <v>72</v>
      </c>
      <c r="C211" s="2" t="s">
        <v>73</v>
      </c>
      <c r="D211" s="2" t="s">
        <v>74</v>
      </c>
      <c r="E211" s="2" t="s">
        <v>75</v>
      </c>
      <c r="F211" s="2" t="s">
        <v>11</v>
      </c>
      <c r="G211" s="2" t="s">
        <v>13</v>
      </c>
      <c r="H211" s="2">
        <v>31000</v>
      </c>
    </row>
    <row r="212" spans="1:8" x14ac:dyDescent="0.45">
      <c r="A212" s="2" t="str">
        <f t="shared" si="3"/>
        <v>BP OhiTOLEDOCAT HYDROCRACKING, GAS OILDownstream Charge Capacity, Next Year (barrels per stream day)</v>
      </c>
      <c r="B212" s="2" t="s">
        <v>72</v>
      </c>
      <c r="C212" s="2" t="s">
        <v>73</v>
      </c>
      <c r="D212" s="2" t="s">
        <v>74</v>
      </c>
      <c r="E212" s="2" t="s">
        <v>75</v>
      </c>
      <c r="F212" s="2" t="s">
        <v>11</v>
      </c>
      <c r="G212" s="2" t="s">
        <v>14</v>
      </c>
      <c r="H212" s="2">
        <v>31000</v>
      </c>
    </row>
    <row r="213" spans="1:8" x14ac:dyDescent="0.45">
      <c r="A213" s="2" t="str">
        <f t="shared" si="3"/>
        <v>BP OhiTOLEDOCAT REFORMING: LOW PRESSUREDownstream Charge Capacity, Current Year (barrels per calendar day)</v>
      </c>
      <c r="B213" s="2" t="s">
        <v>72</v>
      </c>
      <c r="C213" s="2" t="s">
        <v>73</v>
      </c>
      <c r="D213" s="2" t="s">
        <v>74</v>
      </c>
      <c r="E213" s="2" t="s">
        <v>75</v>
      </c>
      <c r="F213" s="2" t="s">
        <v>15</v>
      </c>
      <c r="G213" s="2" t="s">
        <v>12</v>
      </c>
      <c r="H213" s="2">
        <v>40500</v>
      </c>
    </row>
    <row r="214" spans="1:8" x14ac:dyDescent="0.45">
      <c r="A214" s="2" t="str">
        <f t="shared" si="3"/>
        <v>BP OhiTOLEDOCAT REFORMING: LOW PRESSUREDownstream Charge Capacity, Current Year (barrels per stream day)</v>
      </c>
      <c r="B214" s="2" t="s">
        <v>72</v>
      </c>
      <c r="C214" s="2" t="s">
        <v>73</v>
      </c>
      <c r="D214" s="2" t="s">
        <v>74</v>
      </c>
      <c r="E214" s="2" t="s">
        <v>75</v>
      </c>
      <c r="F214" s="2" t="s">
        <v>15</v>
      </c>
      <c r="G214" s="2" t="s">
        <v>13</v>
      </c>
      <c r="H214" s="2">
        <v>42000</v>
      </c>
    </row>
    <row r="215" spans="1:8" x14ac:dyDescent="0.45">
      <c r="A215" s="2" t="str">
        <f t="shared" si="3"/>
        <v>BP OhiTOLEDOCAT REFORMING: LOW PRESSUREDownstream Charge Capacity, Next Year (barrels per stream day)</v>
      </c>
      <c r="B215" s="2" t="s">
        <v>72</v>
      </c>
      <c r="C215" s="2" t="s">
        <v>73</v>
      </c>
      <c r="D215" s="2" t="s">
        <v>74</v>
      </c>
      <c r="E215" s="2" t="s">
        <v>75</v>
      </c>
      <c r="F215" s="2" t="s">
        <v>15</v>
      </c>
      <c r="G215" s="2" t="s">
        <v>14</v>
      </c>
      <c r="H215" s="2">
        <v>42000</v>
      </c>
    </row>
    <row r="216" spans="1:8" x14ac:dyDescent="0.45">
      <c r="A216" s="2" t="str">
        <f t="shared" si="3"/>
        <v>BP OhiTOLEDODESULFURIZATION, DIESEL FUELDownstream Charge Capacity, Current Year (barrels per stream day)</v>
      </c>
      <c r="B216" s="2" t="s">
        <v>72</v>
      </c>
      <c r="C216" s="2" t="s">
        <v>73</v>
      </c>
      <c r="D216" s="2" t="s">
        <v>74</v>
      </c>
      <c r="E216" s="2" t="s">
        <v>75</v>
      </c>
      <c r="F216" s="2" t="s">
        <v>43</v>
      </c>
      <c r="G216" s="2" t="s">
        <v>13</v>
      </c>
      <c r="H216" s="2">
        <v>22000</v>
      </c>
    </row>
    <row r="217" spans="1:8" x14ac:dyDescent="0.45">
      <c r="A217" s="2" t="str">
        <f t="shared" si="3"/>
        <v>BP OhiTOLEDODESULFURIZATION, DIESEL FUELDownstream Charge Capacity, Next Year (barrels per stream day)</v>
      </c>
      <c r="B217" s="2" t="s">
        <v>72</v>
      </c>
      <c r="C217" s="2" t="s">
        <v>73</v>
      </c>
      <c r="D217" s="2" t="s">
        <v>74</v>
      </c>
      <c r="E217" s="2" t="s">
        <v>75</v>
      </c>
      <c r="F217" s="2" t="s">
        <v>43</v>
      </c>
      <c r="G217" s="2" t="s">
        <v>14</v>
      </c>
      <c r="H217" s="2">
        <v>22000</v>
      </c>
    </row>
    <row r="218" spans="1:8" x14ac:dyDescent="0.45">
      <c r="A218" s="2" t="str">
        <f t="shared" si="3"/>
        <v>BP OhiTOLEDODESULFURIZATION, HEAVY GAS OILDownstream Charge Capacity, Current Year (barrels per stream day)</v>
      </c>
      <c r="B218" s="2" t="s">
        <v>72</v>
      </c>
      <c r="C218" s="2" t="s">
        <v>73</v>
      </c>
      <c r="D218" s="2" t="s">
        <v>74</v>
      </c>
      <c r="E218" s="2" t="s">
        <v>75</v>
      </c>
      <c r="F218" s="2" t="s">
        <v>16</v>
      </c>
      <c r="G218" s="2" t="s">
        <v>13</v>
      </c>
      <c r="H218" s="2">
        <v>51000</v>
      </c>
    </row>
    <row r="219" spans="1:8" x14ac:dyDescent="0.45">
      <c r="A219" s="2" t="str">
        <f t="shared" si="3"/>
        <v>BP OhiTOLEDODESULFURIZATION, HEAVY GAS OILDownstream Charge Capacity, Next Year (barrels per stream day)</v>
      </c>
      <c r="B219" s="2" t="s">
        <v>72</v>
      </c>
      <c r="C219" s="2" t="s">
        <v>73</v>
      </c>
      <c r="D219" s="2" t="s">
        <v>74</v>
      </c>
      <c r="E219" s="2" t="s">
        <v>75</v>
      </c>
      <c r="F219" s="2" t="s">
        <v>16</v>
      </c>
      <c r="G219" s="2" t="s">
        <v>14</v>
      </c>
      <c r="H219" s="2">
        <v>51000</v>
      </c>
    </row>
    <row r="220" spans="1:8" x14ac:dyDescent="0.45">
      <c r="A220" s="2" t="str">
        <f t="shared" si="3"/>
        <v>BP OhiTOLEDODESULFURIZATION, NAPHTHA/REFORMER FEEDDownstream Charge Capacity, Current Year (barrels per stream day)</v>
      </c>
      <c r="B220" s="2" t="s">
        <v>72</v>
      </c>
      <c r="C220" s="2" t="s">
        <v>73</v>
      </c>
      <c r="D220" s="2" t="s">
        <v>74</v>
      </c>
      <c r="E220" s="2" t="s">
        <v>75</v>
      </c>
      <c r="F220" s="2" t="s">
        <v>17</v>
      </c>
      <c r="G220" s="2" t="s">
        <v>13</v>
      </c>
      <c r="H220" s="2">
        <v>40000</v>
      </c>
    </row>
    <row r="221" spans="1:8" x14ac:dyDescent="0.45">
      <c r="A221" s="2" t="str">
        <f t="shared" si="3"/>
        <v>BP OhiTOLEDODESULFURIZATION, NAPHTHA/REFORMER FEEDDownstream Charge Capacity, Next Year (barrels per stream day)</v>
      </c>
      <c r="B221" s="2" t="s">
        <v>72</v>
      </c>
      <c r="C221" s="2" t="s">
        <v>73</v>
      </c>
      <c r="D221" s="2" t="s">
        <v>74</v>
      </c>
      <c r="E221" s="2" t="s">
        <v>75</v>
      </c>
      <c r="F221" s="2" t="s">
        <v>17</v>
      </c>
      <c r="G221" s="2" t="s">
        <v>14</v>
      </c>
      <c r="H221" s="2">
        <v>40000</v>
      </c>
    </row>
    <row r="222" spans="1:8" x14ac:dyDescent="0.45">
      <c r="A222" s="2" t="str">
        <f t="shared" si="3"/>
        <v>BP OhiTOLEDOOPERATING CAPACITYAtmospheric Crude Distillation Capacity (barrels per calendar day)</v>
      </c>
      <c r="B222" s="2" t="s">
        <v>72</v>
      </c>
      <c r="C222" s="2" t="s">
        <v>73</v>
      </c>
      <c r="D222" s="2" t="s">
        <v>74</v>
      </c>
      <c r="E222" s="2" t="s">
        <v>75</v>
      </c>
      <c r="F222" s="2" t="s">
        <v>31</v>
      </c>
      <c r="G222" s="2" t="s">
        <v>32</v>
      </c>
      <c r="H222" s="2">
        <v>153000</v>
      </c>
    </row>
    <row r="223" spans="1:8" x14ac:dyDescent="0.45">
      <c r="A223" s="2" t="str">
        <f t="shared" si="3"/>
        <v>BP OhiTOLEDOOPERATING CAPACITYAtmospheric Crude Distillation Capacity (barrels per stream day)</v>
      </c>
      <c r="B223" s="2" t="s">
        <v>72</v>
      </c>
      <c r="C223" s="2" t="s">
        <v>73</v>
      </c>
      <c r="D223" s="2" t="s">
        <v>74</v>
      </c>
      <c r="E223" s="2" t="s">
        <v>75</v>
      </c>
      <c r="F223" s="2" t="s">
        <v>31</v>
      </c>
      <c r="G223" s="2" t="s">
        <v>33</v>
      </c>
      <c r="H223" s="2">
        <v>160000</v>
      </c>
    </row>
    <row r="224" spans="1:8" x14ac:dyDescent="0.45">
      <c r="A224" s="2" t="str">
        <f t="shared" si="3"/>
        <v>BP OhiTOLEDOPETCOKE,MARKETProduction Capacity, Current Year (barrels per steam day except sulfur and hydrogen)</v>
      </c>
      <c r="B224" s="2" t="s">
        <v>72</v>
      </c>
      <c r="C224" s="2" t="s">
        <v>73</v>
      </c>
      <c r="D224" s="2" t="s">
        <v>74</v>
      </c>
      <c r="E224" s="2" t="s">
        <v>75</v>
      </c>
      <c r="F224" s="2" t="s">
        <v>67</v>
      </c>
      <c r="G224" s="2" t="s">
        <v>19</v>
      </c>
      <c r="H224" s="2">
        <v>10000</v>
      </c>
    </row>
    <row r="225" spans="1:8" x14ac:dyDescent="0.45">
      <c r="A225" s="2" t="str">
        <f t="shared" si="3"/>
        <v>BP OhiTOLEDOPETCOKE,MARKETProduction Capacity, Next Year (barrels per stream day except sulfur and hydrogen)</v>
      </c>
      <c r="B225" s="2" t="s">
        <v>72</v>
      </c>
      <c r="C225" s="2" t="s">
        <v>73</v>
      </c>
      <c r="D225" s="2" t="s">
        <v>74</v>
      </c>
      <c r="E225" s="2" t="s">
        <v>75</v>
      </c>
      <c r="F225" s="2" t="s">
        <v>67</v>
      </c>
      <c r="G225" s="2" t="s">
        <v>20</v>
      </c>
      <c r="H225" s="2">
        <v>10000</v>
      </c>
    </row>
    <row r="226" spans="1:8" x14ac:dyDescent="0.45">
      <c r="A226" s="2" t="str">
        <f t="shared" si="3"/>
        <v>BP OhiTOLEDOSULFUR (SHORT TONS/DAY)Production Capacity, Current Year (barrels per steam day except sulfur and hydrogen)</v>
      </c>
      <c r="B226" s="2" t="s">
        <v>72</v>
      </c>
      <c r="C226" s="2" t="s">
        <v>73</v>
      </c>
      <c r="D226" s="2" t="s">
        <v>74</v>
      </c>
      <c r="E226" s="2" t="s">
        <v>75</v>
      </c>
      <c r="F226" s="2" t="s">
        <v>24</v>
      </c>
      <c r="G226" s="2" t="s">
        <v>19</v>
      </c>
      <c r="H226" s="2">
        <v>353</v>
      </c>
    </row>
    <row r="227" spans="1:8" x14ac:dyDescent="0.45">
      <c r="A227" s="2" t="str">
        <f t="shared" si="3"/>
        <v>BP OhiTOLEDOSULFUR (SHORT TONS/DAY)Production Capacity, Next Year (barrels per stream day except sulfur and hydrogen)</v>
      </c>
      <c r="B227" s="2" t="s">
        <v>72</v>
      </c>
      <c r="C227" s="2" t="s">
        <v>73</v>
      </c>
      <c r="D227" s="2" t="s">
        <v>74</v>
      </c>
      <c r="E227" s="2" t="s">
        <v>75</v>
      </c>
      <c r="F227" s="2" t="s">
        <v>24</v>
      </c>
      <c r="G227" s="2" t="s">
        <v>20</v>
      </c>
      <c r="H227" s="2">
        <v>353</v>
      </c>
    </row>
    <row r="228" spans="1:8" x14ac:dyDescent="0.45">
      <c r="A228" s="2" t="str">
        <f t="shared" si="3"/>
        <v>BP OhiTOLEDOTHERM CRACKING, DELAYED COKINGDownstream Charge Capacity, Current Year (barrels per calendar day)</v>
      </c>
      <c r="B228" s="2" t="s">
        <v>72</v>
      </c>
      <c r="C228" s="2" t="s">
        <v>73</v>
      </c>
      <c r="D228" s="2" t="s">
        <v>74</v>
      </c>
      <c r="E228" s="2" t="s">
        <v>75</v>
      </c>
      <c r="F228" s="2" t="s">
        <v>68</v>
      </c>
      <c r="G228" s="2" t="s">
        <v>12</v>
      </c>
      <c r="H228" s="2">
        <v>32300</v>
      </c>
    </row>
    <row r="229" spans="1:8" x14ac:dyDescent="0.45">
      <c r="A229" s="2" t="str">
        <f t="shared" si="3"/>
        <v>BP OhiTOLEDOTHERM CRACKING, DELAYED COKINGDownstream Charge Capacity, Current Year (barrels per stream day)</v>
      </c>
      <c r="B229" s="2" t="s">
        <v>72</v>
      </c>
      <c r="C229" s="2" t="s">
        <v>73</v>
      </c>
      <c r="D229" s="2" t="s">
        <v>74</v>
      </c>
      <c r="E229" s="2" t="s">
        <v>75</v>
      </c>
      <c r="F229" s="2" t="s">
        <v>68</v>
      </c>
      <c r="G229" s="2" t="s">
        <v>13</v>
      </c>
      <c r="H229" s="2">
        <v>35000</v>
      </c>
    </row>
    <row r="230" spans="1:8" x14ac:dyDescent="0.45">
      <c r="A230" s="2" t="str">
        <f t="shared" si="3"/>
        <v>BP OhiTOLEDOTHERM CRACKING, DELAYED COKINGDownstream Charge Capacity, Next Year (barrels per stream day)</v>
      </c>
      <c r="B230" s="2" t="s">
        <v>72</v>
      </c>
      <c r="C230" s="2" t="s">
        <v>73</v>
      </c>
      <c r="D230" s="2" t="s">
        <v>74</v>
      </c>
      <c r="E230" s="2" t="s">
        <v>75</v>
      </c>
      <c r="F230" s="2" t="s">
        <v>68</v>
      </c>
      <c r="G230" s="2" t="s">
        <v>14</v>
      </c>
      <c r="H230" s="2">
        <v>35000</v>
      </c>
    </row>
    <row r="231" spans="1:8" x14ac:dyDescent="0.45">
      <c r="A231" s="2" t="str">
        <f t="shared" si="3"/>
        <v>BP OhiTOLEDOTOTAL OPER CAP (PROJECTED, NEXT YEAR)Atmospheric Crude Distillation Capacity (barrels per stream day)</v>
      </c>
      <c r="B231" s="2" t="s">
        <v>72</v>
      </c>
      <c r="C231" s="2" t="s">
        <v>73</v>
      </c>
      <c r="D231" s="2" t="s">
        <v>74</v>
      </c>
      <c r="E231" s="2" t="s">
        <v>75</v>
      </c>
      <c r="F231" s="2" t="s">
        <v>34</v>
      </c>
      <c r="G231" s="2" t="s">
        <v>33</v>
      </c>
      <c r="H231" s="2">
        <v>160000</v>
      </c>
    </row>
    <row r="232" spans="1:8" x14ac:dyDescent="0.45">
      <c r="A232" s="2" t="str">
        <f t="shared" si="3"/>
        <v>BP OhiTOLEDOTOTAL OPERABLE CAPACITYAtmospheric Crude Distillation Capacity (barrels per calendar day)</v>
      </c>
      <c r="B232" s="2" t="s">
        <v>72</v>
      </c>
      <c r="C232" s="2" t="s">
        <v>73</v>
      </c>
      <c r="D232" s="2" t="s">
        <v>74</v>
      </c>
      <c r="E232" s="2" t="s">
        <v>75</v>
      </c>
      <c r="F232" s="2" t="s">
        <v>35</v>
      </c>
      <c r="G232" s="2" t="s">
        <v>32</v>
      </c>
      <c r="H232" s="2">
        <v>153000</v>
      </c>
    </row>
    <row r="233" spans="1:8" x14ac:dyDescent="0.45">
      <c r="A233" s="2" t="str">
        <f t="shared" si="3"/>
        <v>BP OhiTOLEDOTOTAL OPERABLE CAPACITYAtmospheric Crude Distillation Capacity (barrels per stream day)</v>
      </c>
      <c r="B233" s="2" t="s">
        <v>72</v>
      </c>
      <c r="C233" s="2" t="s">
        <v>73</v>
      </c>
      <c r="D233" s="2" t="s">
        <v>74</v>
      </c>
      <c r="E233" s="2" t="s">
        <v>75</v>
      </c>
      <c r="F233" s="2" t="s">
        <v>35</v>
      </c>
      <c r="G233" s="2" t="s">
        <v>33</v>
      </c>
      <c r="H233" s="2">
        <v>160000</v>
      </c>
    </row>
    <row r="234" spans="1:8" x14ac:dyDescent="0.45">
      <c r="A234" s="2" t="str">
        <f t="shared" si="3"/>
        <v>BP OhiTOLEDOVACUUM DISTILLATIONDownstream Charge Capacity, Current Year (barrels per stream day)</v>
      </c>
      <c r="B234" s="2" t="s">
        <v>72</v>
      </c>
      <c r="C234" s="2" t="s">
        <v>73</v>
      </c>
      <c r="D234" s="2" t="s">
        <v>74</v>
      </c>
      <c r="E234" s="2" t="s">
        <v>75</v>
      </c>
      <c r="F234" s="2" t="s">
        <v>36</v>
      </c>
      <c r="G234" s="2" t="s">
        <v>13</v>
      </c>
      <c r="H234" s="2">
        <v>71500</v>
      </c>
    </row>
    <row r="235" spans="1:8" x14ac:dyDescent="0.45">
      <c r="A235" s="2" t="str">
        <f t="shared" si="3"/>
        <v>BP OhiTOLEDOVACUUM DISTILLATIONDownstream Charge Capacity, Next Year (barrels per stream day)</v>
      </c>
      <c r="B235" s="2" t="s">
        <v>72</v>
      </c>
      <c r="C235" s="2" t="s">
        <v>73</v>
      </c>
      <c r="D235" s="2" t="s">
        <v>74</v>
      </c>
      <c r="E235" s="2" t="s">
        <v>75</v>
      </c>
      <c r="F235" s="2" t="s">
        <v>36</v>
      </c>
      <c r="G235" s="2" t="s">
        <v>14</v>
      </c>
      <c r="H235" s="2">
        <v>71500</v>
      </c>
    </row>
    <row r="236" spans="1:8" x14ac:dyDescent="0.45">
      <c r="A236" s="2" t="str">
        <f t="shared" si="3"/>
        <v>BP WasFERNDALECAT HYDROCRACKING, GAS OILDownstream Charge Capacity, Current Year (barrels per calendar day)</v>
      </c>
      <c r="B236" s="2" t="s">
        <v>59</v>
      </c>
      <c r="C236" s="2" t="s">
        <v>69</v>
      </c>
      <c r="D236" s="2" t="s">
        <v>70</v>
      </c>
      <c r="E236" s="2" t="s">
        <v>71</v>
      </c>
      <c r="F236" s="2" t="s">
        <v>11</v>
      </c>
      <c r="G236" s="2" t="s">
        <v>12</v>
      </c>
      <c r="H236" s="2">
        <v>58400</v>
      </c>
    </row>
    <row r="237" spans="1:8" x14ac:dyDescent="0.45">
      <c r="A237" s="2" t="str">
        <f t="shared" si="3"/>
        <v>BP WasFERNDALECAT HYDROCRACKING, GAS OILDownstream Charge Capacity, Current Year (barrels per stream day)</v>
      </c>
      <c r="B237" s="2" t="s">
        <v>59</v>
      </c>
      <c r="C237" s="2" t="s">
        <v>69</v>
      </c>
      <c r="D237" s="2" t="s">
        <v>70</v>
      </c>
      <c r="E237" s="2" t="s">
        <v>71</v>
      </c>
      <c r="F237" s="2" t="s">
        <v>11</v>
      </c>
      <c r="G237" s="2" t="s">
        <v>13</v>
      </c>
      <c r="H237" s="2">
        <v>65000</v>
      </c>
    </row>
    <row r="238" spans="1:8" x14ac:dyDescent="0.45">
      <c r="A238" s="2" t="str">
        <f t="shared" si="3"/>
        <v>BP WasFERNDALECAT HYDROCRACKING, GAS OILDownstream Charge Capacity, Next Year (barrels per stream day)</v>
      </c>
      <c r="B238" s="2" t="s">
        <v>59</v>
      </c>
      <c r="C238" s="2" t="s">
        <v>69</v>
      </c>
      <c r="D238" s="2" t="s">
        <v>70</v>
      </c>
      <c r="E238" s="2" t="s">
        <v>71</v>
      </c>
      <c r="F238" s="2" t="s">
        <v>11</v>
      </c>
      <c r="G238" s="2" t="s">
        <v>14</v>
      </c>
      <c r="H238" s="2">
        <v>65000</v>
      </c>
    </row>
    <row r="239" spans="1:8" x14ac:dyDescent="0.45">
      <c r="A239" s="2" t="str">
        <f t="shared" si="3"/>
        <v>BP WasFERNDALECAT REFORMING: LOW PRESSUREDownstream Charge Capacity, Current Year (barrels per calendar day)</v>
      </c>
      <c r="B239" s="2" t="s">
        <v>59</v>
      </c>
      <c r="C239" s="2" t="s">
        <v>69</v>
      </c>
      <c r="D239" s="2" t="s">
        <v>70</v>
      </c>
      <c r="E239" s="2" t="s">
        <v>71</v>
      </c>
      <c r="F239" s="2" t="s">
        <v>15</v>
      </c>
      <c r="G239" s="2" t="s">
        <v>12</v>
      </c>
      <c r="H239" s="2">
        <v>58500</v>
      </c>
    </row>
    <row r="240" spans="1:8" x14ac:dyDescent="0.45">
      <c r="A240" s="2" t="str">
        <f t="shared" si="3"/>
        <v>BP WasFERNDALECAT REFORMING: LOW PRESSUREDownstream Charge Capacity, Current Year (barrels per stream day)</v>
      </c>
      <c r="B240" s="2" t="s">
        <v>59</v>
      </c>
      <c r="C240" s="2" t="s">
        <v>69</v>
      </c>
      <c r="D240" s="2" t="s">
        <v>70</v>
      </c>
      <c r="E240" s="2" t="s">
        <v>71</v>
      </c>
      <c r="F240" s="2" t="s">
        <v>15</v>
      </c>
      <c r="G240" s="2" t="s">
        <v>13</v>
      </c>
      <c r="H240" s="2">
        <v>65000</v>
      </c>
    </row>
    <row r="241" spans="1:8" x14ac:dyDescent="0.45">
      <c r="A241" s="2" t="str">
        <f t="shared" si="3"/>
        <v>BP WasFERNDALECAT REFORMING: LOW PRESSUREDownstream Charge Capacity, Next Year (barrels per stream day)</v>
      </c>
      <c r="B241" s="2" t="s">
        <v>59</v>
      </c>
      <c r="C241" s="2" t="s">
        <v>69</v>
      </c>
      <c r="D241" s="2" t="s">
        <v>70</v>
      </c>
      <c r="E241" s="2" t="s">
        <v>71</v>
      </c>
      <c r="F241" s="2" t="s">
        <v>15</v>
      </c>
      <c r="G241" s="2" t="s">
        <v>14</v>
      </c>
      <c r="H241" s="2">
        <v>65000</v>
      </c>
    </row>
    <row r="242" spans="1:8" x14ac:dyDescent="0.45">
      <c r="A242" s="2" t="str">
        <f t="shared" si="3"/>
        <v>BP WasFERNDALEDESULFURIZATION, DIESEL FUELDownstream Charge Capacity, Current Year (barrels per stream day)</v>
      </c>
      <c r="B242" s="2" t="s">
        <v>59</v>
      </c>
      <c r="C242" s="2" t="s">
        <v>69</v>
      </c>
      <c r="D242" s="2" t="s">
        <v>70</v>
      </c>
      <c r="E242" s="2" t="s">
        <v>71</v>
      </c>
      <c r="F242" s="2" t="s">
        <v>43</v>
      </c>
      <c r="G242" s="2" t="s">
        <v>13</v>
      </c>
      <c r="H242" s="2">
        <v>55000</v>
      </c>
    </row>
    <row r="243" spans="1:8" x14ac:dyDescent="0.45">
      <c r="A243" s="2" t="str">
        <f t="shared" si="3"/>
        <v>BP WasFERNDALEDESULFURIZATION, DIESEL FUELDownstream Charge Capacity, Next Year (barrels per stream day)</v>
      </c>
      <c r="B243" s="2" t="s">
        <v>59</v>
      </c>
      <c r="C243" s="2" t="s">
        <v>69</v>
      </c>
      <c r="D243" s="2" t="s">
        <v>70</v>
      </c>
      <c r="E243" s="2" t="s">
        <v>71</v>
      </c>
      <c r="F243" s="2" t="s">
        <v>43</v>
      </c>
      <c r="G243" s="2" t="s">
        <v>14</v>
      </c>
      <c r="H243" s="2">
        <v>55000</v>
      </c>
    </row>
    <row r="244" spans="1:8" x14ac:dyDescent="0.45">
      <c r="A244" s="2" t="str">
        <f t="shared" si="3"/>
        <v>BP WasFERNDALEDESULFURIZATION, KEROSENE AND JETDownstream Charge Capacity, Current Year (barrels per stream day)</v>
      </c>
      <c r="B244" s="2" t="s">
        <v>59</v>
      </c>
      <c r="C244" s="2" t="s">
        <v>69</v>
      </c>
      <c r="D244" s="2" t="s">
        <v>70</v>
      </c>
      <c r="E244" s="2" t="s">
        <v>71</v>
      </c>
      <c r="F244" s="2" t="s">
        <v>44</v>
      </c>
      <c r="G244" s="2" t="s">
        <v>13</v>
      </c>
      <c r="H244" s="2">
        <v>20000</v>
      </c>
    </row>
    <row r="245" spans="1:8" x14ac:dyDescent="0.45">
      <c r="A245" s="2" t="str">
        <f t="shared" si="3"/>
        <v>BP WasFERNDALEDESULFURIZATION, KEROSENE AND JETDownstream Charge Capacity, Next Year (barrels per stream day)</v>
      </c>
      <c r="B245" s="2" t="s">
        <v>59</v>
      </c>
      <c r="C245" s="2" t="s">
        <v>69</v>
      </c>
      <c r="D245" s="2" t="s">
        <v>70</v>
      </c>
      <c r="E245" s="2" t="s">
        <v>71</v>
      </c>
      <c r="F245" s="2" t="s">
        <v>44</v>
      </c>
      <c r="G245" s="2" t="s">
        <v>14</v>
      </c>
      <c r="H245" s="2">
        <v>20000</v>
      </c>
    </row>
    <row r="246" spans="1:8" x14ac:dyDescent="0.45">
      <c r="A246" s="2" t="str">
        <f t="shared" si="3"/>
        <v>BP WasFERNDALEDESULFURIZATION, NAPHTHA/REFORMER FEEDDownstream Charge Capacity, Current Year (barrels per stream day)</v>
      </c>
      <c r="B246" s="2" t="s">
        <v>59</v>
      </c>
      <c r="C246" s="2" t="s">
        <v>69</v>
      </c>
      <c r="D246" s="2" t="s">
        <v>70</v>
      </c>
      <c r="E246" s="2" t="s">
        <v>71</v>
      </c>
      <c r="F246" s="2" t="s">
        <v>17</v>
      </c>
      <c r="G246" s="2" t="s">
        <v>13</v>
      </c>
      <c r="H246" s="2">
        <v>74000</v>
      </c>
    </row>
    <row r="247" spans="1:8" x14ac:dyDescent="0.45">
      <c r="A247" s="2" t="str">
        <f t="shared" si="3"/>
        <v>BP WasFERNDALEDESULFURIZATION, NAPHTHA/REFORMER FEEDDownstream Charge Capacity, Next Year (barrels per stream day)</v>
      </c>
      <c r="B247" s="2" t="s">
        <v>59</v>
      </c>
      <c r="C247" s="2" t="s">
        <v>69</v>
      </c>
      <c r="D247" s="2" t="s">
        <v>70</v>
      </c>
      <c r="E247" s="2" t="s">
        <v>71</v>
      </c>
      <c r="F247" s="2" t="s">
        <v>17</v>
      </c>
      <c r="G247" s="2" t="s">
        <v>14</v>
      </c>
      <c r="H247" s="2">
        <v>74000</v>
      </c>
    </row>
    <row r="248" spans="1:8" x14ac:dyDescent="0.45">
      <c r="A248" s="2" t="str">
        <f t="shared" si="3"/>
        <v>BP WasFERNDALEHYDROGEN (MMCFD)Production Capacity, Current Year (barrels per steam day except sulfur and hydrogen)</v>
      </c>
      <c r="B248" s="2" t="s">
        <v>59</v>
      </c>
      <c r="C248" s="2" t="s">
        <v>69</v>
      </c>
      <c r="D248" s="2" t="s">
        <v>70</v>
      </c>
      <c r="E248" s="2" t="s">
        <v>71</v>
      </c>
      <c r="F248" s="2" t="s">
        <v>18</v>
      </c>
      <c r="G248" s="2" t="s">
        <v>19</v>
      </c>
      <c r="H248" s="2">
        <v>137</v>
      </c>
    </row>
    <row r="249" spans="1:8" x14ac:dyDescent="0.45">
      <c r="A249" s="2" t="str">
        <f t="shared" si="3"/>
        <v>BP WasFERNDALEHYDROGEN (MMCFD)Production Capacity, Next Year (barrels per stream day except sulfur and hydrogen)</v>
      </c>
      <c r="B249" s="2" t="s">
        <v>59</v>
      </c>
      <c r="C249" s="2" t="s">
        <v>69</v>
      </c>
      <c r="D249" s="2" t="s">
        <v>70</v>
      </c>
      <c r="E249" s="2" t="s">
        <v>71</v>
      </c>
      <c r="F249" s="2" t="s">
        <v>18</v>
      </c>
      <c r="G249" s="2" t="s">
        <v>20</v>
      </c>
      <c r="H249" s="2">
        <v>137</v>
      </c>
    </row>
    <row r="250" spans="1:8" x14ac:dyDescent="0.45">
      <c r="A250" s="2" t="str">
        <f t="shared" si="3"/>
        <v>BP WasFERNDALEISOMERIZATION (ISOPENTANE/ISOHEXANE)Production Capacity, Current Year (barrels per steam day except sulfur and hydrogen)</v>
      </c>
      <c r="B250" s="2" t="s">
        <v>59</v>
      </c>
      <c r="C250" s="2" t="s">
        <v>69</v>
      </c>
      <c r="D250" s="2" t="s">
        <v>70</v>
      </c>
      <c r="E250" s="2" t="s">
        <v>71</v>
      </c>
      <c r="F250" s="2" t="s">
        <v>22</v>
      </c>
      <c r="G250" s="2" t="s">
        <v>19</v>
      </c>
      <c r="H250" s="2">
        <v>24000</v>
      </c>
    </row>
    <row r="251" spans="1:8" x14ac:dyDescent="0.45">
      <c r="A251" s="2" t="str">
        <f t="shared" si="3"/>
        <v>BP WasFERNDALEISOMERIZATION (ISOPENTANE/ISOHEXANE)Production Capacity, Next Year (barrels per stream day except sulfur and hydrogen)</v>
      </c>
      <c r="B251" s="2" t="s">
        <v>59</v>
      </c>
      <c r="C251" s="2" t="s">
        <v>69</v>
      </c>
      <c r="D251" s="2" t="s">
        <v>70</v>
      </c>
      <c r="E251" s="2" t="s">
        <v>71</v>
      </c>
      <c r="F251" s="2" t="s">
        <v>22</v>
      </c>
      <c r="G251" s="2" t="s">
        <v>20</v>
      </c>
      <c r="H251" s="2">
        <v>24000</v>
      </c>
    </row>
    <row r="252" spans="1:8" x14ac:dyDescent="0.45">
      <c r="A252" s="2" t="str">
        <f t="shared" si="3"/>
        <v>BP WasFERNDALEOPERATING CAPACITYAtmospheric Crude Distillation Capacity (barrels per calendar day)</v>
      </c>
      <c r="B252" s="2" t="s">
        <v>59</v>
      </c>
      <c r="C252" s="2" t="s">
        <v>69</v>
      </c>
      <c r="D252" s="2" t="s">
        <v>70</v>
      </c>
      <c r="E252" s="2" t="s">
        <v>71</v>
      </c>
      <c r="F252" s="2" t="s">
        <v>31</v>
      </c>
      <c r="G252" s="2" t="s">
        <v>32</v>
      </c>
      <c r="H252" s="2">
        <v>227000</v>
      </c>
    </row>
    <row r="253" spans="1:8" x14ac:dyDescent="0.45">
      <c r="A253" s="2" t="str">
        <f t="shared" si="3"/>
        <v>BP WasFERNDALEOPERATING CAPACITYAtmospheric Crude Distillation Capacity (barrels per stream day)</v>
      </c>
      <c r="B253" s="2" t="s">
        <v>59</v>
      </c>
      <c r="C253" s="2" t="s">
        <v>69</v>
      </c>
      <c r="D253" s="2" t="s">
        <v>70</v>
      </c>
      <c r="E253" s="2" t="s">
        <v>71</v>
      </c>
      <c r="F253" s="2" t="s">
        <v>31</v>
      </c>
      <c r="G253" s="2" t="s">
        <v>33</v>
      </c>
      <c r="H253" s="2">
        <v>236000</v>
      </c>
    </row>
    <row r="254" spans="1:8" x14ac:dyDescent="0.45">
      <c r="A254" s="2" t="str">
        <f t="shared" si="3"/>
        <v>BP WasFERNDALEPETCOKE,MARKETProduction Capacity, Current Year (barrels per steam day except sulfur and hydrogen)</v>
      </c>
      <c r="B254" s="2" t="s">
        <v>59</v>
      </c>
      <c r="C254" s="2" t="s">
        <v>69</v>
      </c>
      <c r="D254" s="2" t="s">
        <v>70</v>
      </c>
      <c r="E254" s="2" t="s">
        <v>71</v>
      </c>
      <c r="F254" s="2" t="s">
        <v>67</v>
      </c>
      <c r="G254" s="2" t="s">
        <v>19</v>
      </c>
      <c r="H254" s="2">
        <v>15250</v>
      </c>
    </row>
    <row r="255" spans="1:8" x14ac:dyDescent="0.45">
      <c r="A255" s="2" t="str">
        <f t="shared" si="3"/>
        <v>BP WasFERNDALEPETCOKE,MARKETProduction Capacity, Next Year (barrels per stream day except sulfur and hydrogen)</v>
      </c>
      <c r="B255" s="2" t="s">
        <v>59</v>
      </c>
      <c r="C255" s="2" t="s">
        <v>69</v>
      </c>
      <c r="D255" s="2" t="s">
        <v>70</v>
      </c>
      <c r="E255" s="2" t="s">
        <v>71</v>
      </c>
      <c r="F255" s="2" t="s">
        <v>67</v>
      </c>
      <c r="G255" s="2" t="s">
        <v>20</v>
      </c>
      <c r="H255" s="2">
        <v>15250</v>
      </c>
    </row>
    <row r="256" spans="1:8" x14ac:dyDescent="0.45">
      <c r="A256" s="2" t="str">
        <f t="shared" si="3"/>
        <v>BP WasFERNDALESULFUR (SHORT TONS/DAY)Production Capacity, Current Year (barrels per steam day except sulfur and hydrogen)</v>
      </c>
      <c r="B256" s="2" t="s">
        <v>59</v>
      </c>
      <c r="C256" s="2" t="s">
        <v>69</v>
      </c>
      <c r="D256" s="2" t="s">
        <v>70</v>
      </c>
      <c r="E256" s="2" t="s">
        <v>71</v>
      </c>
      <c r="F256" s="2" t="s">
        <v>24</v>
      </c>
      <c r="G256" s="2" t="s">
        <v>19</v>
      </c>
      <c r="H256" s="2">
        <v>284</v>
      </c>
    </row>
    <row r="257" spans="1:8" x14ac:dyDescent="0.45">
      <c r="A257" s="2" t="str">
        <f t="shared" si="3"/>
        <v>BP WasFERNDALESULFUR (SHORT TONS/DAY)Production Capacity, Next Year (barrels per stream day except sulfur and hydrogen)</v>
      </c>
      <c r="B257" s="2" t="s">
        <v>59</v>
      </c>
      <c r="C257" s="2" t="s">
        <v>69</v>
      </c>
      <c r="D257" s="2" t="s">
        <v>70</v>
      </c>
      <c r="E257" s="2" t="s">
        <v>71</v>
      </c>
      <c r="F257" s="2" t="s">
        <v>24</v>
      </c>
      <c r="G257" s="2" t="s">
        <v>20</v>
      </c>
      <c r="H257" s="2">
        <v>284</v>
      </c>
    </row>
    <row r="258" spans="1:8" x14ac:dyDescent="0.45">
      <c r="A258" s="2" t="str">
        <f t="shared" ref="A258:A321" si="4">LEFT(B258,3)&amp;LEFT(D258,3)&amp;LEFT(E258,15)&amp;F258&amp;G258</f>
        <v>BP WasFERNDALETHERM CRACKING, DELAYED COKINGDownstream Charge Capacity, Current Year (barrels per calendar day)</v>
      </c>
      <c r="B258" s="2" t="s">
        <v>59</v>
      </c>
      <c r="C258" s="2" t="s">
        <v>69</v>
      </c>
      <c r="D258" s="2" t="s">
        <v>70</v>
      </c>
      <c r="E258" s="2" t="s">
        <v>71</v>
      </c>
      <c r="F258" s="2" t="s">
        <v>68</v>
      </c>
      <c r="G258" s="2" t="s">
        <v>12</v>
      </c>
      <c r="H258" s="2">
        <v>55000</v>
      </c>
    </row>
    <row r="259" spans="1:8" x14ac:dyDescent="0.45">
      <c r="A259" s="2" t="str">
        <f t="shared" si="4"/>
        <v>BP WasFERNDALETHERM CRACKING, DELAYED COKINGDownstream Charge Capacity, Current Year (barrels per stream day)</v>
      </c>
      <c r="B259" s="2" t="s">
        <v>59</v>
      </c>
      <c r="C259" s="2" t="s">
        <v>69</v>
      </c>
      <c r="D259" s="2" t="s">
        <v>70</v>
      </c>
      <c r="E259" s="2" t="s">
        <v>71</v>
      </c>
      <c r="F259" s="2" t="s">
        <v>68</v>
      </c>
      <c r="G259" s="2" t="s">
        <v>13</v>
      </c>
      <c r="H259" s="2">
        <v>57500</v>
      </c>
    </row>
    <row r="260" spans="1:8" x14ac:dyDescent="0.45">
      <c r="A260" s="2" t="str">
        <f t="shared" si="4"/>
        <v>BP WasFERNDALETHERM CRACKING, DELAYED COKINGDownstream Charge Capacity, Next Year (barrels per stream day)</v>
      </c>
      <c r="B260" s="2" t="s">
        <v>59</v>
      </c>
      <c r="C260" s="2" t="s">
        <v>69</v>
      </c>
      <c r="D260" s="2" t="s">
        <v>70</v>
      </c>
      <c r="E260" s="2" t="s">
        <v>71</v>
      </c>
      <c r="F260" s="2" t="s">
        <v>68</v>
      </c>
      <c r="G260" s="2" t="s">
        <v>14</v>
      </c>
      <c r="H260" s="2">
        <v>57500</v>
      </c>
    </row>
    <row r="261" spans="1:8" x14ac:dyDescent="0.45">
      <c r="A261" s="2" t="str">
        <f t="shared" si="4"/>
        <v>BP WasFERNDALETOTAL OPER CAP (PROJECTED, NEXT YEAR)Atmospheric Crude Distillation Capacity (barrels per stream day)</v>
      </c>
      <c r="B261" s="2" t="s">
        <v>59</v>
      </c>
      <c r="C261" s="2" t="s">
        <v>69</v>
      </c>
      <c r="D261" s="2" t="s">
        <v>70</v>
      </c>
      <c r="E261" s="2" t="s">
        <v>71</v>
      </c>
      <c r="F261" s="2" t="s">
        <v>34</v>
      </c>
      <c r="G261" s="2" t="s">
        <v>33</v>
      </c>
      <c r="H261" s="2">
        <v>236000</v>
      </c>
    </row>
    <row r="262" spans="1:8" x14ac:dyDescent="0.45">
      <c r="A262" s="2" t="str">
        <f t="shared" si="4"/>
        <v>BP WasFERNDALETOTAL OPERABLE CAPACITYAtmospheric Crude Distillation Capacity (barrels per calendar day)</v>
      </c>
      <c r="B262" s="2" t="s">
        <v>59</v>
      </c>
      <c r="C262" s="2" t="s">
        <v>69</v>
      </c>
      <c r="D262" s="2" t="s">
        <v>70</v>
      </c>
      <c r="E262" s="2" t="s">
        <v>71</v>
      </c>
      <c r="F262" s="2" t="s">
        <v>35</v>
      </c>
      <c r="G262" s="2" t="s">
        <v>32</v>
      </c>
      <c r="H262" s="2">
        <v>227000</v>
      </c>
    </row>
    <row r="263" spans="1:8" x14ac:dyDescent="0.45">
      <c r="A263" s="2" t="str">
        <f t="shared" si="4"/>
        <v>BP WasFERNDALETOTAL OPERABLE CAPACITYAtmospheric Crude Distillation Capacity (barrels per stream day)</v>
      </c>
      <c r="B263" s="2" t="s">
        <v>59</v>
      </c>
      <c r="C263" s="2" t="s">
        <v>69</v>
      </c>
      <c r="D263" s="2" t="s">
        <v>70</v>
      </c>
      <c r="E263" s="2" t="s">
        <v>71</v>
      </c>
      <c r="F263" s="2" t="s">
        <v>35</v>
      </c>
      <c r="G263" s="2" t="s">
        <v>33</v>
      </c>
      <c r="H263" s="2">
        <v>236000</v>
      </c>
    </row>
    <row r="264" spans="1:8" x14ac:dyDescent="0.45">
      <c r="A264" s="2" t="str">
        <f t="shared" si="4"/>
        <v>BP WasFERNDALEVACUUM DISTILLATIONDownstream Charge Capacity, Current Year (barrels per stream day)</v>
      </c>
      <c r="B264" s="2" t="s">
        <v>59</v>
      </c>
      <c r="C264" s="2" t="s">
        <v>69</v>
      </c>
      <c r="D264" s="2" t="s">
        <v>70</v>
      </c>
      <c r="E264" s="2" t="s">
        <v>71</v>
      </c>
      <c r="F264" s="2" t="s">
        <v>36</v>
      </c>
      <c r="G264" s="2" t="s">
        <v>13</v>
      </c>
      <c r="H264" s="2">
        <v>112000</v>
      </c>
    </row>
    <row r="265" spans="1:8" x14ac:dyDescent="0.45">
      <c r="A265" s="2" t="str">
        <f t="shared" si="4"/>
        <v>BP WasFERNDALEVACUUM DISTILLATIONDownstream Charge Capacity, Next Year (barrels per stream day)</v>
      </c>
      <c r="B265" s="2" t="s">
        <v>59</v>
      </c>
      <c r="C265" s="2" t="s">
        <v>69</v>
      </c>
      <c r="D265" s="2" t="s">
        <v>70</v>
      </c>
      <c r="E265" s="2" t="s">
        <v>71</v>
      </c>
      <c r="F265" s="2" t="s">
        <v>36</v>
      </c>
      <c r="G265" s="2" t="s">
        <v>14</v>
      </c>
      <c r="H265" s="2">
        <v>112000</v>
      </c>
    </row>
    <row r="266" spans="1:8" x14ac:dyDescent="0.45">
      <c r="A266" s="2" t="str">
        <f t="shared" si="4"/>
        <v>BUCTexCORPUS CHRISTIOPERATING CAPACITYAtmospheric Crude Distillation Capacity (barrels per calendar day)</v>
      </c>
      <c r="B266" s="2" t="s">
        <v>76</v>
      </c>
      <c r="C266" s="2" t="s">
        <v>77</v>
      </c>
      <c r="D266" s="2" t="s">
        <v>38</v>
      </c>
      <c r="E266" s="2" t="s">
        <v>78</v>
      </c>
      <c r="F266" s="2" t="s">
        <v>31</v>
      </c>
      <c r="G266" s="2" t="s">
        <v>32</v>
      </c>
      <c r="H266" s="2">
        <v>46250</v>
      </c>
    </row>
    <row r="267" spans="1:8" x14ac:dyDescent="0.45">
      <c r="A267" s="2" t="str">
        <f t="shared" si="4"/>
        <v>BUCTexCORPUS CHRISTIOPERATING CAPACITYAtmospheric Crude Distillation Capacity (barrels per stream day)</v>
      </c>
      <c r="B267" s="2" t="s">
        <v>76</v>
      </c>
      <c r="C267" s="2" t="s">
        <v>77</v>
      </c>
      <c r="D267" s="2" t="s">
        <v>38</v>
      </c>
      <c r="E267" s="2" t="s">
        <v>78</v>
      </c>
      <c r="F267" s="2" t="s">
        <v>31</v>
      </c>
      <c r="G267" s="2" t="s">
        <v>33</v>
      </c>
      <c r="H267" s="2">
        <v>50000</v>
      </c>
    </row>
    <row r="268" spans="1:8" x14ac:dyDescent="0.45">
      <c r="A268" s="2" t="str">
        <f t="shared" si="4"/>
        <v>BUCTexCORPUS CHRISTITOTAL OPER CAP (PROJECTED, NEXT YEAR)Atmospheric Crude Distillation Capacity (barrels per stream day)</v>
      </c>
      <c r="B268" s="2" t="s">
        <v>76</v>
      </c>
      <c r="C268" s="2" t="s">
        <v>77</v>
      </c>
      <c r="D268" s="2" t="s">
        <v>38</v>
      </c>
      <c r="E268" s="2" t="s">
        <v>78</v>
      </c>
      <c r="F268" s="2" t="s">
        <v>34</v>
      </c>
      <c r="G268" s="2" t="s">
        <v>33</v>
      </c>
      <c r="H268" s="2">
        <v>50600</v>
      </c>
    </row>
    <row r="269" spans="1:8" x14ac:dyDescent="0.45">
      <c r="A269" s="2" t="str">
        <f t="shared" si="4"/>
        <v>BUCTexCORPUS CHRISTITOTAL OPERABLE CAPACITYAtmospheric Crude Distillation Capacity (barrels per calendar day)</v>
      </c>
      <c r="B269" s="2" t="s">
        <v>76</v>
      </c>
      <c r="C269" s="2" t="s">
        <v>77</v>
      </c>
      <c r="D269" s="2" t="s">
        <v>38</v>
      </c>
      <c r="E269" s="2" t="s">
        <v>78</v>
      </c>
      <c r="F269" s="2" t="s">
        <v>35</v>
      </c>
      <c r="G269" s="2" t="s">
        <v>32</v>
      </c>
      <c r="H269" s="2">
        <v>46250</v>
      </c>
    </row>
    <row r="270" spans="1:8" x14ac:dyDescent="0.45">
      <c r="A270" s="2" t="str">
        <f t="shared" si="4"/>
        <v>BUCTexCORPUS CHRISTITOTAL OPERABLE CAPACITYAtmospheric Crude Distillation Capacity (barrels per stream day)</v>
      </c>
      <c r="B270" s="2" t="s">
        <v>76</v>
      </c>
      <c r="C270" s="2" t="s">
        <v>77</v>
      </c>
      <c r="D270" s="2" t="s">
        <v>38</v>
      </c>
      <c r="E270" s="2" t="s">
        <v>78</v>
      </c>
      <c r="F270" s="2" t="s">
        <v>35</v>
      </c>
      <c r="G270" s="2" t="s">
        <v>33</v>
      </c>
      <c r="H270" s="2">
        <v>50000</v>
      </c>
    </row>
    <row r="271" spans="1:8" x14ac:dyDescent="0.45">
      <c r="A271" s="2" t="str">
        <f t="shared" si="4"/>
        <v>CALLouCOTTON VALLEYDESULFURIZATION, NAPHTHA/REFORMER FEEDDownstream Charge Capacity, Current Year (barrels per stream day)</v>
      </c>
      <c r="B271" s="2" t="s">
        <v>82</v>
      </c>
      <c r="C271" s="2" t="s">
        <v>85</v>
      </c>
      <c r="D271" s="2" t="s">
        <v>26</v>
      </c>
      <c r="E271" s="2" t="s">
        <v>86</v>
      </c>
      <c r="F271" s="2" t="s">
        <v>17</v>
      </c>
      <c r="G271" s="2" t="s">
        <v>13</v>
      </c>
      <c r="H271" s="2">
        <v>6200</v>
      </c>
    </row>
    <row r="272" spans="1:8" x14ac:dyDescent="0.45">
      <c r="A272" s="2" t="str">
        <f t="shared" si="4"/>
        <v>CALLouCOTTON VALLEYDESULFURIZATION, NAPHTHA/REFORMER FEEDDownstream Charge Capacity, Next Year (barrels per stream day)</v>
      </c>
      <c r="B272" s="2" t="s">
        <v>82</v>
      </c>
      <c r="C272" s="2" t="s">
        <v>85</v>
      </c>
      <c r="D272" s="2" t="s">
        <v>26</v>
      </c>
      <c r="E272" s="2" t="s">
        <v>86</v>
      </c>
      <c r="F272" s="2" t="s">
        <v>17</v>
      </c>
      <c r="G272" s="2" t="s">
        <v>14</v>
      </c>
      <c r="H272" s="2">
        <v>6200</v>
      </c>
    </row>
    <row r="273" spans="1:8" x14ac:dyDescent="0.45">
      <c r="A273" s="2" t="str">
        <f t="shared" si="4"/>
        <v>CALLouCOTTON VALLEYHYDROGEN (MMCFD)Production Capacity, Current Year (barrels per steam day except sulfur and hydrogen)</v>
      </c>
      <c r="B273" s="2" t="s">
        <v>82</v>
      </c>
      <c r="C273" s="2" t="s">
        <v>85</v>
      </c>
      <c r="D273" s="2" t="s">
        <v>26</v>
      </c>
      <c r="E273" s="2" t="s">
        <v>86</v>
      </c>
      <c r="F273" s="2" t="s">
        <v>18</v>
      </c>
      <c r="G273" s="2" t="s">
        <v>19</v>
      </c>
      <c r="H273" s="2">
        <v>2</v>
      </c>
    </row>
    <row r="274" spans="1:8" x14ac:dyDescent="0.45">
      <c r="A274" s="2" t="str">
        <f t="shared" si="4"/>
        <v>CALLouCOTTON VALLEYHYDROGEN (MMCFD)Production Capacity, Next Year (barrels per stream day except sulfur and hydrogen)</v>
      </c>
      <c r="B274" s="2" t="s">
        <v>82</v>
      </c>
      <c r="C274" s="2" t="s">
        <v>85</v>
      </c>
      <c r="D274" s="2" t="s">
        <v>26</v>
      </c>
      <c r="E274" s="2" t="s">
        <v>86</v>
      </c>
      <c r="F274" s="2" t="s">
        <v>18</v>
      </c>
      <c r="G274" s="2" t="s">
        <v>20</v>
      </c>
      <c r="H274" s="2">
        <v>2</v>
      </c>
    </row>
    <row r="275" spans="1:8" x14ac:dyDescent="0.45">
      <c r="A275" s="2" t="str">
        <f t="shared" si="4"/>
        <v>CALLouCOTTON VALLEYISOMERIZATION (ISOPENTANE/ISOHEXANE)Production Capacity, Current Year (barrels per steam day except sulfur and hydrogen)</v>
      </c>
      <c r="B275" s="2" t="s">
        <v>82</v>
      </c>
      <c r="C275" s="2" t="s">
        <v>85</v>
      </c>
      <c r="D275" s="2" t="s">
        <v>26</v>
      </c>
      <c r="E275" s="2" t="s">
        <v>86</v>
      </c>
      <c r="F275" s="2" t="s">
        <v>22</v>
      </c>
      <c r="G275" s="2" t="s">
        <v>19</v>
      </c>
      <c r="H275" s="2">
        <v>500</v>
      </c>
    </row>
    <row r="276" spans="1:8" x14ac:dyDescent="0.45">
      <c r="A276" s="2" t="str">
        <f t="shared" si="4"/>
        <v>CALLouCOTTON VALLEYISOMERIZATION (ISOPENTANE/ISOHEXANE)Production Capacity, Next Year (barrels per stream day except sulfur and hydrogen)</v>
      </c>
      <c r="B276" s="2" t="s">
        <v>82</v>
      </c>
      <c r="C276" s="2" t="s">
        <v>85</v>
      </c>
      <c r="D276" s="2" t="s">
        <v>26</v>
      </c>
      <c r="E276" s="2" t="s">
        <v>86</v>
      </c>
      <c r="F276" s="2" t="s">
        <v>22</v>
      </c>
      <c r="G276" s="2" t="s">
        <v>20</v>
      </c>
      <c r="H276" s="2">
        <v>500</v>
      </c>
    </row>
    <row r="277" spans="1:8" x14ac:dyDescent="0.45">
      <c r="A277" s="2" t="str">
        <f t="shared" si="4"/>
        <v>CALLouCOTTON VALLEYOPERATING CAPACITYAtmospheric Crude Distillation Capacity (barrels per calendar day)</v>
      </c>
      <c r="B277" s="2" t="s">
        <v>82</v>
      </c>
      <c r="C277" s="2" t="s">
        <v>85</v>
      </c>
      <c r="D277" s="2" t="s">
        <v>26</v>
      </c>
      <c r="E277" s="2" t="s">
        <v>86</v>
      </c>
      <c r="F277" s="2" t="s">
        <v>31</v>
      </c>
      <c r="G277" s="2" t="s">
        <v>32</v>
      </c>
      <c r="H277" s="2">
        <v>13020</v>
      </c>
    </row>
    <row r="278" spans="1:8" x14ac:dyDescent="0.45">
      <c r="A278" s="2" t="str">
        <f t="shared" si="4"/>
        <v>CALLouCOTTON VALLEYOPERATING CAPACITYAtmospheric Crude Distillation Capacity (barrels per stream day)</v>
      </c>
      <c r="B278" s="2" t="s">
        <v>82</v>
      </c>
      <c r="C278" s="2" t="s">
        <v>85</v>
      </c>
      <c r="D278" s="2" t="s">
        <v>26</v>
      </c>
      <c r="E278" s="2" t="s">
        <v>86</v>
      </c>
      <c r="F278" s="2" t="s">
        <v>31</v>
      </c>
      <c r="G278" s="2" t="s">
        <v>33</v>
      </c>
      <c r="H278" s="2">
        <v>14000</v>
      </c>
    </row>
    <row r="279" spans="1:8" x14ac:dyDescent="0.45">
      <c r="A279" s="2" t="str">
        <f t="shared" si="4"/>
        <v>CALLouCOTTON VALLEYTOTAL OPER CAP (PROJECTED, NEXT YEAR)Atmospheric Crude Distillation Capacity (barrels per stream day)</v>
      </c>
      <c r="B279" s="2" t="s">
        <v>82</v>
      </c>
      <c r="C279" s="2" t="s">
        <v>85</v>
      </c>
      <c r="D279" s="2" t="s">
        <v>26</v>
      </c>
      <c r="E279" s="2" t="s">
        <v>86</v>
      </c>
      <c r="F279" s="2" t="s">
        <v>34</v>
      </c>
      <c r="G279" s="2" t="s">
        <v>33</v>
      </c>
      <c r="H279" s="2">
        <v>14000</v>
      </c>
    </row>
    <row r="280" spans="1:8" x14ac:dyDescent="0.45">
      <c r="A280" s="2" t="str">
        <f t="shared" si="4"/>
        <v>CALLouCOTTON VALLEYTOTAL OPERABLE CAPACITYAtmospheric Crude Distillation Capacity (barrels per calendar day)</v>
      </c>
      <c r="B280" s="2" t="s">
        <v>82</v>
      </c>
      <c r="C280" s="2" t="s">
        <v>85</v>
      </c>
      <c r="D280" s="2" t="s">
        <v>26</v>
      </c>
      <c r="E280" s="2" t="s">
        <v>86</v>
      </c>
      <c r="F280" s="2" t="s">
        <v>35</v>
      </c>
      <c r="G280" s="2" t="s">
        <v>32</v>
      </c>
      <c r="H280" s="2">
        <v>13020</v>
      </c>
    </row>
    <row r="281" spans="1:8" x14ac:dyDescent="0.45">
      <c r="A281" s="2" t="str">
        <f t="shared" si="4"/>
        <v>CALLouCOTTON VALLEYTOTAL OPERABLE CAPACITYAtmospheric Crude Distillation Capacity (barrels per stream day)</v>
      </c>
      <c r="B281" s="2" t="s">
        <v>82</v>
      </c>
      <c r="C281" s="2" t="s">
        <v>85</v>
      </c>
      <c r="D281" s="2" t="s">
        <v>26</v>
      </c>
      <c r="E281" s="2" t="s">
        <v>86</v>
      </c>
      <c r="F281" s="2" t="s">
        <v>35</v>
      </c>
      <c r="G281" s="2" t="s">
        <v>33</v>
      </c>
      <c r="H281" s="2">
        <v>14000</v>
      </c>
    </row>
    <row r="282" spans="1:8" x14ac:dyDescent="0.45">
      <c r="A282" s="2" t="str">
        <f t="shared" si="4"/>
        <v>CALLouPRINCETONASPHALT &amp; ROAD OILProduction Capacity, Current Year (barrels per steam day except sulfur and hydrogen)</v>
      </c>
      <c r="B282" s="2" t="s">
        <v>82</v>
      </c>
      <c r="C282" s="2" t="s">
        <v>85</v>
      </c>
      <c r="D282" s="2" t="s">
        <v>26</v>
      </c>
      <c r="E282" s="2" t="s">
        <v>87</v>
      </c>
      <c r="F282" s="2" t="s">
        <v>42</v>
      </c>
      <c r="G282" s="2" t="s">
        <v>19</v>
      </c>
      <c r="H282" s="2">
        <v>2000</v>
      </c>
    </row>
    <row r="283" spans="1:8" x14ac:dyDescent="0.45">
      <c r="A283" s="2" t="str">
        <f t="shared" si="4"/>
        <v>CALLouPRINCETONASPHALT &amp; ROAD OILProduction Capacity, Next Year (barrels per stream day except sulfur and hydrogen)</v>
      </c>
      <c r="B283" s="2" t="s">
        <v>82</v>
      </c>
      <c r="C283" s="2" t="s">
        <v>85</v>
      </c>
      <c r="D283" s="2" t="s">
        <v>26</v>
      </c>
      <c r="E283" s="2" t="s">
        <v>87</v>
      </c>
      <c r="F283" s="2" t="s">
        <v>42</v>
      </c>
      <c r="G283" s="2" t="s">
        <v>20</v>
      </c>
      <c r="H283" s="2">
        <v>2000</v>
      </c>
    </row>
    <row r="284" spans="1:8" x14ac:dyDescent="0.45">
      <c r="A284" s="2" t="str">
        <f t="shared" si="4"/>
        <v>CALLouPRINCETONHYDROGEN (MMCFD)Production Capacity, Current Year (barrels per steam day except sulfur and hydrogen)</v>
      </c>
      <c r="B284" s="2" t="s">
        <v>82</v>
      </c>
      <c r="C284" s="2" t="s">
        <v>85</v>
      </c>
      <c r="D284" s="2" t="s">
        <v>26</v>
      </c>
      <c r="E284" s="2" t="s">
        <v>87</v>
      </c>
      <c r="F284" s="2" t="s">
        <v>18</v>
      </c>
      <c r="G284" s="2" t="s">
        <v>19</v>
      </c>
      <c r="H284" s="2">
        <v>4</v>
      </c>
    </row>
    <row r="285" spans="1:8" x14ac:dyDescent="0.45">
      <c r="A285" s="2" t="str">
        <f t="shared" si="4"/>
        <v>CALLouPRINCETONHYDROGEN (MMCFD)Production Capacity, Next Year (barrels per stream day except sulfur and hydrogen)</v>
      </c>
      <c r="B285" s="2" t="s">
        <v>82</v>
      </c>
      <c r="C285" s="2" t="s">
        <v>85</v>
      </c>
      <c r="D285" s="2" t="s">
        <v>26</v>
      </c>
      <c r="E285" s="2" t="s">
        <v>87</v>
      </c>
      <c r="F285" s="2" t="s">
        <v>18</v>
      </c>
      <c r="G285" s="2" t="s">
        <v>20</v>
      </c>
      <c r="H285" s="2">
        <v>4</v>
      </c>
    </row>
    <row r="286" spans="1:8" x14ac:dyDescent="0.45">
      <c r="A286" s="2" t="str">
        <f t="shared" si="4"/>
        <v>CALLouPRINCETONLUBRICANTSProduction Capacity, Current Year (barrels per steam day except sulfur and hydrogen)</v>
      </c>
      <c r="B286" s="2" t="s">
        <v>82</v>
      </c>
      <c r="C286" s="2" t="s">
        <v>85</v>
      </c>
      <c r="D286" s="2" t="s">
        <v>26</v>
      </c>
      <c r="E286" s="2" t="s">
        <v>87</v>
      </c>
      <c r="F286" s="2" t="s">
        <v>49</v>
      </c>
      <c r="G286" s="2" t="s">
        <v>19</v>
      </c>
      <c r="H286" s="2">
        <v>7000</v>
      </c>
    </row>
    <row r="287" spans="1:8" x14ac:dyDescent="0.45">
      <c r="A287" s="2" t="str">
        <f t="shared" si="4"/>
        <v>CALLouPRINCETONLUBRICANTSProduction Capacity, Next Year (barrels per stream day except sulfur and hydrogen)</v>
      </c>
      <c r="B287" s="2" t="s">
        <v>82</v>
      </c>
      <c r="C287" s="2" t="s">
        <v>85</v>
      </c>
      <c r="D287" s="2" t="s">
        <v>26</v>
      </c>
      <c r="E287" s="2" t="s">
        <v>87</v>
      </c>
      <c r="F287" s="2" t="s">
        <v>49</v>
      </c>
      <c r="G287" s="2" t="s">
        <v>20</v>
      </c>
      <c r="H287" s="2">
        <v>7000</v>
      </c>
    </row>
    <row r="288" spans="1:8" x14ac:dyDescent="0.45">
      <c r="A288" s="2" t="str">
        <f t="shared" si="4"/>
        <v>CALLouPRINCETONOPERATING CAPACITYAtmospheric Crude Distillation Capacity (barrels per calendar day)</v>
      </c>
      <c r="B288" s="2" t="s">
        <v>82</v>
      </c>
      <c r="C288" s="2" t="s">
        <v>85</v>
      </c>
      <c r="D288" s="2" t="s">
        <v>26</v>
      </c>
      <c r="E288" s="2" t="s">
        <v>87</v>
      </c>
      <c r="F288" s="2" t="s">
        <v>31</v>
      </c>
      <c r="G288" s="2" t="s">
        <v>32</v>
      </c>
      <c r="H288" s="2">
        <v>8300</v>
      </c>
    </row>
    <row r="289" spans="1:8" x14ac:dyDescent="0.45">
      <c r="A289" s="2" t="str">
        <f t="shared" si="4"/>
        <v>CALLouPRINCETONOPERATING CAPACITYAtmospheric Crude Distillation Capacity (barrels per stream day)</v>
      </c>
      <c r="B289" s="2" t="s">
        <v>82</v>
      </c>
      <c r="C289" s="2" t="s">
        <v>85</v>
      </c>
      <c r="D289" s="2" t="s">
        <v>26</v>
      </c>
      <c r="E289" s="2" t="s">
        <v>87</v>
      </c>
      <c r="F289" s="2" t="s">
        <v>31</v>
      </c>
      <c r="G289" s="2" t="s">
        <v>33</v>
      </c>
      <c r="H289" s="2">
        <v>8655</v>
      </c>
    </row>
    <row r="290" spans="1:8" x14ac:dyDescent="0.45">
      <c r="A290" s="2" t="str">
        <f t="shared" si="4"/>
        <v>CALLouPRINCETONSULFUR (SHORT TONS/DAY)Production Capacity, Current Year (barrels per steam day except sulfur and hydrogen)</v>
      </c>
      <c r="B290" s="2" t="s">
        <v>82</v>
      </c>
      <c r="C290" s="2" t="s">
        <v>85</v>
      </c>
      <c r="D290" s="2" t="s">
        <v>26</v>
      </c>
      <c r="E290" s="2" t="s">
        <v>87</v>
      </c>
      <c r="F290" s="2" t="s">
        <v>24</v>
      </c>
      <c r="G290" s="2" t="s">
        <v>19</v>
      </c>
      <c r="H290" s="2">
        <v>3</v>
      </c>
    </row>
    <row r="291" spans="1:8" x14ac:dyDescent="0.45">
      <c r="A291" s="2" t="str">
        <f t="shared" si="4"/>
        <v>CALLouPRINCETONSULFUR (SHORT TONS/DAY)Production Capacity, Next Year (barrels per stream day except sulfur and hydrogen)</v>
      </c>
      <c r="B291" s="2" t="s">
        <v>82</v>
      </c>
      <c r="C291" s="2" t="s">
        <v>85</v>
      </c>
      <c r="D291" s="2" t="s">
        <v>26</v>
      </c>
      <c r="E291" s="2" t="s">
        <v>87</v>
      </c>
      <c r="F291" s="2" t="s">
        <v>24</v>
      </c>
      <c r="G291" s="2" t="s">
        <v>20</v>
      </c>
      <c r="H291" s="2">
        <v>3</v>
      </c>
    </row>
    <row r="292" spans="1:8" x14ac:dyDescent="0.45">
      <c r="A292" s="2" t="str">
        <f t="shared" si="4"/>
        <v>CALLouPRINCETONTOTAL OPER CAP (PROJECTED, NEXT YEAR)Atmospheric Crude Distillation Capacity (barrels per stream day)</v>
      </c>
      <c r="B292" s="2" t="s">
        <v>82</v>
      </c>
      <c r="C292" s="2" t="s">
        <v>85</v>
      </c>
      <c r="D292" s="2" t="s">
        <v>26</v>
      </c>
      <c r="E292" s="2" t="s">
        <v>87</v>
      </c>
      <c r="F292" s="2" t="s">
        <v>34</v>
      </c>
      <c r="G292" s="2" t="s">
        <v>33</v>
      </c>
      <c r="H292" s="2">
        <v>8655</v>
      </c>
    </row>
    <row r="293" spans="1:8" x14ac:dyDescent="0.45">
      <c r="A293" s="2" t="str">
        <f t="shared" si="4"/>
        <v>CALLouPRINCETONTOTAL OPERABLE CAPACITYAtmospheric Crude Distillation Capacity (barrels per calendar day)</v>
      </c>
      <c r="B293" s="2" t="s">
        <v>82</v>
      </c>
      <c r="C293" s="2" t="s">
        <v>85</v>
      </c>
      <c r="D293" s="2" t="s">
        <v>26</v>
      </c>
      <c r="E293" s="2" t="s">
        <v>87</v>
      </c>
      <c r="F293" s="2" t="s">
        <v>35</v>
      </c>
      <c r="G293" s="2" t="s">
        <v>32</v>
      </c>
      <c r="H293" s="2">
        <v>8300</v>
      </c>
    </row>
    <row r="294" spans="1:8" x14ac:dyDescent="0.45">
      <c r="A294" s="2" t="str">
        <f t="shared" si="4"/>
        <v>CALLouPRINCETONTOTAL OPERABLE CAPACITYAtmospheric Crude Distillation Capacity (barrels per stream day)</v>
      </c>
      <c r="B294" s="2" t="s">
        <v>82</v>
      </c>
      <c r="C294" s="2" t="s">
        <v>85</v>
      </c>
      <c r="D294" s="2" t="s">
        <v>26</v>
      </c>
      <c r="E294" s="2" t="s">
        <v>87</v>
      </c>
      <c r="F294" s="2" t="s">
        <v>35</v>
      </c>
      <c r="G294" s="2" t="s">
        <v>33</v>
      </c>
      <c r="H294" s="2">
        <v>8655</v>
      </c>
    </row>
    <row r="295" spans="1:8" x14ac:dyDescent="0.45">
      <c r="A295" s="2" t="str">
        <f t="shared" si="4"/>
        <v>CALLouPRINCETONVACUUM DISTILLATIONDownstream Charge Capacity, Current Year (barrels per stream day)</v>
      </c>
      <c r="B295" s="2" t="s">
        <v>82</v>
      </c>
      <c r="C295" s="2" t="s">
        <v>85</v>
      </c>
      <c r="D295" s="2" t="s">
        <v>26</v>
      </c>
      <c r="E295" s="2" t="s">
        <v>87</v>
      </c>
      <c r="F295" s="2" t="s">
        <v>36</v>
      </c>
      <c r="G295" s="2" t="s">
        <v>13</v>
      </c>
      <c r="H295" s="2">
        <v>7000</v>
      </c>
    </row>
    <row r="296" spans="1:8" x14ac:dyDescent="0.45">
      <c r="A296" s="2" t="str">
        <f t="shared" si="4"/>
        <v>CALLouPRINCETONVACUUM DISTILLATIONDownstream Charge Capacity, Next Year (barrels per stream day)</v>
      </c>
      <c r="B296" s="2" t="s">
        <v>82</v>
      </c>
      <c r="C296" s="2" t="s">
        <v>85</v>
      </c>
      <c r="D296" s="2" t="s">
        <v>26</v>
      </c>
      <c r="E296" s="2" t="s">
        <v>87</v>
      </c>
      <c r="F296" s="2" t="s">
        <v>36</v>
      </c>
      <c r="G296" s="2" t="s">
        <v>14</v>
      </c>
      <c r="H296" s="2">
        <v>7000</v>
      </c>
    </row>
    <row r="297" spans="1:8" x14ac:dyDescent="0.45">
      <c r="A297" s="2" t="str">
        <f t="shared" si="4"/>
        <v>CALLouSHREVEPORTASPHALT &amp; ROAD OILProduction Capacity, Current Year (barrels per steam day except sulfur and hydrogen)</v>
      </c>
      <c r="B297" s="2" t="s">
        <v>82</v>
      </c>
      <c r="C297" s="2" t="s">
        <v>93</v>
      </c>
      <c r="D297" s="2" t="s">
        <v>26</v>
      </c>
      <c r="E297" s="2" t="s">
        <v>94</v>
      </c>
      <c r="F297" s="2" t="s">
        <v>42</v>
      </c>
      <c r="G297" s="2" t="s">
        <v>19</v>
      </c>
      <c r="H297" s="2">
        <v>6500</v>
      </c>
    </row>
    <row r="298" spans="1:8" x14ac:dyDescent="0.45">
      <c r="A298" s="2" t="str">
        <f t="shared" si="4"/>
        <v>CALLouSHREVEPORTASPHALT &amp; ROAD OILProduction Capacity, Next Year (barrels per stream day except sulfur and hydrogen)</v>
      </c>
      <c r="B298" s="2" t="s">
        <v>82</v>
      </c>
      <c r="C298" s="2" t="s">
        <v>93</v>
      </c>
      <c r="D298" s="2" t="s">
        <v>26</v>
      </c>
      <c r="E298" s="2" t="s">
        <v>94</v>
      </c>
      <c r="F298" s="2" t="s">
        <v>42</v>
      </c>
      <c r="G298" s="2" t="s">
        <v>20</v>
      </c>
      <c r="H298" s="2">
        <v>6500</v>
      </c>
    </row>
    <row r="299" spans="1:8" x14ac:dyDescent="0.45">
      <c r="A299" s="2" t="str">
        <f t="shared" si="4"/>
        <v>CALLouSHREVEPORTCAT REFORMING: LOW PRESSUREDownstream Charge Capacity, Current Year (barrels per calendar day)</v>
      </c>
      <c r="B299" s="2" t="s">
        <v>82</v>
      </c>
      <c r="C299" s="2" t="s">
        <v>93</v>
      </c>
      <c r="D299" s="2" t="s">
        <v>26</v>
      </c>
      <c r="E299" s="2" t="s">
        <v>94</v>
      </c>
      <c r="F299" s="2" t="s">
        <v>15</v>
      </c>
      <c r="G299" s="2" t="s">
        <v>12</v>
      </c>
      <c r="H299" s="2">
        <v>11900</v>
      </c>
    </row>
    <row r="300" spans="1:8" x14ac:dyDescent="0.45">
      <c r="A300" s="2" t="str">
        <f t="shared" si="4"/>
        <v>CALLouSHREVEPORTCAT REFORMING: LOW PRESSUREDownstream Charge Capacity, Current Year (barrels per stream day)</v>
      </c>
      <c r="B300" s="2" t="s">
        <v>82</v>
      </c>
      <c r="C300" s="2" t="s">
        <v>93</v>
      </c>
      <c r="D300" s="2" t="s">
        <v>26</v>
      </c>
      <c r="E300" s="2" t="s">
        <v>94</v>
      </c>
      <c r="F300" s="2" t="s">
        <v>15</v>
      </c>
      <c r="G300" s="2" t="s">
        <v>13</v>
      </c>
      <c r="H300" s="2">
        <v>12000</v>
      </c>
    </row>
    <row r="301" spans="1:8" x14ac:dyDescent="0.45">
      <c r="A301" s="2" t="str">
        <f t="shared" si="4"/>
        <v>CALLouSHREVEPORTCAT REFORMING: LOW PRESSUREDownstream Charge Capacity, Next Year (barrels per stream day)</v>
      </c>
      <c r="B301" s="2" t="s">
        <v>82</v>
      </c>
      <c r="C301" s="2" t="s">
        <v>93</v>
      </c>
      <c r="D301" s="2" t="s">
        <v>26</v>
      </c>
      <c r="E301" s="2" t="s">
        <v>94</v>
      </c>
      <c r="F301" s="2" t="s">
        <v>15</v>
      </c>
      <c r="G301" s="2" t="s">
        <v>14</v>
      </c>
      <c r="H301" s="2">
        <v>12000</v>
      </c>
    </row>
    <row r="302" spans="1:8" x14ac:dyDescent="0.45">
      <c r="A302" s="2" t="str">
        <f t="shared" si="4"/>
        <v>CALLouSHREVEPORTDESULFURIZATION, DIESEL FUELDownstream Charge Capacity, Current Year (barrels per stream day)</v>
      </c>
      <c r="B302" s="2" t="s">
        <v>82</v>
      </c>
      <c r="C302" s="2" t="s">
        <v>93</v>
      </c>
      <c r="D302" s="2" t="s">
        <v>26</v>
      </c>
      <c r="E302" s="2" t="s">
        <v>94</v>
      </c>
      <c r="F302" s="2" t="s">
        <v>43</v>
      </c>
      <c r="G302" s="2" t="s">
        <v>13</v>
      </c>
      <c r="H302" s="2">
        <v>14000</v>
      </c>
    </row>
    <row r="303" spans="1:8" x14ac:dyDescent="0.45">
      <c r="A303" s="2" t="str">
        <f t="shared" si="4"/>
        <v>CALLouSHREVEPORTDESULFURIZATION, DIESEL FUELDownstream Charge Capacity, Next Year (barrels per stream day)</v>
      </c>
      <c r="B303" s="2" t="s">
        <v>82</v>
      </c>
      <c r="C303" s="2" t="s">
        <v>93</v>
      </c>
      <c r="D303" s="2" t="s">
        <v>26</v>
      </c>
      <c r="E303" s="2" t="s">
        <v>94</v>
      </c>
      <c r="F303" s="2" t="s">
        <v>43</v>
      </c>
      <c r="G303" s="2" t="s">
        <v>14</v>
      </c>
      <c r="H303" s="2">
        <v>14000</v>
      </c>
    </row>
    <row r="304" spans="1:8" x14ac:dyDescent="0.45">
      <c r="A304" s="2" t="str">
        <f t="shared" si="4"/>
        <v>CALLouSHREVEPORTDESULFURIZATION, HEAVY GAS OILDownstream Charge Capacity, Current Year (barrels per stream day)</v>
      </c>
      <c r="B304" s="2" t="s">
        <v>82</v>
      </c>
      <c r="C304" s="2" t="s">
        <v>93</v>
      </c>
      <c r="D304" s="2" t="s">
        <v>26</v>
      </c>
      <c r="E304" s="2" t="s">
        <v>94</v>
      </c>
      <c r="F304" s="2" t="s">
        <v>16</v>
      </c>
      <c r="G304" s="2" t="s">
        <v>13</v>
      </c>
      <c r="H304" s="2">
        <v>21100</v>
      </c>
    </row>
    <row r="305" spans="1:8" x14ac:dyDescent="0.45">
      <c r="A305" s="2" t="str">
        <f t="shared" si="4"/>
        <v>CALLouSHREVEPORTDESULFURIZATION, HEAVY GAS OILDownstream Charge Capacity, Next Year (barrels per stream day)</v>
      </c>
      <c r="B305" s="2" t="s">
        <v>82</v>
      </c>
      <c r="C305" s="2" t="s">
        <v>93</v>
      </c>
      <c r="D305" s="2" t="s">
        <v>26</v>
      </c>
      <c r="E305" s="2" t="s">
        <v>94</v>
      </c>
      <c r="F305" s="2" t="s">
        <v>16</v>
      </c>
      <c r="G305" s="2" t="s">
        <v>14</v>
      </c>
      <c r="H305" s="2">
        <v>21100</v>
      </c>
    </row>
    <row r="306" spans="1:8" x14ac:dyDescent="0.45">
      <c r="A306" s="2" t="str">
        <f t="shared" si="4"/>
        <v>CALLouSHREVEPORTDESULFURIZATION, NAPHTHA/REFORMER FEEDDownstream Charge Capacity, Current Year (barrels per stream day)</v>
      </c>
      <c r="B306" s="2" t="s">
        <v>82</v>
      </c>
      <c r="C306" s="2" t="s">
        <v>93</v>
      </c>
      <c r="D306" s="2" t="s">
        <v>26</v>
      </c>
      <c r="E306" s="2" t="s">
        <v>94</v>
      </c>
      <c r="F306" s="2" t="s">
        <v>17</v>
      </c>
      <c r="G306" s="2" t="s">
        <v>13</v>
      </c>
      <c r="H306" s="2">
        <v>16000</v>
      </c>
    </row>
    <row r="307" spans="1:8" x14ac:dyDescent="0.45">
      <c r="A307" s="2" t="str">
        <f t="shared" si="4"/>
        <v>CALLouSHREVEPORTDESULFURIZATION, NAPHTHA/REFORMER FEEDDownstream Charge Capacity, Next Year (barrels per stream day)</v>
      </c>
      <c r="B307" s="2" t="s">
        <v>82</v>
      </c>
      <c r="C307" s="2" t="s">
        <v>93</v>
      </c>
      <c r="D307" s="2" t="s">
        <v>26</v>
      </c>
      <c r="E307" s="2" t="s">
        <v>94</v>
      </c>
      <c r="F307" s="2" t="s">
        <v>17</v>
      </c>
      <c r="G307" s="2" t="s">
        <v>14</v>
      </c>
      <c r="H307" s="2">
        <v>16000</v>
      </c>
    </row>
    <row r="308" spans="1:8" x14ac:dyDescent="0.45">
      <c r="A308" s="2" t="str">
        <f t="shared" si="4"/>
        <v>CALLouSHREVEPORTDESULFURIZATION, OTHERDownstream Charge Capacity, Current Year (barrels per stream day)</v>
      </c>
      <c r="B308" s="2" t="s">
        <v>82</v>
      </c>
      <c r="C308" s="2" t="s">
        <v>93</v>
      </c>
      <c r="D308" s="2" t="s">
        <v>26</v>
      </c>
      <c r="E308" s="2" t="s">
        <v>94</v>
      </c>
      <c r="F308" s="2" t="s">
        <v>95</v>
      </c>
      <c r="G308" s="2" t="s">
        <v>13</v>
      </c>
      <c r="H308" s="2">
        <v>1200</v>
      </c>
    </row>
    <row r="309" spans="1:8" x14ac:dyDescent="0.45">
      <c r="A309" s="2" t="str">
        <f t="shared" si="4"/>
        <v>CALLouSHREVEPORTDESULFURIZATION, OTHERDownstream Charge Capacity, Next Year (barrels per stream day)</v>
      </c>
      <c r="B309" s="2" t="s">
        <v>82</v>
      </c>
      <c r="C309" s="2" t="s">
        <v>93</v>
      </c>
      <c r="D309" s="2" t="s">
        <v>26</v>
      </c>
      <c r="E309" s="2" t="s">
        <v>94</v>
      </c>
      <c r="F309" s="2" t="s">
        <v>95</v>
      </c>
      <c r="G309" s="2" t="s">
        <v>14</v>
      </c>
      <c r="H309" s="2">
        <v>1200</v>
      </c>
    </row>
    <row r="310" spans="1:8" x14ac:dyDescent="0.45">
      <c r="A310" s="2" t="str">
        <f t="shared" si="4"/>
        <v>CALLouSHREVEPORTHYDROGEN (MMCFD)Production Capacity, Current Year (barrels per steam day except sulfur and hydrogen)</v>
      </c>
      <c r="B310" s="2" t="s">
        <v>82</v>
      </c>
      <c r="C310" s="2" t="s">
        <v>93</v>
      </c>
      <c r="D310" s="2" t="s">
        <v>26</v>
      </c>
      <c r="E310" s="2" t="s">
        <v>94</v>
      </c>
      <c r="F310" s="2" t="s">
        <v>18</v>
      </c>
      <c r="G310" s="2" t="s">
        <v>19</v>
      </c>
      <c r="H310" s="2">
        <v>12</v>
      </c>
    </row>
    <row r="311" spans="1:8" x14ac:dyDescent="0.45">
      <c r="A311" s="2" t="str">
        <f t="shared" si="4"/>
        <v>CALLouSHREVEPORTHYDROGEN (MMCFD)Production Capacity, Next Year (barrels per stream day except sulfur and hydrogen)</v>
      </c>
      <c r="B311" s="2" t="s">
        <v>82</v>
      </c>
      <c r="C311" s="2" t="s">
        <v>93</v>
      </c>
      <c r="D311" s="2" t="s">
        <v>26</v>
      </c>
      <c r="E311" s="2" t="s">
        <v>94</v>
      </c>
      <c r="F311" s="2" t="s">
        <v>18</v>
      </c>
      <c r="G311" s="2" t="s">
        <v>20</v>
      </c>
      <c r="H311" s="2">
        <v>12</v>
      </c>
    </row>
    <row r="312" spans="1:8" x14ac:dyDescent="0.45">
      <c r="A312" s="2" t="str">
        <f t="shared" si="4"/>
        <v>CALLouSHREVEPORTLUBRICANTSProduction Capacity, Current Year (barrels per steam day except sulfur and hydrogen)</v>
      </c>
      <c r="B312" s="2" t="s">
        <v>82</v>
      </c>
      <c r="C312" s="2" t="s">
        <v>93</v>
      </c>
      <c r="D312" s="2" t="s">
        <v>26</v>
      </c>
      <c r="E312" s="2" t="s">
        <v>94</v>
      </c>
      <c r="F312" s="2" t="s">
        <v>49</v>
      </c>
      <c r="G312" s="2" t="s">
        <v>19</v>
      </c>
      <c r="H312" s="2">
        <v>12500</v>
      </c>
    </row>
    <row r="313" spans="1:8" x14ac:dyDescent="0.45">
      <c r="A313" s="2" t="str">
        <f t="shared" si="4"/>
        <v>CALLouSHREVEPORTLUBRICANTSProduction Capacity, Next Year (barrels per stream day except sulfur and hydrogen)</v>
      </c>
      <c r="B313" s="2" t="s">
        <v>82</v>
      </c>
      <c r="C313" s="2" t="s">
        <v>93</v>
      </c>
      <c r="D313" s="2" t="s">
        <v>26</v>
      </c>
      <c r="E313" s="2" t="s">
        <v>94</v>
      </c>
      <c r="F313" s="2" t="s">
        <v>49</v>
      </c>
      <c r="G313" s="2" t="s">
        <v>20</v>
      </c>
      <c r="H313" s="2">
        <v>12500</v>
      </c>
    </row>
    <row r="314" spans="1:8" x14ac:dyDescent="0.45">
      <c r="A314" s="2" t="str">
        <f t="shared" si="4"/>
        <v>CALLouSHREVEPORTOPERATING CAPACITYAtmospheric Crude Distillation Capacity (barrels per calendar day)</v>
      </c>
      <c r="B314" s="2" t="s">
        <v>82</v>
      </c>
      <c r="C314" s="2" t="s">
        <v>93</v>
      </c>
      <c r="D314" s="2" t="s">
        <v>26</v>
      </c>
      <c r="E314" s="2" t="s">
        <v>94</v>
      </c>
      <c r="F314" s="2" t="s">
        <v>31</v>
      </c>
      <c r="G314" s="2" t="s">
        <v>32</v>
      </c>
      <c r="H314" s="2">
        <v>57000</v>
      </c>
    </row>
    <row r="315" spans="1:8" x14ac:dyDescent="0.45">
      <c r="A315" s="2" t="str">
        <f t="shared" si="4"/>
        <v>CALLouSHREVEPORTOPERATING CAPACITYAtmospheric Crude Distillation Capacity (barrels per stream day)</v>
      </c>
      <c r="B315" s="2" t="s">
        <v>82</v>
      </c>
      <c r="C315" s="2" t="s">
        <v>93</v>
      </c>
      <c r="D315" s="2" t="s">
        <v>26</v>
      </c>
      <c r="E315" s="2" t="s">
        <v>94</v>
      </c>
      <c r="F315" s="2" t="s">
        <v>31</v>
      </c>
      <c r="G315" s="2" t="s">
        <v>33</v>
      </c>
      <c r="H315" s="2">
        <v>60000</v>
      </c>
    </row>
    <row r="316" spans="1:8" x14ac:dyDescent="0.45">
      <c r="A316" s="2" t="str">
        <f t="shared" si="4"/>
        <v>CALLouSHREVEPORTSULFUR (SHORT TONS/DAY)Production Capacity, Current Year (barrels per steam day except sulfur and hydrogen)</v>
      </c>
      <c r="B316" s="2" t="s">
        <v>82</v>
      </c>
      <c r="C316" s="2" t="s">
        <v>93</v>
      </c>
      <c r="D316" s="2" t="s">
        <v>26</v>
      </c>
      <c r="E316" s="2" t="s">
        <v>94</v>
      </c>
      <c r="F316" s="2" t="s">
        <v>24</v>
      </c>
      <c r="G316" s="2" t="s">
        <v>19</v>
      </c>
      <c r="H316" s="2">
        <v>40</v>
      </c>
    </row>
    <row r="317" spans="1:8" x14ac:dyDescent="0.45">
      <c r="A317" s="2" t="str">
        <f t="shared" si="4"/>
        <v>CALLouSHREVEPORTSULFUR (SHORT TONS/DAY)Production Capacity, Next Year (barrels per stream day except sulfur and hydrogen)</v>
      </c>
      <c r="B317" s="2" t="s">
        <v>82</v>
      </c>
      <c r="C317" s="2" t="s">
        <v>93</v>
      </c>
      <c r="D317" s="2" t="s">
        <v>26</v>
      </c>
      <c r="E317" s="2" t="s">
        <v>94</v>
      </c>
      <c r="F317" s="2" t="s">
        <v>24</v>
      </c>
      <c r="G317" s="2" t="s">
        <v>20</v>
      </c>
      <c r="H317" s="2">
        <v>40</v>
      </c>
    </row>
    <row r="318" spans="1:8" x14ac:dyDescent="0.45">
      <c r="A318" s="2" t="str">
        <f t="shared" si="4"/>
        <v>CALLouSHREVEPORTTOTAL OPER CAP (PROJECTED, NEXT YEAR)Atmospheric Crude Distillation Capacity (barrels per stream day)</v>
      </c>
      <c r="B318" s="2" t="s">
        <v>82</v>
      </c>
      <c r="C318" s="2" t="s">
        <v>93</v>
      </c>
      <c r="D318" s="2" t="s">
        <v>26</v>
      </c>
      <c r="E318" s="2" t="s">
        <v>94</v>
      </c>
      <c r="F318" s="2" t="s">
        <v>34</v>
      </c>
      <c r="G318" s="2" t="s">
        <v>33</v>
      </c>
      <c r="H318" s="2">
        <v>60000</v>
      </c>
    </row>
    <row r="319" spans="1:8" x14ac:dyDescent="0.45">
      <c r="A319" s="2" t="str">
        <f t="shared" si="4"/>
        <v>CALLouSHREVEPORTTOTAL OPERABLE CAPACITYAtmospheric Crude Distillation Capacity (barrels per calendar day)</v>
      </c>
      <c r="B319" s="2" t="s">
        <v>82</v>
      </c>
      <c r="C319" s="2" t="s">
        <v>93</v>
      </c>
      <c r="D319" s="2" t="s">
        <v>26</v>
      </c>
      <c r="E319" s="2" t="s">
        <v>94</v>
      </c>
      <c r="F319" s="2" t="s">
        <v>35</v>
      </c>
      <c r="G319" s="2" t="s">
        <v>32</v>
      </c>
      <c r="H319" s="2">
        <v>57000</v>
      </c>
    </row>
    <row r="320" spans="1:8" x14ac:dyDescent="0.45">
      <c r="A320" s="2" t="str">
        <f t="shared" si="4"/>
        <v>CALLouSHREVEPORTTOTAL OPERABLE CAPACITYAtmospheric Crude Distillation Capacity (barrels per stream day)</v>
      </c>
      <c r="B320" s="2" t="s">
        <v>82</v>
      </c>
      <c r="C320" s="2" t="s">
        <v>93</v>
      </c>
      <c r="D320" s="2" t="s">
        <v>26</v>
      </c>
      <c r="E320" s="2" t="s">
        <v>94</v>
      </c>
      <c r="F320" s="2" t="s">
        <v>35</v>
      </c>
      <c r="G320" s="2" t="s">
        <v>33</v>
      </c>
      <c r="H320" s="2">
        <v>60000</v>
      </c>
    </row>
    <row r="321" spans="1:8" x14ac:dyDescent="0.45">
      <c r="A321" s="2" t="str">
        <f t="shared" si="4"/>
        <v>CALLouSHREVEPORTVACUUM DISTILLATIONDownstream Charge Capacity, Current Year (barrels per stream day)</v>
      </c>
      <c r="B321" s="2" t="s">
        <v>82</v>
      </c>
      <c r="C321" s="2" t="s">
        <v>93</v>
      </c>
      <c r="D321" s="2" t="s">
        <v>26</v>
      </c>
      <c r="E321" s="2" t="s">
        <v>94</v>
      </c>
      <c r="F321" s="2" t="s">
        <v>36</v>
      </c>
      <c r="G321" s="2" t="s">
        <v>13</v>
      </c>
      <c r="H321" s="2">
        <v>28000</v>
      </c>
    </row>
    <row r="322" spans="1:8" x14ac:dyDescent="0.45">
      <c r="A322" s="2" t="str">
        <f t="shared" ref="A322:A385" si="5">LEFT(B322,3)&amp;LEFT(D322,3)&amp;LEFT(E322,15)&amp;F322&amp;G322</f>
        <v>CALLouSHREVEPORTVACUUM DISTILLATIONDownstream Charge Capacity, Next Year (barrels per stream day)</v>
      </c>
      <c r="B322" s="2" t="s">
        <v>82</v>
      </c>
      <c r="C322" s="2" t="s">
        <v>93</v>
      </c>
      <c r="D322" s="2" t="s">
        <v>26</v>
      </c>
      <c r="E322" s="2" t="s">
        <v>94</v>
      </c>
      <c r="F322" s="2" t="s">
        <v>36</v>
      </c>
      <c r="G322" s="2" t="s">
        <v>14</v>
      </c>
      <c r="H322" s="2">
        <v>28000</v>
      </c>
    </row>
    <row r="323" spans="1:8" x14ac:dyDescent="0.45">
      <c r="A323" s="2" t="str">
        <f t="shared" si="5"/>
        <v>CALMonGREAT FALLSALKYLATESProduction Capacity, Current Year (barrels per steam day except sulfur and hydrogen)</v>
      </c>
      <c r="B323" s="2" t="s">
        <v>82</v>
      </c>
      <c r="C323" s="2" t="s">
        <v>90</v>
      </c>
      <c r="D323" s="2" t="s">
        <v>91</v>
      </c>
      <c r="E323" s="2" t="s">
        <v>92</v>
      </c>
      <c r="F323" s="2" t="s">
        <v>40</v>
      </c>
      <c r="G323" s="2" t="s">
        <v>19</v>
      </c>
      <c r="H323" s="2">
        <v>700</v>
      </c>
    </row>
    <row r="324" spans="1:8" x14ac:dyDescent="0.45">
      <c r="A324" s="2" t="str">
        <f t="shared" si="5"/>
        <v>CALMonGREAT FALLSALKYLATESProduction Capacity, Next Year (barrels per stream day except sulfur and hydrogen)</v>
      </c>
      <c r="B324" s="2" t="s">
        <v>82</v>
      </c>
      <c r="C324" s="2" t="s">
        <v>90</v>
      </c>
      <c r="D324" s="2" t="s">
        <v>91</v>
      </c>
      <c r="E324" s="2" t="s">
        <v>92</v>
      </c>
      <c r="F324" s="2" t="s">
        <v>40</v>
      </c>
      <c r="G324" s="2" t="s">
        <v>20</v>
      </c>
      <c r="H324" s="2">
        <v>700</v>
      </c>
    </row>
    <row r="325" spans="1:8" x14ac:dyDescent="0.45">
      <c r="A325" s="2" t="str">
        <f t="shared" si="5"/>
        <v>CALMonGREAT FALLSASPHALT &amp; ROAD OILProduction Capacity, Current Year (barrels per steam day except sulfur and hydrogen)</v>
      </c>
      <c r="B325" s="2" t="s">
        <v>82</v>
      </c>
      <c r="C325" s="2" t="s">
        <v>90</v>
      </c>
      <c r="D325" s="2" t="s">
        <v>91</v>
      </c>
      <c r="E325" s="2" t="s">
        <v>92</v>
      </c>
      <c r="F325" s="2" t="s">
        <v>42</v>
      </c>
      <c r="G325" s="2" t="s">
        <v>19</v>
      </c>
      <c r="H325" s="2">
        <v>10000</v>
      </c>
    </row>
    <row r="326" spans="1:8" x14ac:dyDescent="0.45">
      <c r="A326" s="2" t="str">
        <f t="shared" si="5"/>
        <v>CALMonGREAT FALLSASPHALT &amp; ROAD OILProduction Capacity, Next Year (barrels per stream day except sulfur and hydrogen)</v>
      </c>
      <c r="B326" s="2" t="s">
        <v>82</v>
      </c>
      <c r="C326" s="2" t="s">
        <v>90</v>
      </c>
      <c r="D326" s="2" t="s">
        <v>91</v>
      </c>
      <c r="E326" s="2" t="s">
        <v>92</v>
      </c>
      <c r="F326" s="2" t="s">
        <v>42</v>
      </c>
      <c r="G326" s="2" t="s">
        <v>20</v>
      </c>
      <c r="H326" s="2">
        <v>10000</v>
      </c>
    </row>
    <row r="327" spans="1:8" x14ac:dyDescent="0.45">
      <c r="A327" s="2" t="str">
        <f t="shared" si="5"/>
        <v>CALMonGREAT FALLSCAT CRACKING: FRESH FEEDDownstream Charge Capacity, Current Year (barrels per calendar day)</v>
      </c>
      <c r="B327" s="2" t="s">
        <v>82</v>
      </c>
      <c r="C327" s="2" t="s">
        <v>90</v>
      </c>
      <c r="D327" s="2" t="s">
        <v>91</v>
      </c>
      <c r="E327" s="2" t="s">
        <v>92</v>
      </c>
      <c r="F327" s="2" t="s">
        <v>28</v>
      </c>
      <c r="G327" s="2" t="s">
        <v>12</v>
      </c>
      <c r="H327" s="2">
        <v>2750</v>
      </c>
    </row>
    <row r="328" spans="1:8" x14ac:dyDescent="0.45">
      <c r="A328" s="2" t="str">
        <f t="shared" si="5"/>
        <v>CALMonGREAT FALLSCAT CRACKING: FRESH FEEDDownstream Charge Capacity, Current Year (barrels per stream day)</v>
      </c>
      <c r="B328" s="2" t="s">
        <v>82</v>
      </c>
      <c r="C328" s="2" t="s">
        <v>90</v>
      </c>
      <c r="D328" s="2" t="s">
        <v>91</v>
      </c>
      <c r="E328" s="2" t="s">
        <v>92</v>
      </c>
      <c r="F328" s="2" t="s">
        <v>28</v>
      </c>
      <c r="G328" s="2" t="s">
        <v>13</v>
      </c>
      <c r="H328" s="2">
        <v>3000</v>
      </c>
    </row>
    <row r="329" spans="1:8" x14ac:dyDescent="0.45">
      <c r="A329" s="2" t="str">
        <f t="shared" si="5"/>
        <v>CALMonGREAT FALLSCAT CRACKING: FRESH FEEDDownstream Charge Capacity, Next Year (barrels per stream day)</v>
      </c>
      <c r="B329" s="2" t="s">
        <v>82</v>
      </c>
      <c r="C329" s="2" t="s">
        <v>90</v>
      </c>
      <c r="D329" s="2" t="s">
        <v>91</v>
      </c>
      <c r="E329" s="2" t="s">
        <v>92</v>
      </c>
      <c r="F329" s="2" t="s">
        <v>28</v>
      </c>
      <c r="G329" s="2" t="s">
        <v>14</v>
      </c>
      <c r="H329" s="2">
        <v>3000</v>
      </c>
    </row>
    <row r="330" spans="1:8" x14ac:dyDescent="0.45">
      <c r="A330" s="2" t="str">
        <f t="shared" si="5"/>
        <v>CALMonGREAT FALLSCAT HYDROCRACKING, GAS OILDownstream Charge Capacity, Current Year (barrels per calendar day)</v>
      </c>
      <c r="B330" s="2" t="s">
        <v>82</v>
      </c>
      <c r="C330" s="2" t="s">
        <v>90</v>
      </c>
      <c r="D330" s="2" t="s">
        <v>91</v>
      </c>
      <c r="E330" s="2" t="s">
        <v>92</v>
      </c>
      <c r="F330" s="2" t="s">
        <v>11</v>
      </c>
      <c r="G330" s="2" t="s">
        <v>12</v>
      </c>
      <c r="H330" s="2">
        <v>23200</v>
      </c>
    </row>
    <row r="331" spans="1:8" x14ac:dyDescent="0.45">
      <c r="A331" s="2" t="str">
        <f t="shared" si="5"/>
        <v>CALMonGREAT FALLSCAT HYDROCRACKING, GAS OILDownstream Charge Capacity, Current Year (barrels per stream day)</v>
      </c>
      <c r="B331" s="2" t="s">
        <v>82</v>
      </c>
      <c r="C331" s="2" t="s">
        <v>90</v>
      </c>
      <c r="D331" s="2" t="s">
        <v>91</v>
      </c>
      <c r="E331" s="2" t="s">
        <v>92</v>
      </c>
      <c r="F331" s="2" t="s">
        <v>11</v>
      </c>
      <c r="G331" s="2" t="s">
        <v>13</v>
      </c>
      <c r="H331" s="2">
        <v>24000</v>
      </c>
    </row>
    <row r="332" spans="1:8" x14ac:dyDescent="0.45">
      <c r="A332" s="2" t="str">
        <f t="shared" si="5"/>
        <v>CALMonGREAT FALLSCAT HYDROCRACKING, GAS OILDownstream Charge Capacity, Next Year (barrels per stream day)</v>
      </c>
      <c r="B332" s="2" t="s">
        <v>82</v>
      </c>
      <c r="C332" s="2" t="s">
        <v>90</v>
      </c>
      <c r="D332" s="2" t="s">
        <v>91</v>
      </c>
      <c r="E332" s="2" t="s">
        <v>92</v>
      </c>
      <c r="F332" s="2" t="s">
        <v>11</v>
      </c>
      <c r="G332" s="2" t="s">
        <v>14</v>
      </c>
      <c r="H332" s="2">
        <v>24000</v>
      </c>
    </row>
    <row r="333" spans="1:8" x14ac:dyDescent="0.45">
      <c r="A333" s="2" t="str">
        <f t="shared" si="5"/>
        <v>CALMonGREAT FALLSCAT REFORMING: HIGH PRESSUREDownstream Charge Capacity, Current Year (barrels per calendar day)</v>
      </c>
      <c r="B333" s="2" t="s">
        <v>82</v>
      </c>
      <c r="C333" s="2" t="s">
        <v>90</v>
      </c>
      <c r="D333" s="2" t="s">
        <v>91</v>
      </c>
      <c r="E333" s="2" t="s">
        <v>92</v>
      </c>
      <c r="F333" s="2" t="s">
        <v>29</v>
      </c>
      <c r="G333" s="2" t="s">
        <v>12</v>
      </c>
      <c r="H333" s="2">
        <v>900</v>
      </c>
    </row>
    <row r="334" spans="1:8" x14ac:dyDescent="0.45">
      <c r="A334" s="2" t="str">
        <f t="shared" si="5"/>
        <v>CALMonGREAT FALLSCAT REFORMING: HIGH PRESSUREDownstream Charge Capacity, Current Year (barrels per stream day)</v>
      </c>
      <c r="B334" s="2" t="s">
        <v>82</v>
      </c>
      <c r="C334" s="2" t="s">
        <v>90</v>
      </c>
      <c r="D334" s="2" t="s">
        <v>91</v>
      </c>
      <c r="E334" s="2" t="s">
        <v>92</v>
      </c>
      <c r="F334" s="2" t="s">
        <v>29</v>
      </c>
      <c r="G334" s="2" t="s">
        <v>13</v>
      </c>
      <c r="H334" s="2">
        <v>1000</v>
      </c>
    </row>
    <row r="335" spans="1:8" x14ac:dyDescent="0.45">
      <c r="A335" s="2" t="str">
        <f t="shared" si="5"/>
        <v>CALMonGREAT FALLSCAT REFORMING: HIGH PRESSUREDownstream Charge Capacity, Next Year (barrels per stream day)</v>
      </c>
      <c r="B335" s="2" t="s">
        <v>82</v>
      </c>
      <c r="C335" s="2" t="s">
        <v>90</v>
      </c>
      <c r="D335" s="2" t="s">
        <v>91</v>
      </c>
      <c r="E335" s="2" t="s">
        <v>92</v>
      </c>
      <c r="F335" s="2" t="s">
        <v>29</v>
      </c>
      <c r="G335" s="2" t="s">
        <v>14</v>
      </c>
      <c r="H335" s="2">
        <v>1000</v>
      </c>
    </row>
    <row r="336" spans="1:8" x14ac:dyDescent="0.45">
      <c r="A336" s="2" t="str">
        <f t="shared" si="5"/>
        <v>CALMonGREAT FALLSDESULFURIZATION, DIESEL FUELDownstream Charge Capacity, Current Year (barrels per stream day)</v>
      </c>
      <c r="B336" s="2" t="s">
        <v>82</v>
      </c>
      <c r="C336" s="2" t="s">
        <v>90</v>
      </c>
      <c r="D336" s="2" t="s">
        <v>91</v>
      </c>
      <c r="E336" s="2" t="s">
        <v>92</v>
      </c>
      <c r="F336" s="2" t="s">
        <v>43</v>
      </c>
      <c r="G336" s="2" t="s">
        <v>13</v>
      </c>
      <c r="H336" s="2">
        <v>6000</v>
      </c>
    </row>
    <row r="337" spans="1:8" x14ac:dyDescent="0.45">
      <c r="A337" s="2" t="str">
        <f t="shared" si="5"/>
        <v>CALMonGREAT FALLSDESULFURIZATION, DIESEL FUELDownstream Charge Capacity, Next Year (barrels per stream day)</v>
      </c>
      <c r="B337" s="2" t="s">
        <v>82</v>
      </c>
      <c r="C337" s="2" t="s">
        <v>90</v>
      </c>
      <c r="D337" s="2" t="s">
        <v>91</v>
      </c>
      <c r="E337" s="2" t="s">
        <v>92</v>
      </c>
      <c r="F337" s="2" t="s">
        <v>43</v>
      </c>
      <c r="G337" s="2" t="s">
        <v>14</v>
      </c>
      <c r="H337" s="2">
        <v>6000</v>
      </c>
    </row>
    <row r="338" spans="1:8" x14ac:dyDescent="0.45">
      <c r="A338" s="2" t="str">
        <f t="shared" si="5"/>
        <v>CALMonGREAT FALLSDESULFURIZATION, KEROSENE AND JETDownstream Charge Capacity, Current Year (barrels per stream day)</v>
      </c>
      <c r="B338" s="2" t="s">
        <v>82</v>
      </c>
      <c r="C338" s="2" t="s">
        <v>90</v>
      </c>
      <c r="D338" s="2" t="s">
        <v>91</v>
      </c>
      <c r="E338" s="2" t="s">
        <v>92</v>
      </c>
      <c r="F338" s="2" t="s">
        <v>44</v>
      </c>
      <c r="G338" s="2" t="s">
        <v>13</v>
      </c>
      <c r="H338" s="2">
        <v>6000</v>
      </c>
    </row>
    <row r="339" spans="1:8" x14ac:dyDescent="0.45">
      <c r="A339" s="2" t="str">
        <f t="shared" si="5"/>
        <v>CALMonGREAT FALLSDESULFURIZATION, KEROSENE AND JETDownstream Charge Capacity, Next Year (barrels per stream day)</v>
      </c>
      <c r="B339" s="2" t="s">
        <v>82</v>
      </c>
      <c r="C339" s="2" t="s">
        <v>90</v>
      </c>
      <c r="D339" s="2" t="s">
        <v>91</v>
      </c>
      <c r="E339" s="2" t="s">
        <v>92</v>
      </c>
      <c r="F339" s="2" t="s">
        <v>44</v>
      </c>
      <c r="G339" s="2" t="s">
        <v>14</v>
      </c>
      <c r="H339" s="2">
        <v>6000</v>
      </c>
    </row>
    <row r="340" spans="1:8" x14ac:dyDescent="0.45">
      <c r="A340" s="2" t="str">
        <f t="shared" si="5"/>
        <v>CALMonGREAT FALLSDESULFURIZATION, NAPHTHA/REFORMER FEEDDownstream Charge Capacity, Current Year (barrels per stream day)</v>
      </c>
      <c r="B340" s="2" t="s">
        <v>82</v>
      </c>
      <c r="C340" s="2" t="s">
        <v>90</v>
      </c>
      <c r="D340" s="2" t="s">
        <v>91</v>
      </c>
      <c r="E340" s="2" t="s">
        <v>92</v>
      </c>
      <c r="F340" s="2" t="s">
        <v>17</v>
      </c>
      <c r="G340" s="2" t="s">
        <v>13</v>
      </c>
      <c r="H340" s="2">
        <v>2500</v>
      </c>
    </row>
    <row r="341" spans="1:8" x14ac:dyDescent="0.45">
      <c r="A341" s="2" t="str">
        <f t="shared" si="5"/>
        <v>CALMonGREAT FALLSDESULFURIZATION, NAPHTHA/REFORMER FEEDDownstream Charge Capacity, Next Year (barrels per stream day)</v>
      </c>
      <c r="B341" s="2" t="s">
        <v>82</v>
      </c>
      <c r="C341" s="2" t="s">
        <v>90</v>
      </c>
      <c r="D341" s="2" t="s">
        <v>91</v>
      </c>
      <c r="E341" s="2" t="s">
        <v>92</v>
      </c>
      <c r="F341" s="2" t="s">
        <v>17</v>
      </c>
      <c r="G341" s="2" t="s">
        <v>14</v>
      </c>
      <c r="H341" s="2">
        <v>2500</v>
      </c>
    </row>
    <row r="342" spans="1:8" x14ac:dyDescent="0.45">
      <c r="A342" s="2" t="str">
        <f t="shared" si="5"/>
        <v>CALMonGREAT FALLSHYDROGEN (MMCFD)Production Capacity, Current Year (barrels per steam day except sulfur and hydrogen)</v>
      </c>
      <c r="B342" s="2" t="s">
        <v>82</v>
      </c>
      <c r="C342" s="2" t="s">
        <v>90</v>
      </c>
      <c r="D342" s="2" t="s">
        <v>91</v>
      </c>
      <c r="E342" s="2" t="s">
        <v>92</v>
      </c>
      <c r="F342" s="2" t="s">
        <v>18</v>
      </c>
      <c r="G342" s="2" t="s">
        <v>19</v>
      </c>
      <c r="H342" s="2">
        <v>20</v>
      </c>
    </row>
    <row r="343" spans="1:8" x14ac:dyDescent="0.45">
      <c r="A343" s="2" t="str">
        <f t="shared" si="5"/>
        <v>CALMonGREAT FALLSHYDROGEN (MMCFD)Production Capacity, Next Year (barrels per stream day except sulfur and hydrogen)</v>
      </c>
      <c r="B343" s="2" t="s">
        <v>82</v>
      </c>
      <c r="C343" s="2" t="s">
        <v>90</v>
      </c>
      <c r="D343" s="2" t="s">
        <v>91</v>
      </c>
      <c r="E343" s="2" t="s">
        <v>92</v>
      </c>
      <c r="F343" s="2" t="s">
        <v>18</v>
      </c>
      <c r="G343" s="2" t="s">
        <v>20</v>
      </c>
      <c r="H343" s="2">
        <v>20</v>
      </c>
    </row>
    <row r="344" spans="1:8" x14ac:dyDescent="0.45">
      <c r="A344" s="2" t="str">
        <f t="shared" si="5"/>
        <v>CALMonGREAT FALLSIDLE CAPACITYAtmospheric Crude Distillation Capacity (barrels per calendar day)</v>
      </c>
      <c r="B344" s="2" t="s">
        <v>82</v>
      </c>
      <c r="C344" s="2" t="s">
        <v>90</v>
      </c>
      <c r="D344" s="2" t="s">
        <v>91</v>
      </c>
      <c r="E344" s="2" t="s">
        <v>92</v>
      </c>
      <c r="F344" s="2" t="s">
        <v>54</v>
      </c>
      <c r="G344" s="2" t="s">
        <v>32</v>
      </c>
      <c r="H344" s="2">
        <v>9600</v>
      </c>
    </row>
    <row r="345" spans="1:8" x14ac:dyDescent="0.45">
      <c r="A345" s="2" t="str">
        <f t="shared" si="5"/>
        <v>CALMonGREAT FALLSIDLE CAPACITYAtmospheric Crude Distillation Capacity (barrels per stream day)</v>
      </c>
      <c r="B345" s="2" t="s">
        <v>82</v>
      </c>
      <c r="C345" s="2" t="s">
        <v>90</v>
      </c>
      <c r="D345" s="2" t="s">
        <v>91</v>
      </c>
      <c r="E345" s="2" t="s">
        <v>92</v>
      </c>
      <c r="F345" s="2" t="s">
        <v>54</v>
      </c>
      <c r="G345" s="2" t="s">
        <v>33</v>
      </c>
      <c r="H345" s="2">
        <v>10000</v>
      </c>
    </row>
    <row r="346" spans="1:8" x14ac:dyDescent="0.45">
      <c r="A346" s="2" t="str">
        <f t="shared" si="5"/>
        <v>CALMonGREAT FALLSISOMERIZATION (ISOPENTANE/ISOHEXANE)Production Capacity, Current Year (barrels per steam day except sulfur and hydrogen)</v>
      </c>
      <c r="B346" s="2" t="s">
        <v>82</v>
      </c>
      <c r="C346" s="2" t="s">
        <v>90</v>
      </c>
      <c r="D346" s="2" t="s">
        <v>91</v>
      </c>
      <c r="E346" s="2" t="s">
        <v>92</v>
      </c>
      <c r="F346" s="2" t="s">
        <v>22</v>
      </c>
      <c r="G346" s="2" t="s">
        <v>19</v>
      </c>
      <c r="H346" s="2">
        <v>1500</v>
      </c>
    </row>
    <row r="347" spans="1:8" x14ac:dyDescent="0.45">
      <c r="A347" s="2" t="str">
        <f t="shared" si="5"/>
        <v>CALMonGREAT FALLSISOMERIZATION (ISOPENTANE/ISOHEXANE)Production Capacity, Next Year (barrels per stream day except sulfur and hydrogen)</v>
      </c>
      <c r="B347" s="2" t="s">
        <v>82</v>
      </c>
      <c r="C347" s="2" t="s">
        <v>90</v>
      </c>
      <c r="D347" s="2" t="s">
        <v>91</v>
      </c>
      <c r="E347" s="2" t="s">
        <v>92</v>
      </c>
      <c r="F347" s="2" t="s">
        <v>22</v>
      </c>
      <c r="G347" s="2" t="s">
        <v>20</v>
      </c>
      <c r="H347" s="2">
        <v>1500</v>
      </c>
    </row>
    <row r="348" spans="1:8" x14ac:dyDescent="0.45">
      <c r="A348" s="2" t="str">
        <f t="shared" si="5"/>
        <v>CALMonGREAT FALLSOPERATING CAPACITYAtmospheric Crude Distillation Capacity (barrels per calendar day)</v>
      </c>
      <c r="B348" s="2" t="s">
        <v>82</v>
      </c>
      <c r="C348" s="2" t="s">
        <v>90</v>
      </c>
      <c r="D348" s="2" t="s">
        <v>91</v>
      </c>
      <c r="E348" s="2" t="s">
        <v>92</v>
      </c>
      <c r="F348" s="2" t="s">
        <v>31</v>
      </c>
      <c r="G348" s="2" t="s">
        <v>32</v>
      </c>
      <c r="H348" s="2">
        <v>24000</v>
      </c>
    </row>
    <row r="349" spans="1:8" x14ac:dyDescent="0.45">
      <c r="A349" s="2" t="str">
        <f t="shared" si="5"/>
        <v>CALMonGREAT FALLSOPERATING CAPACITYAtmospheric Crude Distillation Capacity (barrels per stream day)</v>
      </c>
      <c r="B349" s="2" t="s">
        <v>82</v>
      </c>
      <c r="C349" s="2" t="s">
        <v>90</v>
      </c>
      <c r="D349" s="2" t="s">
        <v>91</v>
      </c>
      <c r="E349" s="2" t="s">
        <v>92</v>
      </c>
      <c r="F349" s="2" t="s">
        <v>31</v>
      </c>
      <c r="G349" s="2" t="s">
        <v>33</v>
      </c>
      <c r="H349" s="2">
        <v>25000</v>
      </c>
    </row>
    <row r="350" spans="1:8" x14ac:dyDescent="0.45">
      <c r="A350" s="2" t="str">
        <f t="shared" si="5"/>
        <v>CALMonGREAT FALLSTOTAL OPER CAP (PROJECTED, NEXT YEAR)Atmospheric Crude Distillation Capacity (barrels per stream day)</v>
      </c>
      <c r="B350" s="2" t="s">
        <v>82</v>
      </c>
      <c r="C350" s="2" t="s">
        <v>90</v>
      </c>
      <c r="D350" s="2" t="s">
        <v>91</v>
      </c>
      <c r="E350" s="2" t="s">
        <v>92</v>
      </c>
      <c r="F350" s="2" t="s">
        <v>34</v>
      </c>
      <c r="G350" s="2" t="s">
        <v>33</v>
      </c>
      <c r="H350" s="2">
        <v>35000</v>
      </c>
    </row>
    <row r="351" spans="1:8" x14ac:dyDescent="0.45">
      <c r="A351" s="2" t="str">
        <f t="shared" si="5"/>
        <v>CALMonGREAT FALLSTOTAL OPERABLE CAPACITYAtmospheric Crude Distillation Capacity (barrels per calendar day)</v>
      </c>
      <c r="B351" s="2" t="s">
        <v>82</v>
      </c>
      <c r="C351" s="2" t="s">
        <v>90</v>
      </c>
      <c r="D351" s="2" t="s">
        <v>91</v>
      </c>
      <c r="E351" s="2" t="s">
        <v>92</v>
      </c>
      <c r="F351" s="2" t="s">
        <v>35</v>
      </c>
      <c r="G351" s="2" t="s">
        <v>32</v>
      </c>
      <c r="H351" s="2">
        <v>33600</v>
      </c>
    </row>
    <row r="352" spans="1:8" x14ac:dyDescent="0.45">
      <c r="A352" s="2" t="str">
        <f t="shared" si="5"/>
        <v>CALMonGREAT FALLSTOTAL OPERABLE CAPACITYAtmospheric Crude Distillation Capacity (barrels per stream day)</v>
      </c>
      <c r="B352" s="2" t="s">
        <v>82</v>
      </c>
      <c r="C352" s="2" t="s">
        <v>90</v>
      </c>
      <c r="D352" s="2" t="s">
        <v>91</v>
      </c>
      <c r="E352" s="2" t="s">
        <v>92</v>
      </c>
      <c r="F352" s="2" t="s">
        <v>35</v>
      </c>
      <c r="G352" s="2" t="s">
        <v>33</v>
      </c>
      <c r="H352" s="2">
        <v>35000</v>
      </c>
    </row>
    <row r="353" spans="1:8" x14ac:dyDescent="0.45">
      <c r="A353" s="2" t="str">
        <f t="shared" si="5"/>
        <v>CALMonGREAT FALLSVACUUM DISTILLATIONDownstream Charge Capacity, Current Year (barrels per stream day)</v>
      </c>
      <c r="B353" s="2" t="s">
        <v>82</v>
      </c>
      <c r="C353" s="2" t="s">
        <v>90</v>
      </c>
      <c r="D353" s="2" t="s">
        <v>91</v>
      </c>
      <c r="E353" s="2" t="s">
        <v>92</v>
      </c>
      <c r="F353" s="2" t="s">
        <v>36</v>
      </c>
      <c r="G353" s="2" t="s">
        <v>13</v>
      </c>
      <c r="H353" s="2">
        <v>20000</v>
      </c>
    </row>
    <row r="354" spans="1:8" x14ac:dyDescent="0.45">
      <c r="A354" s="2" t="str">
        <f t="shared" si="5"/>
        <v>CALMonGREAT FALLSVACUUM DISTILLATIONDownstream Charge Capacity, Next Year (barrels per stream day)</v>
      </c>
      <c r="B354" s="2" t="s">
        <v>82</v>
      </c>
      <c r="C354" s="2" t="s">
        <v>90</v>
      </c>
      <c r="D354" s="2" t="s">
        <v>91</v>
      </c>
      <c r="E354" s="2" t="s">
        <v>92</v>
      </c>
      <c r="F354" s="2" t="s">
        <v>36</v>
      </c>
      <c r="G354" s="2" t="s">
        <v>14</v>
      </c>
      <c r="H354" s="2">
        <v>20000</v>
      </c>
    </row>
    <row r="355" spans="1:8" x14ac:dyDescent="0.45">
      <c r="A355" s="2" t="str">
        <f t="shared" si="5"/>
        <v>CALTexSAN ANTONIOCAT REFORMING: HIGH PRESSUREDownstream Charge Capacity, Current Year (barrels per calendar day)</v>
      </c>
      <c r="B355" s="2" t="s">
        <v>82</v>
      </c>
      <c r="C355" s="2" t="s">
        <v>83</v>
      </c>
      <c r="D355" s="2" t="s">
        <v>38</v>
      </c>
      <c r="E355" s="2" t="s">
        <v>84</v>
      </c>
      <c r="F355" s="2" t="s">
        <v>29</v>
      </c>
      <c r="G355" s="2" t="s">
        <v>12</v>
      </c>
      <c r="H355" s="2">
        <v>5600</v>
      </c>
    </row>
    <row r="356" spans="1:8" x14ac:dyDescent="0.45">
      <c r="A356" s="2" t="str">
        <f t="shared" si="5"/>
        <v>CALTexSAN ANTONIOCAT REFORMING: HIGH PRESSUREDownstream Charge Capacity, Current Year (barrels per stream day)</v>
      </c>
      <c r="B356" s="2" t="s">
        <v>82</v>
      </c>
      <c r="C356" s="2" t="s">
        <v>83</v>
      </c>
      <c r="D356" s="2" t="s">
        <v>38</v>
      </c>
      <c r="E356" s="2" t="s">
        <v>84</v>
      </c>
      <c r="F356" s="2" t="s">
        <v>29</v>
      </c>
      <c r="G356" s="2" t="s">
        <v>13</v>
      </c>
      <c r="H356" s="2">
        <v>6000</v>
      </c>
    </row>
    <row r="357" spans="1:8" x14ac:dyDescent="0.45">
      <c r="A357" s="2" t="str">
        <f t="shared" si="5"/>
        <v>CALTexSAN ANTONIOCAT REFORMING: HIGH PRESSUREDownstream Charge Capacity, Next Year (barrels per stream day)</v>
      </c>
      <c r="B357" s="2" t="s">
        <v>82</v>
      </c>
      <c r="C357" s="2" t="s">
        <v>83</v>
      </c>
      <c r="D357" s="2" t="s">
        <v>38</v>
      </c>
      <c r="E357" s="2" t="s">
        <v>84</v>
      </c>
      <c r="F357" s="2" t="s">
        <v>29</v>
      </c>
      <c r="G357" s="2" t="s">
        <v>14</v>
      </c>
      <c r="H357" s="2">
        <v>6000</v>
      </c>
    </row>
    <row r="358" spans="1:8" x14ac:dyDescent="0.45">
      <c r="A358" s="2" t="str">
        <f t="shared" si="5"/>
        <v>CALTexSAN ANTONIODESULFURIZATION, DIESEL FUELDownstream Charge Capacity, Current Year (barrels per stream day)</v>
      </c>
      <c r="B358" s="2" t="s">
        <v>82</v>
      </c>
      <c r="C358" s="2" t="s">
        <v>83</v>
      </c>
      <c r="D358" s="2" t="s">
        <v>38</v>
      </c>
      <c r="E358" s="2" t="s">
        <v>84</v>
      </c>
      <c r="F358" s="2" t="s">
        <v>43</v>
      </c>
      <c r="G358" s="2" t="s">
        <v>13</v>
      </c>
      <c r="H358" s="2">
        <v>8000</v>
      </c>
    </row>
    <row r="359" spans="1:8" x14ac:dyDescent="0.45">
      <c r="A359" s="2" t="str">
        <f t="shared" si="5"/>
        <v>CALTexSAN ANTONIODESULFURIZATION, DIESEL FUELDownstream Charge Capacity, Next Year (barrels per stream day)</v>
      </c>
      <c r="B359" s="2" t="s">
        <v>82</v>
      </c>
      <c r="C359" s="2" t="s">
        <v>83</v>
      </c>
      <c r="D359" s="2" t="s">
        <v>38</v>
      </c>
      <c r="E359" s="2" t="s">
        <v>84</v>
      </c>
      <c r="F359" s="2" t="s">
        <v>43</v>
      </c>
      <c r="G359" s="2" t="s">
        <v>14</v>
      </c>
      <c r="H359" s="2">
        <v>8000</v>
      </c>
    </row>
    <row r="360" spans="1:8" x14ac:dyDescent="0.45">
      <c r="A360" s="2" t="str">
        <f t="shared" si="5"/>
        <v>CALTexSAN ANTONIODESULFURIZATION, NAPHTHA/REFORMER FEEDDownstream Charge Capacity, Current Year (barrels per stream day)</v>
      </c>
      <c r="B360" s="2" t="s">
        <v>82</v>
      </c>
      <c r="C360" s="2" t="s">
        <v>83</v>
      </c>
      <c r="D360" s="2" t="s">
        <v>38</v>
      </c>
      <c r="E360" s="2" t="s">
        <v>84</v>
      </c>
      <c r="F360" s="2" t="s">
        <v>17</v>
      </c>
      <c r="G360" s="2" t="s">
        <v>13</v>
      </c>
      <c r="H360" s="2">
        <v>6000</v>
      </c>
    </row>
    <row r="361" spans="1:8" x14ac:dyDescent="0.45">
      <c r="A361" s="2" t="str">
        <f t="shared" si="5"/>
        <v>CALTexSAN ANTONIODESULFURIZATION, NAPHTHA/REFORMER FEEDDownstream Charge Capacity, Next Year (barrels per stream day)</v>
      </c>
      <c r="B361" s="2" t="s">
        <v>82</v>
      </c>
      <c r="C361" s="2" t="s">
        <v>83</v>
      </c>
      <c r="D361" s="2" t="s">
        <v>38</v>
      </c>
      <c r="E361" s="2" t="s">
        <v>84</v>
      </c>
      <c r="F361" s="2" t="s">
        <v>17</v>
      </c>
      <c r="G361" s="2" t="s">
        <v>14</v>
      </c>
      <c r="H361" s="2">
        <v>6000</v>
      </c>
    </row>
    <row r="362" spans="1:8" x14ac:dyDescent="0.45">
      <c r="A362" s="2" t="str">
        <f t="shared" si="5"/>
        <v>CALTexSAN ANTONIOOPERATING CAPACITYAtmospheric Crude Distillation Capacity (barrels per calendar day)</v>
      </c>
      <c r="B362" s="2" t="s">
        <v>82</v>
      </c>
      <c r="C362" s="2" t="s">
        <v>83</v>
      </c>
      <c r="D362" s="2" t="s">
        <v>38</v>
      </c>
      <c r="E362" s="2" t="s">
        <v>84</v>
      </c>
      <c r="F362" s="2" t="s">
        <v>31</v>
      </c>
      <c r="G362" s="2" t="s">
        <v>32</v>
      </c>
      <c r="H362" s="2">
        <v>20000</v>
      </c>
    </row>
    <row r="363" spans="1:8" x14ac:dyDescent="0.45">
      <c r="A363" s="2" t="str">
        <f t="shared" si="5"/>
        <v>CALTexSAN ANTONIOOPERATING CAPACITYAtmospheric Crude Distillation Capacity (barrels per stream day)</v>
      </c>
      <c r="B363" s="2" t="s">
        <v>82</v>
      </c>
      <c r="C363" s="2" t="s">
        <v>83</v>
      </c>
      <c r="D363" s="2" t="s">
        <v>38</v>
      </c>
      <c r="E363" s="2" t="s">
        <v>84</v>
      </c>
      <c r="F363" s="2" t="s">
        <v>31</v>
      </c>
      <c r="G363" s="2" t="s">
        <v>33</v>
      </c>
      <c r="H363" s="2">
        <v>21000</v>
      </c>
    </row>
    <row r="364" spans="1:8" x14ac:dyDescent="0.45">
      <c r="A364" s="2" t="str">
        <f t="shared" si="5"/>
        <v>CALTexSAN ANTONIOTOTAL OPER CAP (PROJECTED, NEXT YEAR)Atmospheric Crude Distillation Capacity (barrels per stream day)</v>
      </c>
      <c r="B364" s="2" t="s">
        <v>82</v>
      </c>
      <c r="C364" s="2" t="s">
        <v>83</v>
      </c>
      <c r="D364" s="2" t="s">
        <v>38</v>
      </c>
      <c r="E364" s="2" t="s">
        <v>84</v>
      </c>
      <c r="F364" s="2" t="s">
        <v>34</v>
      </c>
      <c r="G364" s="2" t="s">
        <v>33</v>
      </c>
      <c r="H364" s="2">
        <v>21000</v>
      </c>
    </row>
    <row r="365" spans="1:8" x14ac:dyDescent="0.45">
      <c r="A365" s="2" t="str">
        <f t="shared" si="5"/>
        <v>CALTexSAN ANTONIOTOTAL OPERABLE CAPACITYAtmospheric Crude Distillation Capacity (barrels per calendar day)</v>
      </c>
      <c r="B365" s="2" t="s">
        <v>82</v>
      </c>
      <c r="C365" s="2" t="s">
        <v>83</v>
      </c>
      <c r="D365" s="2" t="s">
        <v>38</v>
      </c>
      <c r="E365" s="2" t="s">
        <v>84</v>
      </c>
      <c r="F365" s="2" t="s">
        <v>35</v>
      </c>
      <c r="G365" s="2" t="s">
        <v>32</v>
      </c>
      <c r="H365" s="2">
        <v>20000</v>
      </c>
    </row>
    <row r="366" spans="1:8" x14ac:dyDescent="0.45">
      <c r="A366" s="2" t="str">
        <f t="shared" si="5"/>
        <v>CALTexSAN ANTONIOTOTAL OPERABLE CAPACITYAtmospheric Crude Distillation Capacity (barrels per stream day)</v>
      </c>
      <c r="B366" s="2" t="s">
        <v>82</v>
      </c>
      <c r="C366" s="2" t="s">
        <v>83</v>
      </c>
      <c r="D366" s="2" t="s">
        <v>38</v>
      </c>
      <c r="E366" s="2" t="s">
        <v>84</v>
      </c>
      <c r="F366" s="2" t="s">
        <v>35</v>
      </c>
      <c r="G366" s="2" t="s">
        <v>33</v>
      </c>
      <c r="H366" s="2">
        <v>21000</v>
      </c>
    </row>
    <row r="367" spans="1:8" x14ac:dyDescent="0.45">
      <c r="A367" s="2" t="str">
        <f t="shared" si="5"/>
        <v>CALWisSUPERIORALKYLATESProduction Capacity, Current Year (barrels per steam day except sulfur and hydrogen)</v>
      </c>
      <c r="B367" s="2" t="s">
        <v>82</v>
      </c>
      <c r="C367" s="2" t="s">
        <v>85</v>
      </c>
      <c r="D367" s="2" t="s">
        <v>88</v>
      </c>
      <c r="E367" s="2" t="s">
        <v>89</v>
      </c>
      <c r="F367" s="2" t="s">
        <v>40</v>
      </c>
      <c r="G367" s="2" t="s">
        <v>19</v>
      </c>
      <c r="H367" s="2">
        <v>1600</v>
      </c>
    </row>
    <row r="368" spans="1:8" x14ac:dyDescent="0.45">
      <c r="A368" s="2" t="str">
        <f t="shared" si="5"/>
        <v>CALWisSUPERIORALKYLATESProduction Capacity, Next Year (barrels per stream day except sulfur and hydrogen)</v>
      </c>
      <c r="B368" s="2" t="s">
        <v>82</v>
      </c>
      <c r="C368" s="2" t="s">
        <v>85</v>
      </c>
      <c r="D368" s="2" t="s">
        <v>88</v>
      </c>
      <c r="E368" s="2" t="s">
        <v>89</v>
      </c>
      <c r="F368" s="2" t="s">
        <v>40</v>
      </c>
      <c r="G368" s="2" t="s">
        <v>20</v>
      </c>
      <c r="H368" s="2">
        <v>1600</v>
      </c>
    </row>
    <row r="369" spans="1:8" x14ac:dyDescent="0.45">
      <c r="A369" s="2" t="str">
        <f t="shared" si="5"/>
        <v>CALWisSUPERIORAROMATICSProduction Capacity, Current Year (barrels per steam day except sulfur and hydrogen)</v>
      </c>
      <c r="B369" s="2" t="s">
        <v>82</v>
      </c>
      <c r="C369" s="2" t="s">
        <v>85</v>
      </c>
      <c r="D369" s="2" t="s">
        <v>88</v>
      </c>
      <c r="E369" s="2" t="s">
        <v>89</v>
      </c>
      <c r="F369" s="2" t="s">
        <v>41</v>
      </c>
      <c r="G369" s="2" t="s">
        <v>19</v>
      </c>
      <c r="H369" s="2">
        <v>6000</v>
      </c>
    </row>
    <row r="370" spans="1:8" x14ac:dyDescent="0.45">
      <c r="A370" s="2" t="str">
        <f t="shared" si="5"/>
        <v>CALWisSUPERIORAROMATICSProduction Capacity, Next Year (barrels per stream day except sulfur and hydrogen)</v>
      </c>
      <c r="B370" s="2" t="s">
        <v>82</v>
      </c>
      <c r="C370" s="2" t="s">
        <v>85</v>
      </c>
      <c r="D370" s="2" t="s">
        <v>88</v>
      </c>
      <c r="E370" s="2" t="s">
        <v>89</v>
      </c>
      <c r="F370" s="2" t="s">
        <v>41</v>
      </c>
      <c r="G370" s="2" t="s">
        <v>20</v>
      </c>
      <c r="H370" s="2">
        <v>6000</v>
      </c>
    </row>
    <row r="371" spans="1:8" x14ac:dyDescent="0.45">
      <c r="A371" s="2" t="str">
        <f t="shared" si="5"/>
        <v>CALWisSUPERIORASPHALT &amp; ROAD OILProduction Capacity, Current Year (barrels per steam day except sulfur and hydrogen)</v>
      </c>
      <c r="B371" s="2" t="s">
        <v>82</v>
      </c>
      <c r="C371" s="2" t="s">
        <v>85</v>
      </c>
      <c r="D371" s="2" t="s">
        <v>88</v>
      </c>
      <c r="E371" s="2" t="s">
        <v>89</v>
      </c>
      <c r="F371" s="2" t="s">
        <v>42</v>
      </c>
      <c r="G371" s="2" t="s">
        <v>19</v>
      </c>
      <c r="H371" s="2">
        <v>7900</v>
      </c>
    </row>
    <row r="372" spans="1:8" x14ac:dyDescent="0.45">
      <c r="A372" s="2" t="str">
        <f t="shared" si="5"/>
        <v>CALWisSUPERIORASPHALT &amp; ROAD OILProduction Capacity, Next Year (barrels per stream day except sulfur and hydrogen)</v>
      </c>
      <c r="B372" s="2" t="s">
        <v>82</v>
      </c>
      <c r="C372" s="2" t="s">
        <v>85</v>
      </c>
      <c r="D372" s="2" t="s">
        <v>88</v>
      </c>
      <c r="E372" s="2" t="s">
        <v>89</v>
      </c>
      <c r="F372" s="2" t="s">
        <v>42</v>
      </c>
      <c r="G372" s="2" t="s">
        <v>20</v>
      </c>
      <c r="H372" s="2">
        <v>7900</v>
      </c>
    </row>
    <row r="373" spans="1:8" x14ac:dyDescent="0.45">
      <c r="A373" s="2" t="str">
        <f t="shared" si="5"/>
        <v>CALWisSUPERIORCAT CRACKING: FRESH FEEDDownstream Charge Capacity, Current Year (barrels per calendar day)</v>
      </c>
      <c r="B373" s="2" t="s">
        <v>82</v>
      </c>
      <c r="C373" s="2" t="s">
        <v>85</v>
      </c>
      <c r="D373" s="2" t="s">
        <v>88</v>
      </c>
      <c r="E373" s="2" t="s">
        <v>89</v>
      </c>
      <c r="F373" s="2" t="s">
        <v>28</v>
      </c>
      <c r="G373" s="2" t="s">
        <v>12</v>
      </c>
      <c r="H373" s="2">
        <v>10780</v>
      </c>
    </row>
    <row r="374" spans="1:8" x14ac:dyDescent="0.45">
      <c r="A374" s="2" t="str">
        <f t="shared" si="5"/>
        <v>CALWisSUPERIORCAT CRACKING: FRESH FEEDDownstream Charge Capacity, Current Year (barrels per stream day)</v>
      </c>
      <c r="B374" s="2" t="s">
        <v>82</v>
      </c>
      <c r="C374" s="2" t="s">
        <v>85</v>
      </c>
      <c r="D374" s="2" t="s">
        <v>88</v>
      </c>
      <c r="E374" s="2" t="s">
        <v>89</v>
      </c>
      <c r="F374" s="2" t="s">
        <v>28</v>
      </c>
      <c r="G374" s="2" t="s">
        <v>13</v>
      </c>
      <c r="H374" s="2">
        <v>11000</v>
      </c>
    </row>
    <row r="375" spans="1:8" x14ac:dyDescent="0.45">
      <c r="A375" s="2" t="str">
        <f t="shared" si="5"/>
        <v>CALWisSUPERIORCAT CRACKING: FRESH FEEDDownstream Charge Capacity, Next Year (barrels per stream day)</v>
      </c>
      <c r="B375" s="2" t="s">
        <v>82</v>
      </c>
      <c r="C375" s="2" t="s">
        <v>85</v>
      </c>
      <c r="D375" s="2" t="s">
        <v>88</v>
      </c>
      <c r="E375" s="2" t="s">
        <v>89</v>
      </c>
      <c r="F375" s="2" t="s">
        <v>28</v>
      </c>
      <c r="G375" s="2" t="s">
        <v>14</v>
      </c>
      <c r="H375" s="2">
        <v>11000</v>
      </c>
    </row>
    <row r="376" spans="1:8" x14ac:dyDescent="0.45">
      <c r="A376" s="2" t="str">
        <f t="shared" si="5"/>
        <v>CALWisSUPERIORCAT REFORMING: LOW PRESSUREDownstream Charge Capacity, Current Year (barrels per calendar day)</v>
      </c>
      <c r="B376" s="2" t="s">
        <v>82</v>
      </c>
      <c r="C376" s="2" t="s">
        <v>85</v>
      </c>
      <c r="D376" s="2" t="s">
        <v>88</v>
      </c>
      <c r="E376" s="2" t="s">
        <v>89</v>
      </c>
      <c r="F376" s="2" t="s">
        <v>15</v>
      </c>
      <c r="G376" s="2" t="s">
        <v>12</v>
      </c>
      <c r="H376" s="2">
        <v>7800</v>
      </c>
    </row>
    <row r="377" spans="1:8" x14ac:dyDescent="0.45">
      <c r="A377" s="2" t="str">
        <f t="shared" si="5"/>
        <v>CALWisSUPERIORCAT REFORMING: LOW PRESSUREDownstream Charge Capacity, Current Year (barrels per stream day)</v>
      </c>
      <c r="B377" s="2" t="s">
        <v>82</v>
      </c>
      <c r="C377" s="2" t="s">
        <v>85</v>
      </c>
      <c r="D377" s="2" t="s">
        <v>88</v>
      </c>
      <c r="E377" s="2" t="s">
        <v>89</v>
      </c>
      <c r="F377" s="2" t="s">
        <v>15</v>
      </c>
      <c r="G377" s="2" t="s">
        <v>13</v>
      </c>
      <c r="H377" s="2">
        <v>8000</v>
      </c>
    </row>
    <row r="378" spans="1:8" x14ac:dyDescent="0.45">
      <c r="A378" s="2" t="str">
        <f t="shared" si="5"/>
        <v>CALWisSUPERIORCAT REFORMING: LOW PRESSUREDownstream Charge Capacity, Next Year (barrels per stream day)</v>
      </c>
      <c r="B378" s="2" t="s">
        <v>82</v>
      </c>
      <c r="C378" s="2" t="s">
        <v>85</v>
      </c>
      <c r="D378" s="2" t="s">
        <v>88</v>
      </c>
      <c r="E378" s="2" t="s">
        <v>89</v>
      </c>
      <c r="F378" s="2" t="s">
        <v>15</v>
      </c>
      <c r="G378" s="2" t="s">
        <v>14</v>
      </c>
      <c r="H378" s="2">
        <v>8000</v>
      </c>
    </row>
    <row r="379" spans="1:8" x14ac:dyDescent="0.45">
      <c r="A379" s="2" t="str">
        <f t="shared" si="5"/>
        <v>CALWisSUPERIORDESULFURIZATION, DIESEL FUELDownstream Charge Capacity, Current Year (barrels per stream day)</v>
      </c>
      <c r="B379" s="2" t="s">
        <v>82</v>
      </c>
      <c r="C379" s="2" t="s">
        <v>85</v>
      </c>
      <c r="D379" s="2" t="s">
        <v>88</v>
      </c>
      <c r="E379" s="2" t="s">
        <v>89</v>
      </c>
      <c r="F379" s="2" t="s">
        <v>43</v>
      </c>
      <c r="G379" s="2" t="s">
        <v>13</v>
      </c>
      <c r="H379" s="2">
        <v>6500</v>
      </c>
    </row>
    <row r="380" spans="1:8" x14ac:dyDescent="0.45">
      <c r="A380" s="2" t="str">
        <f t="shared" si="5"/>
        <v>CALWisSUPERIORDESULFURIZATION, DIESEL FUELDownstream Charge Capacity, Next Year (barrels per stream day)</v>
      </c>
      <c r="B380" s="2" t="s">
        <v>82</v>
      </c>
      <c r="C380" s="2" t="s">
        <v>85</v>
      </c>
      <c r="D380" s="2" t="s">
        <v>88</v>
      </c>
      <c r="E380" s="2" t="s">
        <v>89</v>
      </c>
      <c r="F380" s="2" t="s">
        <v>43</v>
      </c>
      <c r="G380" s="2" t="s">
        <v>14</v>
      </c>
      <c r="H380" s="2">
        <v>6500</v>
      </c>
    </row>
    <row r="381" spans="1:8" x14ac:dyDescent="0.45">
      <c r="A381" s="2" t="str">
        <f t="shared" si="5"/>
        <v>CALWisSUPERIORDESULFURIZATION, GASOLINEDownstream Charge Capacity, Current Year (barrels per stream day)</v>
      </c>
      <c r="B381" s="2" t="s">
        <v>82</v>
      </c>
      <c r="C381" s="2" t="s">
        <v>85</v>
      </c>
      <c r="D381" s="2" t="s">
        <v>88</v>
      </c>
      <c r="E381" s="2" t="s">
        <v>89</v>
      </c>
      <c r="F381" s="2" t="s">
        <v>30</v>
      </c>
      <c r="G381" s="2" t="s">
        <v>13</v>
      </c>
      <c r="H381" s="2">
        <v>7500</v>
      </c>
    </row>
    <row r="382" spans="1:8" x14ac:dyDescent="0.45">
      <c r="A382" s="2" t="str">
        <f t="shared" si="5"/>
        <v>CALWisSUPERIORDESULFURIZATION, GASOLINEDownstream Charge Capacity, Next Year (barrels per stream day)</v>
      </c>
      <c r="B382" s="2" t="s">
        <v>82</v>
      </c>
      <c r="C382" s="2" t="s">
        <v>85</v>
      </c>
      <c r="D382" s="2" t="s">
        <v>88</v>
      </c>
      <c r="E382" s="2" t="s">
        <v>89</v>
      </c>
      <c r="F382" s="2" t="s">
        <v>30</v>
      </c>
      <c r="G382" s="2" t="s">
        <v>14</v>
      </c>
      <c r="H382" s="2">
        <v>7500</v>
      </c>
    </row>
    <row r="383" spans="1:8" x14ac:dyDescent="0.45">
      <c r="A383" s="2" t="str">
        <f t="shared" si="5"/>
        <v>CALWisSUPERIORDESULFURIZATION, KEROSENE AND JETDownstream Charge Capacity, Current Year (barrels per stream day)</v>
      </c>
      <c r="B383" s="2" t="s">
        <v>82</v>
      </c>
      <c r="C383" s="2" t="s">
        <v>85</v>
      </c>
      <c r="D383" s="2" t="s">
        <v>88</v>
      </c>
      <c r="E383" s="2" t="s">
        <v>89</v>
      </c>
      <c r="F383" s="2" t="s">
        <v>44</v>
      </c>
      <c r="G383" s="2" t="s">
        <v>13</v>
      </c>
      <c r="H383" s="2">
        <v>7700</v>
      </c>
    </row>
    <row r="384" spans="1:8" x14ac:dyDescent="0.45">
      <c r="A384" s="2" t="str">
        <f t="shared" si="5"/>
        <v>CALWisSUPERIORDESULFURIZATION, KEROSENE AND JETDownstream Charge Capacity, Next Year (barrels per stream day)</v>
      </c>
      <c r="B384" s="2" t="s">
        <v>82</v>
      </c>
      <c r="C384" s="2" t="s">
        <v>85</v>
      </c>
      <c r="D384" s="2" t="s">
        <v>88</v>
      </c>
      <c r="E384" s="2" t="s">
        <v>89</v>
      </c>
      <c r="F384" s="2" t="s">
        <v>44</v>
      </c>
      <c r="G384" s="2" t="s">
        <v>14</v>
      </c>
      <c r="H384" s="2">
        <v>7700</v>
      </c>
    </row>
    <row r="385" spans="1:8" x14ac:dyDescent="0.45">
      <c r="A385" s="2" t="str">
        <f t="shared" si="5"/>
        <v>CALWisSUPERIORDESULFURIZATION, NAPHTHA/REFORMER FEEDDownstream Charge Capacity, Current Year (barrels per stream day)</v>
      </c>
      <c r="B385" s="2" t="s">
        <v>82</v>
      </c>
      <c r="C385" s="2" t="s">
        <v>85</v>
      </c>
      <c r="D385" s="2" t="s">
        <v>88</v>
      </c>
      <c r="E385" s="2" t="s">
        <v>89</v>
      </c>
      <c r="F385" s="2" t="s">
        <v>17</v>
      </c>
      <c r="G385" s="2" t="s">
        <v>13</v>
      </c>
      <c r="H385" s="2">
        <v>11000</v>
      </c>
    </row>
    <row r="386" spans="1:8" x14ac:dyDescent="0.45">
      <c r="A386" s="2" t="str">
        <f t="shared" ref="A386:A449" si="6">LEFT(B386,3)&amp;LEFT(D386,3)&amp;LEFT(E386,15)&amp;F386&amp;G386</f>
        <v>CALWisSUPERIORDESULFURIZATION, NAPHTHA/REFORMER FEEDDownstream Charge Capacity, Next Year (barrels per stream day)</v>
      </c>
      <c r="B386" s="2" t="s">
        <v>82</v>
      </c>
      <c r="C386" s="2" t="s">
        <v>85</v>
      </c>
      <c r="D386" s="2" t="s">
        <v>88</v>
      </c>
      <c r="E386" s="2" t="s">
        <v>89</v>
      </c>
      <c r="F386" s="2" t="s">
        <v>17</v>
      </c>
      <c r="G386" s="2" t="s">
        <v>14</v>
      </c>
      <c r="H386" s="2">
        <v>11000</v>
      </c>
    </row>
    <row r="387" spans="1:8" x14ac:dyDescent="0.45">
      <c r="A387" s="2" t="str">
        <f t="shared" si="6"/>
        <v>CALWisSUPERIOROPERATING CAPACITYAtmospheric Crude Distillation Capacity (barrels per calendar day)</v>
      </c>
      <c r="B387" s="2" t="s">
        <v>82</v>
      </c>
      <c r="C387" s="2" t="s">
        <v>85</v>
      </c>
      <c r="D387" s="2" t="s">
        <v>88</v>
      </c>
      <c r="E387" s="2" t="s">
        <v>89</v>
      </c>
      <c r="F387" s="2" t="s">
        <v>31</v>
      </c>
      <c r="G387" s="2" t="s">
        <v>32</v>
      </c>
      <c r="H387" s="2">
        <v>38000</v>
      </c>
    </row>
    <row r="388" spans="1:8" x14ac:dyDescent="0.45">
      <c r="A388" s="2" t="str">
        <f t="shared" si="6"/>
        <v>CALWisSUPERIOROPERATING CAPACITYAtmospheric Crude Distillation Capacity (barrels per stream day)</v>
      </c>
      <c r="B388" s="2" t="s">
        <v>82</v>
      </c>
      <c r="C388" s="2" t="s">
        <v>85</v>
      </c>
      <c r="D388" s="2" t="s">
        <v>88</v>
      </c>
      <c r="E388" s="2" t="s">
        <v>89</v>
      </c>
      <c r="F388" s="2" t="s">
        <v>31</v>
      </c>
      <c r="G388" s="2" t="s">
        <v>33</v>
      </c>
      <c r="H388" s="2">
        <v>50000</v>
      </c>
    </row>
    <row r="389" spans="1:8" x14ac:dyDescent="0.45">
      <c r="A389" s="2" t="str">
        <f t="shared" si="6"/>
        <v>CALWisSUPERIORSULFUR (SHORT TONS/DAY)Production Capacity, Current Year (barrels per steam day except sulfur and hydrogen)</v>
      </c>
      <c r="B389" s="2" t="s">
        <v>82</v>
      </c>
      <c r="C389" s="2" t="s">
        <v>85</v>
      </c>
      <c r="D389" s="2" t="s">
        <v>88</v>
      </c>
      <c r="E389" s="2" t="s">
        <v>89</v>
      </c>
      <c r="F389" s="2" t="s">
        <v>24</v>
      </c>
      <c r="G389" s="2" t="s">
        <v>19</v>
      </c>
      <c r="H389" s="2">
        <v>34</v>
      </c>
    </row>
    <row r="390" spans="1:8" x14ac:dyDescent="0.45">
      <c r="A390" s="2" t="str">
        <f t="shared" si="6"/>
        <v>CALWisSUPERIORSULFUR (SHORT TONS/DAY)Production Capacity, Next Year (barrels per stream day except sulfur and hydrogen)</v>
      </c>
      <c r="B390" s="2" t="s">
        <v>82</v>
      </c>
      <c r="C390" s="2" t="s">
        <v>85</v>
      </c>
      <c r="D390" s="2" t="s">
        <v>88</v>
      </c>
      <c r="E390" s="2" t="s">
        <v>89</v>
      </c>
      <c r="F390" s="2" t="s">
        <v>24</v>
      </c>
      <c r="G390" s="2" t="s">
        <v>20</v>
      </c>
      <c r="H390" s="2">
        <v>34</v>
      </c>
    </row>
    <row r="391" spans="1:8" x14ac:dyDescent="0.45">
      <c r="A391" s="2" t="str">
        <f t="shared" si="6"/>
        <v>CALWisSUPERIORTOTAL OPER CAP (PROJECTED, NEXT YEAR)Atmospheric Crude Distillation Capacity (barrels per stream day)</v>
      </c>
      <c r="B391" s="2" t="s">
        <v>82</v>
      </c>
      <c r="C391" s="2" t="s">
        <v>85</v>
      </c>
      <c r="D391" s="2" t="s">
        <v>88</v>
      </c>
      <c r="E391" s="2" t="s">
        <v>89</v>
      </c>
      <c r="F391" s="2" t="s">
        <v>34</v>
      </c>
      <c r="G391" s="2" t="s">
        <v>33</v>
      </c>
      <c r="H391" s="2">
        <v>50000</v>
      </c>
    </row>
    <row r="392" spans="1:8" x14ac:dyDescent="0.45">
      <c r="A392" s="2" t="str">
        <f t="shared" si="6"/>
        <v>CALWisSUPERIORTOTAL OPERABLE CAPACITYAtmospheric Crude Distillation Capacity (barrels per calendar day)</v>
      </c>
      <c r="B392" s="2" t="s">
        <v>82</v>
      </c>
      <c r="C392" s="2" t="s">
        <v>85</v>
      </c>
      <c r="D392" s="2" t="s">
        <v>88</v>
      </c>
      <c r="E392" s="2" t="s">
        <v>89</v>
      </c>
      <c r="F392" s="2" t="s">
        <v>35</v>
      </c>
      <c r="G392" s="2" t="s">
        <v>32</v>
      </c>
      <c r="H392" s="2">
        <v>38000</v>
      </c>
    </row>
    <row r="393" spans="1:8" x14ac:dyDescent="0.45">
      <c r="A393" s="2" t="str">
        <f t="shared" si="6"/>
        <v>CALWisSUPERIORTOTAL OPERABLE CAPACITYAtmospheric Crude Distillation Capacity (barrels per stream day)</v>
      </c>
      <c r="B393" s="2" t="s">
        <v>82</v>
      </c>
      <c r="C393" s="2" t="s">
        <v>85</v>
      </c>
      <c r="D393" s="2" t="s">
        <v>88</v>
      </c>
      <c r="E393" s="2" t="s">
        <v>89</v>
      </c>
      <c r="F393" s="2" t="s">
        <v>35</v>
      </c>
      <c r="G393" s="2" t="s">
        <v>33</v>
      </c>
      <c r="H393" s="2">
        <v>50000</v>
      </c>
    </row>
    <row r="394" spans="1:8" x14ac:dyDescent="0.45">
      <c r="A394" s="2" t="str">
        <f t="shared" si="6"/>
        <v>CALWisSUPERIORVACUUM DISTILLATIONDownstream Charge Capacity, Current Year (barrels per stream day)</v>
      </c>
      <c r="B394" s="2" t="s">
        <v>82</v>
      </c>
      <c r="C394" s="2" t="s">
        <v>85</v>
      </c>
      <c r="D394" s="2" t="s">
        <v>88</v>
      </c>
      <c r="E394" s="2" t="s">
        <v>89</v>
      </c>
      <c r="F394" s="2" t="s">
        <v>36</v>
      </c>
      <c r="G394" s="2" t="s">
        <v>13</v>
      </c>
      <c r="H394" s="2">
        <v>20500</v>
      </c>
    </row>
    <row r="395" spans="1:8" x14ac:dyDescent="0.45">
      <c r="A395" s="2" t="str">
        <f t="shared" si="6"/>
        <v>CALWisSUPERIORVACUUM DISTILLATIONDownstream Charge Capacity, Next Year (barrels per stream day)</v>
      </c>
      <c r="B395" s="2" t="s">
        <v>82</v>
      </c>
      <c r="C395" s="2" t="s">
        <v>85</v>
      </c>
      <c r="D395" s="2" t="s">
        <v>88</v>
      </c>
      <c r="E395" s="2" t="s">
        <v>89</v>
      </c>
      <c r="F395" s="2" t="s">
        <v>36</v>
      </c>
      <c r="G395" s="2" t="s">
        <v>14</v>
      </c>
      <c r="H395" s="2">
        <v>20500</v>
      </c>
    </row>
    <row r="396" spans="1:8" x14ac:dyDescent="0.45">
      <c r="A396" s="2" t="str">
        <f t="shared" si="6"/>
        <v>CARPenPHILADELPHIAALKYLATESProduction Capacity, Current Year (barrels per steam day except sulfur and hydrogen)</v>
      </c>
      <c r="B396" s="2" t="s">
        <v>255</v>
      </c>
      <c r="C396" s="2" t="s">
        <v>256</v>
      </c>
      <c r="D396" s="2" t="s">
        <v>47</v>
      </c>
      <c r="E396" s="2" t="s">
        <v>257</v>
      </c>
      <c r="F396" s="2" t="s">
        <v>40</v>
      </c>
      <c r="G396" s="2" t="s">
        <v>19</v>
      </c>
      <c r="H396" s="2">
        <v>26500</v>
      </c>
    </row>
    <row r="397" spans="1:8" x14ac:dyDescent="0.45">
      <c r="A397" s="2" t="str">
        <f t="shared" si="6"/>
        <v>CARPenPHILADELPHIAALKYLATESProduction Capacity, Next Year (barrels per stream day except sulfur and hydrogen)</v>
      </c>
      <c r="B397" s="2" t="s">
        <v>255</v>
      </c>
      <c r="C397" s="2" t="s">
        <v>256</v>
      </c>
      <c r="D397" s="2" t="s">
        <v>47</v>
      </c>
      <c r="E397" s="2" t="s">
        <v>257</v>
      </c>
      <c r="F397" s="2" t="s">
        <v>40</v>
      </c>
      <c r="G397" s="2" t="s">
        <v>20</v>
      </c>
      <c r="H397" s="2">
        <v>26500</v>
      </c>
    </row>
    <row r="398" spans="1:8" x14ac:dyDescent="0.45">
      <c r="A398" s="2" t="str">
        <f t="shared" si="6"/>
        <v>CARPenPHILADELPHIAAROMATICSProduction Capacity, Current Year (barrels per steam day except sulfur and hydrogen)</v>
      </c>
      <c r="B398" s="2" t="s">
        <v>255</v>
      </c>
      <c r="C398" s="2" t="s">
        <v>256</v>
      </c>
      <c r="D398" s="2" t="s">
        <v>47</v>
      </c>
      <c r="E398" s="2" t="s">
        <v>257</v>
      </c>
      <c r="F398" s="2" t="s">
        <v>41</v>
      </c>
      <c r="G398" s="2" t="s">
        <v>19</v>
      </c>
      <c r="H398" s="2">
        <v>4920</v>
      </c>
    </row>
    <row r="399" spans="1:8" x14ac:dyDescent="0.45">
      <c r="A399" s="2" t="str">
        <f t="shared" si="6"/>
        <v>CARPenPHILADELPHIAAROMATICSProduction Capacity, Next Year (barrels per stream day except sulfur and hydrogen)</v>
      </c>
      <c r="B399" s="2" t="s">
        <v>255</v>
      </c>
      <c r="C399" s="2" t="s">
        <v>256</v>
      </c>
      <c r="D399" s="2" t="s">
        <v>47</v>
      </c>
      <c r="E399" s="2" t="s">
        <v>257</v>
      </c>
      <c r="F399" s="2" t="s">
        <v>41</v>
      </c>
      <c r="G399" s="2" t="s">
        <v>20</v>
      </c>
      <c r="H399" s="2">
        <v>4920</v>
      </c>
    </row>
    <row r="400" spans="1:8" x14ac:dyDescent="0.45">
      <c r="A400" s="2" t="str">
        <f t="shared" si="6"/>
        <v>CARPenPHILADELPHIACAT CRACKING: FRESH FEEDDownstream Charge Capacity, Current Year (barrels per calendar day)</v>
      </c>
      <c r="B400" s="2" t="s">
        <v>255</v>
      </c>
      <c r="C400" s="2" t="s">
        <v>256</v>
      </c>
      <c r="D400" s="2" t="s">
        <v>47</v>
      </c>
      <c r="E400" s="2" t="s">
        <v>257</v>
      </c>
      <c r="F400" s="2" t="s">
        <v>28</v>
      </c>
      <c r="G400" s="2" t="s">
        <v>12</v>
      </c>
      <c r="H400" s="2">
        <v>127300</v>
      </c>
    </row>
    <row r="401" spans="1:8" x14ac:dyDescent="0.45">
      <c r="A401" s="2" t="str">
        <f t="shared" si="6"/>
        <v>CARPenPHILADELPHIACAT CRACKING: FRESH FEEDDownstream Charge Capacity, Current Year (barrels per stream day)</v>
      </c>
      <c r="B401" s="2" t="s">
        <v>255</v>
      </c>
      <c r="C401" s="2" t="s">
        <v>256</v>
      </c>
      <c r="D401" s="2" t="s">
        <v>47</v>
      </c>
      <c r="E401" s="2" t="s">
        <v>257</v>
      </c>
      <c r="F401" s="2" t="s">
        <v>28</v>
      </c>
      <c r="G401" s="2" t="s">
        <v>13</v>
      </c>
      <c r="H401" s="2">
        <v>137500</v>
      </c>
    </row>
    <row r="402" spans="1:8" x14ac:dyDescent="0.45">
      <c r="A402" s="2" t="str">
        <f t="shared" si="6"/>
        <v>CARPenPHILADELPHIACAT CRACKING: FRESH FEEDDownstream Charge Capacity, Next Year (barrels per stream day)</v>
      </c>
      <c r="B402" s="2" t="s">
        <v>255</v>
      </c>
      <c r="C402" s="2" t="s">
        <v>256</v>
      </c>
      <c r="D402" s="2" t="s">
        <v>47</v>
      </c>
      <c r="E402" s="2" t="s">
        <v>257</v>
      </c>
      <c r="F402" s="2" t="s">
        <v>28</v>
      </c>
      <c r="G402" s="2" t="s">
        <v>14</v>
      </c>
      <c r="H402" s="2">
        <v>137500</v>
      </c>
    </row>
    <row r="403" spans="1:8" x14ac:dyDescent="0.45">
      <c r="A403" s="2" t="str">
        <f t="shared" si="6"/>
        <v>CARPenPHILADELPHIACAT REFORMING: HIGH PRESSUREDownstream Charge Capacity, Current Year (barrels per calendar day)</v>
      </c>
      <c r="B403" s="2" t="s">
        <v>255</v>
      </c>
      <c r="C403" s="2" t="s">
        <v>256</v>
      </c>
      <c r="D403" s="2" t="s">
        <v>47</v>
      </c>
      <c r="E403" s="2" t="s">
        <v>257</v>
      </c>
      <c r="F403" s="2" t="s">
        <v>29</v>
      </c>
      <c r="G403" s="2" t="s">
        <v>12</v>
      </c>
      <c r="H403" s="2">
        <v>56000</v>
      </c>
    </row>
    <row r="404" spans="1:8" x14ac:dyDescent="0.45">
      <c r="A404" s="2" t="str">
        <f t="shared" si="6"/>
        <v>CARPenPHILADELPHIACAT REFORMING: HIGH PRESSUREDownstream Charge Capacity, Current Year (barrels per stream day)</v>
      </c>
      <c r="B404" s="2" t="s">
        <v>255</v>
      </c>
      <c r="C404" s="2" t="s">
        <v>256</v>
      </c>
      <c r="D404" s="2" t="s">
        <v>47</v>
      </c>
      <c r="E404" s="2" t="s">
        <v>257</v>
      </c>
      <c r="F404" s="2" t="s">
        <v>29</v>
      </c>
      <c r="G404" s="2" t="s">
        <v>13</v>
      </c>
      <c r="H404" s="2">
        <v>70500</v>
      </c>
    </row>
    <row r="405" spans="1:8" x14ac:dyDescent="0.45">
      <c r="A405" s="2" t="str">
        <f t="shared" si="6"/>
        <v>CARPenPHILADELPHIACAT REFORMING: HIGH PRESSUREDownstream Charge Capacity, Next Year (barrels per stream day)</v>
      </c>
      <c r="B405" s="2" t="s">
        <v>255</v>
      </c>
      <c r="C405" s="2" t="s">
        <v>256</v>
      </c>
      <c r="D405" s="2" t="s">
        <v>47</v>
      </c>
      <c r="E405" s="2" t="s">
        <v>257</v>
      </c>
      <c r="F405" s="2" t="s">
        <v>29</v>
      </c>
      <c r="G405" s="2" t="s">
        <v>14</v>
      </c>
      <c r="H405" s="2">
        <v>70500</v>
      </c>
    </row>
    <row r="406" spans="1:8" x14ac:dyDescent="0.45">
      <c r="A406" s="2" t="str">
        <f t="shared" si="6"/>
        <v>CARPenPHILADELPHIADESULFURIZATION, GASOLINEDownstream Charge Capacity, Current Year (barrels per stream day)</v>
      </c>
      <c r="B406" s="2" t="s">
        <v>255</v>
      </c>
      <c r="C406" s="2" t="s">
        <v>256</v>
      </c>
      <c r="D406" s="2" t="s">
        <v>47</v>
      </c>
      <c r="E406" s="2" t="s">
        <v>257</v>
      </c>
      <c r="F406" s="2" t="s">
        <v>30</v>
      </c>
      <c r="G406" s="2" t="s">
        <v>13</v>
      </c>
      <c r="H406" s="2">
        <v>65000</v>
      </c>
    </row>
    <row r="407" spans="1:8" x14ac:dyDescent="0.45">
      <c r="A407" s="2" t="str">
        <f t="shared" si="6"/>
        <v>CARPenPHILADELPHIADESULFURIZATION, GASOLINEDownstream Charge Capacity, Next Year (barrels per stream day)</v>
      </c>
      <c r="B407" s="2" t="s">
        <v>255</v>
      </c>
      <c r="C407" s="2" t="s">
        <v>256</v>
      </c>
      <c r="D407" s="2" t="s">
        <v>47</v>
      </c>
      <c r="E407" s="2" t="s">
        <v>257</v>
      </c>
      <c r="F407" s="2" t="s">
        <v>30</v>
      </c>
      <c r="G407" s="2" t="s">
        <v>14</v>
      </c>
      <c r="H407" s="2">
        <v>65000</v>
      </c>
    </row>
    <row r="408" spans="1:8" x14ac:dyDescent="0.45">
      <c r="A408" s="2" t="str">
        <f t="shared" si="6"/>
        <v>CARPenPHILADELPHIADESULFURIZATION, NAPHTHA/REFORMER FEEDDownstream Charge Capacity, Current Year (barrels per stream day)</v>
      </c>
      <c r="B408" s="2" t="s">
        <v>255</v>
      </c>
      <c r="C408" s="2" t="s">
        <v>256</v>
      </c>
      <c r="D408" s="2" t="s">
        <v>47</v>
      </c>
      <c r="E408" s="2" t="s">
        <v>257</v>
      </c>
      <c r="F408" s="2" t="s">
        <v>17</v>
      </c>
      <c r="G408" s="2" t="s">
        <v>13</v>
      </c>
      <c r="H408" s="2">
        <v>78000</v>
      </c>
    </row>
    <row r="409" spans="1:8" x14ac:dyDescent="0.45">
      <c r="A409" s="2" t="str">
        <f t="shared" si="6"/>
        <v>CARPenPHILADELPHIADESULFURIZATION, NAPHTHA/REFORMER FEEDDownstream Charge Capacity, Next Year (barrels per stream day)</v>
      </c>
      <c r="B409" s="2" t="s">
        <v>255</v>
      </c>
      <c r="C409" s="2" t="s">
        <v>256</v>
      </c>
      <c r="D409" s="2" t="s">
        <v>47</v>
      </c>
      <c r="E409" s="2" t="s">
        <v>257</v>
      </c>
      <c r="F409" s="2" t="s">
        <v>17</v>
      </c>
      <c r="G409" s="2" t="s">
        <v>14</v>
      </c>
      <c r="H409" s="2">
        <v>78000</v>
      </c>
    </row>
    <row r="410" spans="1:8" x14ac:dyDescent="0.45">
      <c r="A410" s="2" t="str">
        <f t="shared" si="6"/>
        <v>CARPenPHILADELPHIADESULFURIZATION, OTHER DISTILLATEDownstream Charge Capacity, Current Year (barrels per stream day)</v>
      </c>
      <c r="B410" s="2" t="s">
        <v>255</v>
      </c>
      <c r="C410" s="2" t="s">
        <v>256</v>
      </c>
      <c r="D410" s="2" t="s">
        <v>47</v>
      </c>
      <c r="E410" s="2" t="s">
        <v>257</v>
      </c>
      <c r="F410" s="2" t="s">
        <v>99</v>
      </c>
      <c r="G410" s="2" t="s">
        <v>13</v>
      </c>
      <c r="H410" s="2">
        <v>157000</v>
      </c>
    </row>
    <row r="411" spans="1:8" x14ac:dyDescent="0.45">
      <c r="A411" s="2" t="str">
        <f t="shared" si="6"/>
        <v>CARPenPHILADELPHIADESULFURIZATION, OTHER DISTILLATEDownstream Charge Capacity, Next Year (barrels per stream day)</v>
      </c>
      <c r="B411" s="2" t="s">
        <v>255</v>
      </c>
      <c r="C411" s="2" t="s">
        <v>256</v>
      </c>
      <c r="D411" s="2" t="s">
        <v>47</v>
      </c>
      <c r="E411" s="2" t="s">
        <v>257</v>
      </c>
      <c r="F411" s="2" t="s">
        <v>99</v>
      </c>
      <c r="G411" s="2" t="s">
        <v>14</v>
      </c>
      <c r="H411" s="2">
        <v>157000</v>
      </c>
    </row>
    <row r="412" spans="1:8" x14ac:dyDescent="0.45">
      <c r="A412" s="2" t="str">
        <f t="shared" si="6"/>
        <v>CARPenPHILADELPHIAISOMERIZATION (ISOBUTANE)Production Capacity, Current Year (barrels per steam day except sulfur and hydrogen)</v>
      </c>
      <c r="B412" s="2" t="s">
        <v>255</v>
      </c>
      <c r="C412" s="2" t="s">
        <v>256</v>
      </c>
      <c r="D412" s="2" t="s">
        <v>47</v>
      </c>
      <c r="E412" s="2" t="s">
        <v>257</v>
      </c>
      <c r="F412" s="2" t="s">
        <v>21</v>
      </c>
      <c r="G412" s="2" t="s">
        <v>19</v>
      </c>
      <c r="H412" s="2">
        <v>3800</v>
      </c>
    </row>
    <row r="413" spans="1:8" x14ac:dyDescent="0.45">
      <c r="A413" s="2" t="str">
        <f t="shared" si="6"/>
        <v>CARPenPHILADELPHIAISOMERIZATION (ISOBUTANE)Production Capacity, Next Year (barrels per stream day except sulfur and hydrogen)</v>
      </c>
      <c r="B413" s="2" t="s">
        <v>255</v>
      </c>
      <c r="C413" s="2" t="s">
        <v>256</v>
      </c>
      <c r="D413" s="2" t="s">
        <v>47</v>
      </c>
      <c r="E413" s="2" t="s">
        <v>257</v>
      </c>
      <c r="F413" s="2" t="s">
        <v>21</v>
      </c>
      <c r="G413" s="2" t="s">
        <v>20</v>
      </c>
      <c r="H413" s="2">
        <v>3800</v>
      </c>
    </row>
    <row r="414" spans="1:8" x14ac:dyDescent="0.45">
      <c r="A414" s="2" t="str">
        <f t="shared" si="6"/>
        <v>CARPenPHILADELPHIAOPERATING CAPACITYAtmospheric Crude Distillation Capacity (barrels per calendar day)</v>
      </c>
      <c r="B414" s="2" t="s">
        <v>255</v>
      </c>
      <c r="C414" s="2" t="s">
        <v>256</v>
      </c>
      <c r="D414" s="2" t="s">
        <v>47</v>
      </c>
      <c r="E414" s="2" t="s">
        <v>257</v>
      </c>
      <c r="F414" s="2" t="s">
        <v>31</v>
      </c>
      <c r="G414" s="2" t="s">
        <v>32</v>
      </c>
      <c r="H414" s="2">
        <v>310000</v>
      </c>
    </row>
    <row r="415" spans="1:8" x14ac:dyDescent="0.45">
      <c r="A415" s="2" t="str">
        <f t="shared" si="6"/>
        <v>CARPenPHILADELPHIAOPERATING CAPACITYAtmospheric Crude Distillation Capacity (barrels per stream day)</v>
      </c>
      <c r="B415" s="2" t="s">
        <v>255</v>
      </c>
      <c r="C415" s="2" t="s">
        <v>256</v>
      </c>
      <c r="D415" s="2" t="s">
        <v>47</v>
      </c>
      <c r="E415" s="2" t="s">
        <v>257</v>
      </c>
      <c r="F415" s="2" t="s">
        <v>31</v>
      </c>
      <c r="G415" s="2" t="s">
        <v>33</v>
      </c>
      <c r="H415" s="2">
        <v>350000</v>
      </c>
    </row>
    <row r="416" spans="1:8" x14ac:dyDescent="0.45">
      <c r="A416" s="2" t="str">
        <f t="shared" si="6"/>
        <v>CARPenPHILADELPHIASULFUR (SHORT TONS/DAY)Production Capacity, Current Year (barrels per steam day except sulfur and hydrogen)</v>
      </c>
      <c r="B416" s="2" t="s">
        <v>255</v>
      </c>
      <c r="C416" s="2" t="s">
        <v>256</v>
      </c>
      <c r="D416" s="2" t="s">
        <v>47</v>
      </c>
      <c r="E416" s="2" t="s">
        <v>257</v>
      </c>
      <c r="F416" s="2" t="s">
        <v>24</v>
      </c>
      <c r="G416" s="2" t="s">
        <v>19</v>
      </c>
      <c r="H416" s="2">
        <v>76</v>
      </c>
    </row>
    <row r="417" spans="1:8" x14ac:dyDescent="0.45">
      <c r="A417" s="2" t="str">
        <f t="shared" si="6"/>
        <v>CARPenPHILADELPHIASULFUR (SHORT TONS/DAY)Production Capacity, Next Year (barrels per stream day except sulfur and hydrogen)</v>
      </c>
      <c r="B417" s="2" t="s">
        <v>255</v>
      </c>
      <c r="C417" s="2" t="s">
        <v>256</v>
      </c>
      <c r="D417" s="2" t="s">
        <v>47</v>
      </c>
      <c r="E417" s="2" t="s">
        <v>257</v>
      </c>
      <c r="F417" s="2" t="s">
        <v>24</v>
      </c>
      <c r="G417" s="2" t="s">
        <v>20</v>
      </c>
      <c r="H417" s="2">
        <v>76</v>
      </c>
    </row>
    <row r="418" spans="1:8" x14ac:dyDescent="0.45">
      <c r="A418" s="2" t="str">
        <f t="shared" si="6"/>
        <v>CARPenPHILADELPHIATOTAL OPER CAP (PROJECTED, NEXT YEAR)Atmospheric Crude Distillation Capacity (barrels per stream day)</v>
      </c>
      <c r="B418" s="2" t="s">
        <v>255</v>
      </c>
      <c r="C418" s="2" t="s">
        <v>256</v>
      </c>
      <c r="D418" s="2" t="s">
        <v>47</v>
      </c>
      <c r="E418" s="2" t="s">
        <v>257</v>
      </c>
      <c r="F418" s="2" t="s">
        <v>34</v>
      </c>
      <c r="G418" s="2" t="s">
        <v>33</v>
      </c>
      <c r="H418" s="2">
        <v>350000</v>
      </c>
    </row>
    <row r="419" spans="1:8" x14ac:dyDescent="0.45">
      <c r="A419" s="2" t="str">
        <f t="shared" si="6"/>
        <v>CARPenPHILADELPHIATOTAL OPERABLE CAPACITYAtmospheric Crude Distillation Capacity (barrels per calendar day)</v>
      </c>
      <c r="B419" s="2" t="s">
        <v>255</v>
      </c>
      <c r="C419" s="2" t="s">
        <v>256</v>
      </c>
      <c r="D419" s="2" t="s">
        <v>47</v>
      </c>
      <c r="E419" s="2" t="s">
        <v>257</v>
      </c>
      <c r="F419" s="2" t="s">
        <v>35</v>
      </c>
      <c r="G419" s="2" t="s">
        <v>32</v>
      </c>
      <c r="H419" s="2">
        <v>310000</v>
      </c>
    </row>
    <row r="420" spans="1:8" x14ac:dyDescent="0.45">
      <c r="A420" s="2" t="str">
        <f t="shared" si="6"/>
        <v>CARPenPHILADELPHIATOTAL OPERABLE CAPACITYAtmospheric Crude Distillation Capacity (barrels per stream day)</v>
      </c>
      <c r="B420" s="2" t="s">
        <v>255</v>
      </c>
      <c r="C420" s="2" t="s">
        <v>256</v>
      </c>
      <c r="D420" s="2" t="s">
        <v>47</v>
      </c>
      <c r="E420" s="2" t="s">
        <v>257</v>
      </c>
      <c r="F420" s="2" t="s">
        <v>35</v>
      </c>
      <c r="G420" s="2" t="s">
        <v>33</v>
      </c>
      <c r="H420" s="2">
        <v>350000</v>
      </c>
    </row>
    <row r="421" spans="1:8" x14ac:dyDescent="0.45">
      <c r="A421" s="2" t="str">
        <f t="shared" si="6"/>
        <v>CARPenPHILADELPHIAVACUUM DISTILLATIONDownstream Charge Capacity, Current Year (barrels per stream day)</v>
      </c>
      <c r="B421" s="2" t="s">
        <v>255</v>
      </c>
      <c r="C421" s="2" t="s">
        <v>256</v>
      </c>
      <c r="D421" s="2" t="s">
        <v>47</v>
      </c>
      <c r="E421" s="2" t="s">
        <v>257</v>
      </c>
      <c r="F421" s="2" t="s">
        <v>36</v>
      </c>
      <c r="G421" s="2" t="s">
        <v>13</v>
      </c>
      <c r="H421" s="2">
        <v>163200</v>
      </c>
    </row>
    <row r="422" spans="1:8" x14ac:dyDescent="0.45">
      <c r="A422" s="2" t="str">
        <f t="shared" si="6"/>
        <v>CARPenPHILADELPHIAVACUUM DISTILLATIONDownstream Charge Capacity, Next Year (barrels per stream day)</v>
      </c>
      <c r="B422" s="2" t="s">
        <v>255</v>
      </c>
      <c r="C422" s="2" t="s">
        <v>256</v>
      </c>
      <c r="D422" s="2" t="s">
        <v>47</v>
      </c>
      <c r="E422" s="2" t="s">
        <v>257</v>
      </c>
      <c r="F422" s="2" t="s">
        <v>36</v>
      </c>
      <c r="G422" s="2" t="s">
        <v>14</v>
      </c>
      <c r="H422" s="2">
        <v>163200</v>
      </c>
    </row>
    <row r="423" spans="1:8" x14ac:dyDescent="0.45">
      <c r="A423" s="2" t="str">
        <f t="shared" si="6"/>
        <v>CHECalEL SEGUNDOALKYLATESProduction Capacity, Current Year (barrels per steam day except sulfur and hydrogen)</v>
      </c>
      <c r="B423" s="2" t="s">
        <v>103</v>
      </c>
      <c r="C423" s="2" t="s">
        <v>104</v>
      </c>
      <c r="D423" s="2" t="s">
        <v>9</v>
      </c>
      <c r="E423" s="2" t="s">
        <v>105</v>
      </c>
      <c r="F423" s="2" t="s">
        <v>40</v>
      </c>
      <c r="G423" s="2" t="s">
        <v>19</v>
      </c>
      <c r="H423" s="2">
        <v>33300</v>
      </c>
    </row>
    <row r="424" spans="1:8" x14ac:dyDescent="0.45">
      <c r="A424" s="2" t="str">
        <f t="shared" si="6"/>
        <v>CHECalEL SEGUNDOALKYLATESProduction Capacity, Next Year (barrels per stream day except sulfur and hydrogen)</v>
      </c>
      <c r="B424" s="2" t="s">
        <v>103</v>
      </c>
      <c r="C424" s="2" t="s">
        <v>104</v>
      </c>
      <c r="D424" s="2" t="s">
        <v>9</v>
      </c>
      <c r="E424" s="2" t="s">
        <v>105</v>
      </c>
      <c r="F424" s="2" t="s">
        <v>40</v>
      </c>
      <c r="G424" s="2" t="s">
        <v>20</v>
      </c>
      <c r="H424" s="2">
        <v>33300</v>
      </c>
    </row>
    <row r="425" spans="1:8" x14ac:dyDescent="0.45">
      <c r="A425" s="2" t="str">
        <f t="shared" si="6"/>
        <v>CHECalEL SEGUNDOCAT CRACKING: FRESH FEEDDownstream Charge Capacity, Current Year (barrels per calendar day)</v>
      </c>
      <c r="B425" s="2" t="s">
        <v>103</v>
      </c>
      <c r="C425" s="2" t="s">
        <v>104</v>
      </c>
      <c r="D425" s="2" t="s">
        <v>9</v>
      </c>
      <c r="E425" s="2" t="s">
        <v>105</v>
      </c>
      <c r="F425" s="2" t="s">
        <v>28</v>
      </c>
      <c r="G425" s="2" t="s">
        <v>12</v>
      </c>
      <c r="H425" s="2">
        <v>66500</v>
      </c>
    </row>
    <row r="426" spans="1:8" x14ac:dyDescent="0.45">
      <c r="A426" s="2" t="str">
        <f t="shared" si="6"/>
        <v>CHECalEL SEGUNDOCAT CRACKING: FRESH FEEDDownstream Charge Capacity, Current Year (barrels per stream day)</v>
      </c>
      <c r="B426" s="2" t="s">
        <v>103</v>
      </c>
      <c r="C426" s="2" t="s">
        <v>104</v>
      </c>
      <c r="D426" s="2" t="s">
        <v>9</v>
      </c>
      <c r="E426" s="2" t="s">
        <v>105</v>
      </c>
      <c r="F426" s="2" t="s">
        <v>28</v>
      </c>
      <c r="G426" s="2" t="s">
        <v>13</v>
      </c>
      <c r="H426" s="2">
        <v>73800</v>
      </c>
    </row>
    <row r="427" spans="1:8" x14ac:dyDescent="0.45">
      <c r="A427" s="2" t="str">
        <f t="shared" si="6"/>
        <v>CHECalEL SEGUNDOCAT CRACKING: FRESH FEEDDownstream Charge Capacity, Next Year (barrels per stream day)</v>
      </c>
      <c r="B427" s="2" t="s">
        <v>103</v>
      </c>
      <c r="C427" s="2" t="s">
        <v>104</v>
      </c>
      <c r="D427" s="2" t="s">
        <v>9</v>
      </c>
      <c r="E427" s="2" t="s">
        <v>105</v>
      </c>
      <c r="F427" s="2" t="s">
        <v>28</v>
      </c>
      <c r="G427" s="2" t="s">
        <v>14</v>
      </c>
      <c r="H427" s="2">
        <v>73800</v>
      </c>
    </row>
    <row r="428" spans="1:8" x14ac:dyDescent="0.45">
      <c r="A428" s="2" t="str">
        <f t="shared" si="6"/>
        <v>CHECalEL SEGUNDOCAT HYDROCRACKING, GAS OILDownstream Charge Capacity, Current Year (barrels per calendar day)</v>
      </c>
      <c r="B428" s="2" t="s">
        <v>103</v>
      </c>
      <c r="C428" s="2" t="s">
        <v>104</v>
      </c>
      <c r="D428" s="2" t="s">
        <v>9</v>
      </c>
      <c r="E428" s="2" t="s">
        <v>105</v>
      </c>
      <c r="F428" s="2" t="s">
        <v>11</v>
      </c>
      <c r="G428" s="2" t="s">
        <v>12</v>
      </c>
      <c r="H428" s="2">
        <v>48000</v>
      </c>
    </row>
    <row r="429" spans="1:8" x14ac:dyDescent="0.45">
      <c r="A429" s="2" t="str">
        <f t="shared" si="6"/>
        <v>CHECalEL SEGUNDOCAT HYDROCRACKING, GAS OILDownstream Charge Capacity, Current Year (barrels per stream day)</v>
      </c>
      <c r="B429" s="2" t="s">
        <v>103</v>
      </c>
      <c r="C429" s="2" t="s">
        <v>104</v>
      </c>
      <c r="D429" s="2" t="s">
        <v>9</v>
      </c>
      <c r="E429" s="2" t="s">
        <v>105</v>
      </c>
      <c r="F429" s="2" t="s">
        <v>11</v>
      </c>
      <c r="G429" s="2" t="s">
        <v>13</v>
      </c>
      <c r="H429" s="2">
        <v>53200</v>
      </c>
    </row>
    <row r="430" spans="1:8" x14ac:dyDescent="0.45">
      <c r="A430" s="2" t="str">
        <f t="shared" si="6"/>
        <v>CHECalEL SEGUNDOCAT HYDROCRACKING, GAS OILDownstream Charge Capacity, Next Year (barrels per stream day)</v>
      </c>
      <c r="B430" s="2" t="s">
        <v>103</v>
      </c>
      <c r="C430" s="2" t="s">
        <v>104</v>
      </c>
      <c r="D430" s="2" t="s">
        <v>9</v>
      </c>
      <c r="E430" s="2" t="s">
        <v>105</v>
      </c>
      <c r="F430" s="2" t="s">
        <v>11</v>
      </c>
      <c r="G430" s="2" t="s">
        <v>14</v>
      </c>
      <c r="H430" s="2">
        <v>53200</v>
      </c>
    </row>
    <row r="431" spans="1:8" x14ac:dyDescent="0.45">
      <c r="A431" s="2" t="str">
        <f t="shared" si="6"/>
        <v>CHECalEL SEGUNDOCAT REFORMING: LOW PRESSUREDownstream Charge Capacity, Current Year (barrels per calendar day)</v>
      </c>
      <c r="B431" s="2" t="s">
        <v>103</v>
      </c>
      <c r="C431" s="2" t="s">
        <v>104</v>
      </c>
      <c r="D431" s="2" t="s">
        <v>9</v>
      </c>
      <c r="E431" s="2" t="s">
        <v>105</v>
      </c>
      <c r="F431" s="2" t="s">
        <v>15</v>
      </c>
      <c r="G431" s="2" t="s">
        <v>12</v>
      </c>
      <c r="H431" s="2">
        <v>44500</v>
      </c>
    </row>
    <row r="432" spans="1:8" x14ac:dyDescent="0.45">
      <c r="A432" s="2" t="str">
        <f t="shared" si="6"/>
        <v>CHECalEL SEGUNDOCAT REFORMING: LOW PRESSUREDownstream Charge Capacity, Current Year (barrels per stream day)</v>
      </c>
      <c r="B432" s="2" t="s">
        <v>103</v>
      </c>
      <c r="C432" s="2" t="s">
        <v>104</v>
      </c>
      <c r="D432" s="2" t="s">
        <v>9</v>
      </c>
      <c r="E432" s="2" t="s">
        <v>105</v>
      </c>
      <c r="F432" s="2" t="s">
        <v>15</v>
      </c>
      <c r="G432" s="2" t="s">
        <v>13</v>
      </c>
      <c r="H432" s="2">
        <v>49000</v>
      </c>
    </row>
    <row r="433" spans="1:8" x14ac:dyDescent="0.45">
      <c r="A433" s="2" t="str">
        <f t="shared" si="6"/>
        <v>CHECalEL SEGUNDOCAT REFORMING: LOW PRESSUREDownstream Charge Capacity, Next Year (barrels per stream day)</v>
      </c>
      <c r="B433" s="2" t="s">
        <v>103</v>
      </c>
      <c r="C433" s="2" t="s">
        <v>104</v>
      </c>
      <c r="D433" s="2" t="s">
        <v>9</v>
      </c>
      <c r="E433" s="2" t="s">
        <v>105</v>
      </c>
      <c r="F433" s="2" t="s">
        <v>15</v>
      </c>
      <c r="G433" s="2" t="s">
        <v>14</v>
      </c>
      <c r="H433" s="2">
        <v>49000</v>
      </c>
    </row>
    <row r="434" spans="1:8" x14ac:dyDescent="0.45">
      <c r="A434" s="2" t="str">
        <f t="shared" si="6"/>
        <v>CHECalEL SEGUNDODESULFURIZATION, DIESEL FUELDownstream Charge Capacity, Current Year (barrels per stream day)</v>
      </c>
      <c r="B434" s="2" t="s">
        <v>103</v>
      </c>
      <c r="C434" s="2" t="s">
        <v>104</v>
      </c>
      <c r="D434" s="2" t="s">
        <v>9</v>
      </c>
      <c r="E434" s="2" t="s">
        <v>105</v>
      </c>
      <c r="F434" s="2" t="s">
        <v>43</v>
      </c>
      <c r="G434" s="2" t="s">
        <v>13</v>
      </c>
      <c r="H434" s="2">
        <v>45500</v>
      </c>
    </row>
    <row r="435" spans="1:8" x14ac:dyDescent="0.45">
      <c r="A435" s="2" t="str">
        <f t="shared" si="6"/>
        <v>CHECalEL SEGUNDODESULFURIZATION, DIESEL FUELDownstream Charge Capacity, Next Year (barrels per stream day)</v>
      </c>
      <c r="B435" s="2" t="s">
        <v>103</v>
      </c>
      <c r="C435" s="2" t="s">
        <v>104</v>
      </c>
      <c r="D435" s="2" t="s">
        <v>9</v>
      </c>
      <c r="E435" s="2" t="s">
        <v>105</v>
      </c>
      <c r="F435" s="2" t="s">
        <v>43</v>
      </c>
      <c r="G435" s="2" t="s">
        <v>14</v>
      </c>
      <c r="H435" s="2">
        <v>45500</v>
      </c>
    </row>
    <row r="436" spans="1:8" x14ac:dyDescent="0.45">
      <c r="A436" s="2" t="str">
        <f t="shared" si="6"/>
        <v>CHECalEL SEGUNDODESULFURIZATION, HEAVY GAS OILDownstream Charge Capacity, Current Year (barrels per stream day)</v>
      </c>
      <c r="B436" s="2" t="s">
        <v>103</v>
      </c>
      <c r="C436" s="2" t="s">
        <v>104</v>
      </c>
      <c r="D436" s="2" t="s">
        <v>9</v>
      </c>
      <c r="E436" s="2" t="s">
        <v>105</v>
      </c>
      <c r="F436" s="2" t="s">
        <v>16</v>
      </c>
      <c r="G436" s="2" t="s">
        <v>13</v>
      </c>
      <c r="H436" s="2">
        <v>73700</v>
      </c>
    </row>
    <row r="437" spans="1:8" x14ac:dyDescent="0.45">
      <c r="A437" s="2" t="str">
        <f t="shared" si="6"/>
        <v>CHECalEL SEGUNDODESULFURIZATION, HEAVY GAS OILDownstream Charge Capacity, Next Year (barrels per stream day)</v>
      </c>
      <c r="B437" s="2" t="s">
        <v>103</v>
      </c>
      <c r="C437" s="2" t="s">
        <v>104</v>
      </c>
      <c r="D437" s="2" t="s">
        <v>9</v>
      </c>
      <c r="E437" s="2" t="s">
        <v>105</v>
      </c>
      <c r="F437" s="2" t="s">
        <v>16</v>
      </c>
      <c r="G437" s="2" t="s">
        <v>14</v>
      </c>
      <c r="H437" s="2">
        <v>73700</v>
      </c>
    </row>
    <row r="438" spans="1:8" x14ac:dyDescent="0.45">
      <c r="A438" s="2" t="str">
        <f t="shared" si="6"/>
        <v>CHECalEL SEGUNDODESULFURIZATION, KEROSENE AND JETDownstream Charge Capacity, Current Year (barrels per stream day)</v>
      </c>
      <c r="B438" s="2" t="s">
        <v>103</v>
      </c>
      <c r="C438" s="2" t="s">
        <v>104</v>
      </c>
      <c r="D438" s="2" t="s">
        <v>9</v>
      </c>
      <c r="E438" s="2" t="s">
        <v>105</v>
      </c>
      <c r="F438" s="2" t="s">
        <v>44</v>
      </c>
      <c r="G438" s="2" t="s">
        <v>13</v>
      </c>
      <c r="H438" s="2">
        <v>36300</v>
      </c>
    </row>
    <row r="439" spans="1:8" x14ac:dyDescent="0.45">
      <c r="A439" s="2" t="str">
        <f t="shared" si="6"/>
        <v>CHECalEL SEGUNDODESULFURIZATION, KEROSENE AND JETDownstream Charge Capacity, Next Year (barrels per stream day)</v>
      </c>
      <c r="B439" s="2" t="s">
        <v>103</v>
      </c>
      <c r="C439" s="2" t="s">
        <v>104</v>
      </c>
      <c r="D439" s="2" t="s">
        <v>9</v>
      </c>
      <c r="E439" s="2" t="s">
        <v>105</v>
      </c>
      <c r="F439" s="2" t="s">
        <v>44</v>
      </c>
      <c r="G439" s="2" t="s">
        <v>14</v>
      </c>
      <c r="H439" s="2">
        <v>36300</v>
      </c>
    </row>
    <row r="440" spans="1:8" x14ac:dyDescent="0.45">
      <c r="A440" s="2" t="str">
        <f t="shared" si="6"/>
        <v>CHECalEL SEGUNDODESULFURIZATION, NAPHTHA/REFORMER FEEDDownstream Charge Capacity, Current Year (barrels per stream day)</v>
      </c>
      <c r="B440" s="2" t="s">
        <v>103</v>
      </c>
      <c r="C440" s="2" t="s">
        <v>104</v>
      </c>
      <c r="D440" s="2" t="s">
        <v>9</v>
      </c>
      <c r="E440" s="2" t="s">
        <v>105</v>
      </c>
      <c r="F440" s="2" t="s">
        <v>17</v>
      </c>
      <c r="G440" s="2" t="s">
        <v>13</v>
      </c>
      <c r="H440" s="2">
        <v>59000</v>
      </c>
    </row>
    <row r="441" spans="1:8" x14ac:dyDescent="0.45">
      <c r="A441" s="2" t="str">
        <f t="shared" si="6"/>
        <v>CHECalEL SEGUNDODESULFURIZATION, NAPHTHA/REFORMER FEEDDownstream Charge Capacity, Next Year (barrels per stream day)</v>
      </c>
      <c r="B441" s="2" t="s">
        <v>103</v>
      </c>
      <c r="C441" s="2" t="s">
        <v>104</v>
      </c>
      <c r="D441" s="2" t="s">
        <v>9</v>
      </c>
      <c r="E441" s="2" t="s">
        <v>105</v>
      </c>
      <c r="F441" s="2" t="s">
        <v>17</v>
      </c>
      <c r="G441" s="2" t="s">
        <v>14</v>
      </c>
      <c r="H441" s="2">
        <v>59000</v>
      </c>
    </row>
    <row r="442" spans="1:8" x14ac:dyDescent="0.45">
      <c r="A442" s="2" t="str">
        <f t="shared" si="6"/>
        <v>CHECalEL SEGUNDODESULFURIZATION, OTHER DISTILLATEDownstream Charge Capacity, Current Year (barrels per stream day)</v>
      </c>
      <c r="B442" s="2" t="s">
        <v>103</v>
      </c>
      <c r="C442" s="2" t="s">
        <v>104</v>
      </c>
      <c r="D442" s="2" t="s">
        <v>9</v>
      </c>
      <c r="E442" s="2" t="s">
        <v>105</v>
      </c>
      <c r="F442" s="2" t="s">
        <v>99</v>
      </c>
      <c r="G442" s="2" t="s">
        <v>13</v>
      </c>
      <c r="H442" s="2">
        <v>14000</v>
      </c>
    </row>
    <row r="443" spans="1:8" x14ac:dyDescent="0.45">
      <c r="A443" s="2" t="str">
        <f t="shared" si="6"/>
        <v>CHECalEL SEGUNDODESULFURIZATION, OTHER DISTILLATEDownstream Charge Capacity, Next Year (barrels per stream day)</v>
      </c>
      <c r="B443" s="2" t="s">
        <v>103</v>
      </c>
      <c r="C443" s="2" t="s">
        <v>104</v>
      </c>
      <c r="D443" s="2" t="s">
        <v>9</v>
      </c>
      <c r="E443" s="2" t="s">
        <v>105</v>
      </c>
      <c r="F443" s="2" t="s">
        <v>99</v>
      </c>
      <c r="G443" s="2" t="s">
        <v>14</v>
      </c>
      <c r="H443" s="2">
        <v>14000</v>
      </c>
    </row>
    <row r="444" spans="1:8" x14ac:dyDescent="0.45">
      <c r="A444" s="2" t="str">
        <f t="shared" si="6"/>
        <v>CHECalEL SEGUNDOHYDROGEN (MMCFD)Production Capacity, Current Year (barrels per steam day except sulfur and hydrogen)</v>
      </c>
      <c r="B444" s="2" t="s">
        <v>103</v>
      </c>
      <c r="C444" s="2" t="s">
        <v>104</v>
      </c>
      <c r="D444" s="2" t="s">
        <v>9</v>
      </c>
      <c r="E444" s="2" t="s">
        <v>105</v>
      </c>
      <c r="F444" s="2" t="s">
        <v>18</v>
      </c>
      <c r="G444" s="2" t="s">
        <v>19</v>
      </c>
      <c r="H444" s="2">
        <v>77</v>
      </c>
    </row>
    <row r="445" spans="1:8" x14ac:dyDescent="0.45">
      <c r="A445" s="2" t="str">
        <f t="shared" si="6"/>
        <v>CHECalEL SEGUNDOHYDROGEN (MMCFD)Production Capacity, Next Year (barrels per stream day except sulfur and hydrogen)</v>
      </c>
      <c r="B445" s="2" t="s">
        <v>103</v>
      </c>
      <c r="C445" s="2" t="s">
        <v>104</v>
      </c>
      <c r="D445" s="2" t="s">
        <v>9</v>
      </c>
      <c r="E445" s="2" t="s">
        <v>105</v>
      </c>
      <c r="F445" s="2" t="s">
        <v>18</v>
      </c>
      <c r="G445" s="2" t="s">
        <v>20</v>
      </c>
      <c r="H445" s="2">
        <v>77</v>
      </c>
    </row>
    <row r="446" spans="1:8" x14ac:dyDescent="0.45">
      <c r="A446" s="2" t="str">
        <f t="shared" si="6"/>
        <v>CHECalEL SEGUNDOISOMERIZATION (ISOBUTANE)Production Capacity, Current Year (barrels per steam day except sulfur and hydrogen)</v>
      </c>
      <c r="B446" s="2" t="s">
        <v>103</v>
      </c>
      <c r="C446" s="2" t="s">
        <v>104</v>
      </c>
      <c r="D446" s="2" t="s">
        <v>9</v>
      </c>
      <c r="E446" s="2" t="s">
        <v>105</v>
      </c>
      <c r="F446" s="2" t="s">
        <v>21</v>
      </c>
      <c r="G446" s="2" t="s">
        <v>19</v>
      </c>
      <c r="H446" s="2">
        <v>10500</v>
      </c>
    </row>
    <row r="447" spans="1:8" x14ac:dyDescent="0.45">
      <c r="A447" s="2" t="str">
        <f t="shared" si="6"/>
        <v>CHECalEL SEGUNDOISOMERIZATION (ISOBUTANE)Production Capacity, Next Year (barrels per stream day except sulfur and hydrogen)</v>
      </c>
      <c r="B447" s="2" t="s">
        <v>103</v>
      </c>
      <c r="C447" s="2" t="s">
        <v>104</v>
      </c>
      <c r="D447" s="2" t="s">
        <v>9</v>
      </c>
      <c r="E447" s="2" t="s">
        <v>105</v>
      </c>
      <c r="F447" s="2" t="s">
        <v>21</v>
      </c>
      <c r="G447" s="2" t="s">
        <v>20</v>
      </c>
      <c r="H447" s="2">
        <v>10500</v>
      </c>
    </row>
    <row r="448" spans="1:8" x14ac:dyDescent="0.45">
      <c r="A448" s="2" t="str">
        <f t="shared" si="6"/>
        <v>CHECalEL SEGUNDOISOMERIZATION (ISOPENTANE/ISOHEXANE)Production Capacity, Current Year (barrels per steam day except sulfur and hydrogen)</v>
      </c>
      <c r="B448" s="2" t="s">
        <v>103</v>
      </c>
      <c r="C448" s="2" t="s">
        <v>104</v>
      </c>
      <c r="D448" s="2" t="s">
        <v>9</v>
      </c>
      <c r="E448" s="2" t="s">
        <v>105</v>
      </c>
      <c r="F448" s="2" t="s">
        <v>22</v>
      </c>
      <c r="G448" s="2" t="s">
        <v>19</v>
      </c>
      <c r="H448" s="2">
        <v>22300</v>
      </c>
    </row>
    <row r="449" spans="1:8" x14ac:dyDescent="0.45">
      <c r="A449" s="2" t="str">
        <f t="shared" si="6"/>
        <v>CHECalEL SEGUNDOISOMERIZATION (ISOPENTANE/ISOHEXANE)Production Capacity, Next Year (barrels per stream day except sulfur and hydrogen)</v>
      </c>
      <c r="B449" s="2" t="s">
        <v>103</v>
      </c>
      <c r="C449" s="2" t="s">
        <v>104</v>
      </c>
      <c r="D449" s="2" t="s">
        <v>9</v>
      </c>
      <c r="E449" s="2" t="s">
        <v>105</v>
      </c>
      <c r="F449" s="2" t="s">
        <v>22</v>
      </c>
      <c r="G449" s="2" t="s">
        <v>20</v>
      </c>
      <c r="H449" s="2">
        <v>22300</v>
      </c>
    </row>
    <row r="450" spans="1:8" x14ac:dyDescent="0.45">
      <c r="A450" s="2" t="str">
        <f t="shared" ref="A450:A513" si="7">LEFT(B450,3)&amp;LEFT(D450,3)&amp;LEFT(E450,15)&amp;F450&amp;G450</f>
        <v>CHECalEL SEGUNDOOPERATING CAPACITYAtmospheric Crude Distillation Capacity (barrels per calendar day)</v>
      </c>
      <c r="B450" s="2" t="s">
        <v>103</v>
      </c>
      <c r="C450" s="2" t="s">
        <v>104</v>
      </c>
      <c r="D450" s="2" t="s">
        <v>9</v>
      </c>
      <c r="E450" s="2" t="s">
        <v>105</v>
      </c>
      <c r="F450" s="2" t="s">
        <v>31</v>
      </c>
      <c r="G450" s="2" t="s">
        <v>32</v>
      </c>
      <c r="H450" s="2">
        <v>269000</v>
      </c>
    </row>
    <row r="451" spans="1:8" x14ac:dyDescent="0.45">
      <c r="A451" s="2" t="str">
        <f t="shared" si="7"/>
        <v>CHECalEL SEGUNDOOPERATING CAPACITYAtmospheric Crude Distillation Capacity (barrels per stream day)</v>
      </c>
      <c r="B451" s="2" t="s">
        <v>103</v>
      </c>
      <c r="C451" s="2" t="s">
        <v>104</v>
      </c>
      <c r="D451" s="2" t="s">
        <v>9</v>
      </c>
      <c r="E451" s="2" t="s">
        <v>105</v>
      </c>
      <c r="F451" s="2" t="s">
        <v>31</v>
      </c>
      <c r="G451" s="2" t="s">
        <v>33</v>
      </c>
      <c r="H451" s="2">
        <v>290500</v>
      </c>
    </row>
    <row r="452" spans="1:8" x14ac:dyDescent="0.45">
      <c r="A452" s="2" t="str">
        <f t="shared" si="7"/>
        <v>CHECalEL SEGUNDOPETCOKE,MARKETProduction Capacity, Current Year (barrels per steam day except sulfur and hydrogen)</v>
      </c>
      <c r="B452" s="2" t="s">
        <v>103</v>
      </c>
      <c r="C452" s="2" t="s">
        <v>104</v>
      </c>
      <c r="D452" s="2" t="s">
        <v>9</v>
      </c>
      <c r="E452" s="2" t="s">
        <v>105</v>
      </c>
      <c r="F452" s="2" t="s">
        <v>67</v>
      </c>
      <c r="G452" s="2" t="s">
        <v>19</v>
      </c>
      <c r="H452" s="2">
        <v>25500</v>
      </c>
    </row>
    <row r="453" spans="1:8" x14ac:dyDescent="0.45">
      <c r="A453" s="2" t="str">
        <f t="shared" si="7"/>
        <v>CHECalEL SEGUNDOPETCOKE,MARKETProduction Capacity, Next Year (barrels per stream day except sulfur and hydrogen)</v>
      </c>
      <c r="B453" s="2" t="s">
        <v>103</v>
      </c>
      <c r="C453" s="2" t="s">
        <v>104</v>
      </c>
      <c r="D453" s="2" t="s">
        <v>9</v>
      </c>
      <c r="E453" s="2" t="s">
        <v>105</v>
      </c>
      <c r="F453" s="2" t="s">
        <v>67</v>
      </c>
      <c r="G453" s="2" t="s">
        <v>20</v>
      </c>
      <c r="H453" s="2">
        <v>25500</v>
      </c>
    </row>
    <row r="454" spans="1:8" x14ac:dyDescent="0.45">
      <c r="A454" s="2" t="str">
        <f t="shared" si="7"/>
        <v>CHECalEL SEGUNDOSULFUR (SHORT TONS/DAY)Production Capacity, Current Year (barrels per steam day except sulfur and hydrogen)</v>
      </c>
      <c r="B454" s="2" t="s">
        <v>103</v>
      </c>
      <c r="C454" s="2" t="s">
        <v>104</v>
      </c>
      <c r="D454" s="2" t="s">
        <v>9</v>
      </c>
      <c r="E454" s="2" t="s">
        <v>105</v>
      </c>
      <c r="F454" s="2" t="s">
        <v>24</v>
      </c>
      <c r="G454" s="2" t="s">
        <v>19</v>
      </c>
      <c r="H454" s="2">
        <v>894</v>
      </c>
    </row>
    <row r="455" spans="1:8" x14ac:dyDescent="0.45">
      <c r="A455" s="2" t="str">
        <f t="shared" si="7"/>
        <v>CHECalEL SEGUNDOSULFUR (SHORT TONS/DAY)Production Capacity, Next Year (barrels per stream day except sulfur and hydrogen)</v>
      </c>
      <c r="B455" s="2" t="s">
        <v>103</v>
      </c>
      <c r="C455" s="2" t="s">
        <v>104</v>
      </c>
      <c r="D455" s="2" t="s">
        <v>9</v>
      </c>
      <c r="E455" s="2" t="s">
        <v>105</v>
      </c>
      <c r="F455" s="2" t="s">
        <v>24</v>
      </c>
      <c r="G455" s="2" t="s">
        <v>20</v>
      </c>
      <c r="H455" s="2">
        <v>894</v>
      </c>
    </row>
    <row r="456" spans="1:8" x14ac:dyDescent="0.45">
      <c r="A456" s="2" t="str">
        <f t="shared" si="7"/>
        <v>CHECalEL SEGUNDOTHERM CRACKING, DELAYED COKINGDownstream Charge Capacity, Current Year (barrels per calendar day)</v>
      </c>
      <c r="B456" s="2" t="s">
        <v>103</v>
      </c>
      <c r="C456" s="2" t="s">
        <v>104</v>
      </c>
      <c r="D456" s="2" t="s">
        <v>9</v>
      </c>
      <c r="E456" s="2" t="s">
        <v>105</v>
      </c>
      <c r="F456" s="2" t="s">
        <v>68</v>
      </c>
      <c r="G456" s="2" t="s">
        <v>12</v>
      </c>
      <c r="H456" s="2">
        <v>65710</v>
      </c>
    </row>
    <row r="457" spans="1:8" x14ac:dyDescent="0.45">
      <c r="A457" s="2" t="str">
        <f t="shared" si="7"/>
        <v>CHECalEL SEGUNDOTHERM CRACKING, DELAYED COKINGDownstream Charge Capacity, Current Year (barrels per stream day)</v>
      </c>
      <c r="B457" s="2" t="s">
        <v>103</v>
      </c>
      <c r="C457" s="2" t="s">
        <v>104</v>
      </c>
      <c r="D457" s="2" t="s">
        <v>9</v>
      </c>
      <c r="E457" s="2" t="s">
        <v>105</v>
      </c>
      <c r="F457" s="2" t="s">
        <v>68</v>
      </c>
      <c r="G457" s="2" t="s">
        <v>13</v>
      </c>
      <c r="H457" s="2">
        <v>76700</v>
      </c>
    </row>
    <row r="458" spans="1:8" x14ac:dyDescent="0.45">
      <c r="A458" s="2" t="str">
        <f t="shared" si="7"/>
        <v>CHECalEL SEGUNDOTHERM CRACKING, DELAYED COKINGDownstream Charge Capacity, Next Year (barrels per stream day)</v>
      </c>
      <c r="B458" s="2" t="s">
        <v>103</v>
      </c>
      <c r="C458" s="2" t="s">
        <v>104</v>
      </c>
      <c r="D458" s="2" t="s">
        <v>9</v>
      </c>
      <c r="E458" s="2" t="s">
        <v>105</v>
      </c>
      <c r="F458" s="2" t="s">
        <v>68</v>
      </c>
      <c r="G458" s="2" t="s">
        <v>14</v>
      </c>
      <c r="H458" s="2">
        <v>76700</v>
      </c>
    </row>
    <row r="459" spans="1:8" x14ac:dyDescent="0.45">
      <c r="A459" s="2" t="str">
        <f t="shared" si="7"/>
        <v>CHECalEL SEGUNDOTOTAL OPER CAP (PROJECTED, NEXT YEAR)Atmospheric Crude Distillation Capacity (barrels per stream day)</v>
      </c>
      <c r="B459" s="2" t="s">
        <v>103</v>
      </c>
      <c r="C459" s="2" t="s">
        <v>104</v>
      </c>
      <c r="D459" s="2" t="s">
        <v>9</v>
      </c>
      <c r="E459" s="2" t="s">
        <v>105</v>
      </c>
      <c r="F459" s="2" t="s">
        <v>34</v>
      </c>
      <c r="G459" s="2" t="s">
        <v>33</v>
      </c>
      <c r="H459" s="2">
        <v>290500</v>
      </c>
    </row>
    <row r="460" spans="1:8" x14ac:dyDescent="0.45">
      <c r="A460" s="2" t="str">
        <f t="shared" si="7"/>
        <v>CHECalEL SEGUNDOTOTAL OPERABLE CAPACITYAtmospheric Crude Distillation Capacity (barrels per calendar day)</v>
      </c>
      <c r="B460" s="2" t="s">
        <v>103</v>
      </c>
      <c r="C460" s="2" t="s">
        <v>104</v>
      </c>
      <c r="D460" s="2" t="s">
        <v>9</v>
      </c>
      <c r="E460" s="2" t="s">
        <v>105</v>
      </c>
      <c r="F460" s="2" t="s">
        <v>35</v>
      </c>
      <c r="G460" s="2" t="s">
        <v>32</v>
      </c>
      <c r="H460" s="2">
        <v>269000</v>
      </c>
    </row>
    <row r="461" spans="1:8" x14ac:dyDescent="0.45">
      <c r="A461" s="2" t="str">
        <f t="shared" si="7"/>
        <v>CHECalEL SEGUNDOTOTAL OPERABLE CAPACITYAtmospheric Crude Distillation Capacity (barrels per stream day)</v>
      </c>
      <c r="B461" s="2" t="s">
        <v>103</v>
      </c>
      <c r="C461" s="2" t="s">
        <v>104</v>
      </c>
      <c r="D461" s="2" t="s">
        <v>9</v>
      </c>
      <c r="E461" s="2" t="s">
        <v>105</v>
      </c>
      <c r="F461" s="2" t="s">
        <v>35</v>
      </c>
      <c r="G461" s="2" t="s">
        <v>33</v>
      </c>
      <c r="H461" s="2">
        <v>290500</v>
      </c>
    </row>
    <row r="462" spans="1:8" x14ac:dyDescent="0.45">
      <c r="A462" s="2" t="str">
        <f t="shared" si="7"/>
        <v>CHECalEL SEGUNDOVACUUM DISTILLATIONDownstream Charge Capacity, Current Year (barrels per stream day)</v>
      </c>
      <c r="B462" s="2" t="s">
        <v>103</v>
      </c>
      <c r="C462" s="2" t="s">
        <v>104</v>
      </c>
      <c r="D462" s="2" t="s">
        <v>9</v>
      </c>
      <c r="E462" s="2" t="s">
        <v>105</v>
      </c>
      <c r="F462" s="2" t="s">
        <v>36</v>
      </c>
      <c r="G462" s="2" t="s">
        <v>13</v>
      </c>
      <c r="H462" s="2">
        <v>169100</v>
      </c>
    </row>
    <row r="463" spans="1:8" x14ac:dyDescent="0.45">
      <c r="A463" s="2" t="str">
        <f t="shared" si="7"/>
        <v>CHECalEL SEGUNDOVACUUM DISTILLATIONDownstream Charge Capacity, Next Year (barrels per stream day)</v>
      </c>
      <c r="B463" s="2" t="s">
        <v>103</v>
      </c>
      <c r="C463" s="2" t="s">
        <v>104</v>
      </c>
      <c r="D463" s="2" t="s">
        <v>9</v>
      </c>
      <c r="E463" s="2" t="s">
        <v>105</v>
      </c>
      <c r="F463" s="2" t="s">
        <v>36</v>
      </c>
      <c r="G463" s="2" t="s">
        <v>14</v>
      </c>
      <c r="H463" s="2">
        <v>169100</v>
      </c>
    </row>
    <row r="464" spans="1:8" x14ac:dyDescent="0.45">
      <c r="A464" s="2" t="str">
        <f t="shared" si="7"/>
        <v>CHECalRICHMONDALKYLATESProduction Capacity, Current Year (barrels per steam day except sulfur and hydrogen)</v>
      </c>
      <c r="B464" s="2" t="s">
        <v>103</v>
      </c>
      <c r="C464" s="2" t="s">
        <v>104</v>
      </c>
      <c r="D464" s="2" t="s">
        <v>9</v>
      </c>
      <c r="E464" s="2" t="s">
        <v>106</v>
      </c>
      <c r="F464" s="2" t="s">
        <v>40</v>
      </c>
      <c r="G464" s="2" t="s">
        <v>19</v>
      </c>
      <c r="H464" s="2">
        <v>32662</v>
      </c>
    </row>
    <row r="465" spans="1:8" x14ac:dyDescent="0.45">
      <c r="A465" s="2" t="str">
        <f t="shared" si="7"/>
        <v>CHECalRICHMONDALKYLATESProduction Capacity, Next Year (barrels per stream day except sulfur and hydrogen)</v>
      </c>
      <c r="B465" s="2" t="s">
        <v>103</v>
      </c>
      <c r="C465" s="2" t="s">
        <v>104</v>
      </c>
      <c r="D465" s="2" t="s">
        <v>9</v>
      </c>
      <c r="E465" s="2" t="s">
        <v>106</v>
      </c>
      <c r="F465" s="2" t="s">
        <v>40</v>
      </c>
      <c r="G465" s="2" t="s">
        <v>20</v>
      </c>
      <c r="H465" s="2">
        <v>32662</v>
      </c>
    </row>
    <row r="466" spans="1:8" x14ac:dyDescent="0.45">
      <c r="A466" s="2" t="str">
        <f t="shared" si="7"/>
        <v>CHECalRICHMONDCAT CRACKING: FRESH FEEDDownstream Charge Capacity, Current Year (barrels per calendar day)</v>
      </c>
      <c r="B466" s="2" t="s">
        <v>103</v>
      </c>
      <c r="C466" s="2" t="s">
        <v>104</v>
      </c>
      <c r="D466" s="2" t="s">
        <v>9</v>
      </c>
      <c r="E466" s="2" t="s">
        <v>106</v>
      </c>
      <c r="F466" s="2" t="s">
        <v>28</v>
      </c>
      <c r="G466" s="2" t="s">
        <v>12</v>
      </c>
      <c r="H466" s="2">
        <v>80000</v>
      </c>
    </row>
    <row r="467" spans="1:8" x14ac:dyDescent="0.45">
      <c r="A467" s="2" t="str">
        <f t="shared" si="7"/>
        <v>CHECalRICHMONDCAT CRACKING: FRESH FEEDDownstream Charge Capacity, Current Year (barrels per stream day)</v>
      </c>
      <c r="B467" s="2" t="s">
        <v>103</v>
      </c>
      <c r="C467" s="2" t="s">
        <v>104</v>
      </c>
      <c r="D467" s="2" t="s">
        <v>9</v>
      </c>
      <c r="E467" s="2" t="s">
        <v>106</v>
      </c>
      <c r="F467" s="2" t="s">
        <v>28</v>
      </c>
      <c r="G467" s="2" t="s">
        <v>13</v>
      </c>
      <c r="H467" s="2">
        <v>90000</v>
      </c>
    </row>
    <row r="468" spans="1:8" x14ac:dyDescent="0.45">
      <c r="A468" s="2" t="str">
        <f t="shared" si="7"/>
        <v>CHECalRICHMONDCAT CRACKING: FRESH FEEDDownstream Charge Capacity, Next Year (barrels per stream day)</v>
      </c>
      <c r="B468" s="2" t="s">
        <v>103</v>
      </c>
      <c r="C468" s="2" t="s">
        <v>104</v>
      </c>
      <c r="D468" s="2" t="s">
        <v>9</v>
      </c>
      <c r="E468" s="2" t="s">
        <v>106</v>
      </c>
      <c r="F468" s="2" t="s">
        <v>28</v>
      </c>
      <c r="G468" s="2" t="s">
        <v>14</v>
      </c>
      <c r="H468" s="2">
        <v>90000</v>
      </c>
    </row>
    <row r="469" spans="1:8" x14ac:dyDescent="0.45">
      <c r="A469" s="2" t="str">
        <f t="shared" si="7"/>
        <v>CHECalRICHMONDCAT HYDROCRACKING, GAS OILDownstream Charge Capacity, Current Year (barrels per calendar day)</v>
      </c>
      <c r="B469" s="2" t="s">
        <v>103</v>
      </c>
      <c r="C469" s="2" t="s">
        <v>104</v>
      </c>
      <c r="D469" s="2" t="s">
        <v>9</v>
      </c>
      <c r="E469" s="2" t="s">
        <v>106</v>
      </c>
      <c r="F469" s="2" t="s">
        <v>11</v>
      </c>
      <c r="G469" s="2" t="s">
        <v>12</v>
      </c>
      <c r="H469" s="2">
        <v>87260</v>
      </c>
    </row>
    <row r="470" spans="1:8" x14ac:dyDescent="0.45">
      <c r="A470" s="2" t="str">
        <f t="shared" si="7"/>
        <v>CHECalRICHMONDCAT HYDROCRACKING, GAS OILDownstream Charge Capacity, Current Year (barrels per stream day)</v>
      </c>
      <c r="B470" s="2" t="s">
        <v>103</v>
      </c>
      <c r="C470" s="2" t="s">
        <v>104</v>
      </c>
      <c r="D470" s="2" t="s">
        <v>9</v>
      </c>
      <c r="E470" s="2" t="s">
        <v>106</v>
      </c>
      <c r="F470" s="2" t="s">
        <v>11</v>
      </c>
      <c r="G470" s="2" t="s">
        <v>13</v>
      </c>
      <c r="H470" s="2">
        <v>103400</v>
      </c>
    </row>
    <row r="471" spans="1:8" x14ac:dyDescent="0.45">
      <c r="A471" s="2" t="str">
        <f t="shared" si="7"/>
        <v>CHECalRICHMONDCAT HYDROCRACKING, GAS OILDownstream Charge Capacity, Next Year (barrels per stream day)</v>
      </c>
      <c r="B471" s="2" t="s">
        <v>103</v>
      </c>
      <c r="C471" s="2" t="s">
        <v>104</v>
      </c>
      <c r="D471" s="2" t="s">
        <v>9</v>
      </c>
      <c r="E471" s="2" t="s">
        <v>106</v>
      </c>
      <c r="F471" s="2" t="s">
        <v>11</v>
      </c>
      <c r="G471" s="2" t="s">
        <v>14</v>
      </c>
      <c r="H471" s="2">
        <v>103400</v>
      </c>
    </row>
    <row r="472" spans="1:8" x14ac:dyDescent="0.45">
      <c r="A472" s="2" t="str">
        <f t="shared" si="7"/>
        <v>CHECalRICHMONDCAT REFORMING: LOW PRESSUREDownstream Charge Capacity, Current Year (barrels per calendar day)</v>
      </c>
      <c r="B472" s="2" t="s">
        <v>103</v>
      </c>
      <c r="C472" s="2" t="s">
        <v>104</v>
      </c>
      <c r="D472" s="2" t="s">
        <v>9</v>
      </c>
      <c r="E472" s="2" t="s">
        <v>106</v>
      </c>
      <c r="F472" s="2" t="s">
        <v>15</v>
      </c>
      <c r="G472" s="2" t="s">
        <v>12</v>
      </c>
      <c r="H472" s="2">
        <v>59000</v>
      </c>
    </row>
    <row r="473" spans="1:8" x14ac:dyDescent="0.45">
      <c r="A473" s="2" t="str">
        <f t="shared" si="7"/>
        <v>CHECalRICHMONDCAT REFORMING: LOW PRESSUREDownstream Charge Capacity, Current Year (barrels per stream day)</v>
      </c>
      <c r="B473" s="2" t="s">
        <v>103</v>
      </c>
      <c r="C473" s="2" t="s">
        <v>104</v>
      </c>
      <c r="D473" s="2" t="s">
        <v>9</v>
      </c>
      <c r="E473" s="2" t="s">
        <v>106</v>
      </c>
      <c r="F473" s="2" t="s">
        <v>15</v>
      </c>
      <c r="G473" s="2" t="s">
        <v>13</v>
      </c>
      <c r="H473" s="2">
        <v>71300</v>
      </c>
    </row>
    <row r="474" spans="1:8" x14ac:dyDescent="0.45">
      <c r="A474" s="2" t="str">
        <f t="shared" si="7"/>
        <v>CHECalRICHMONDCAT REFORMING: LOW PRESSUREDownstream Charge Capacity, Next Year (barrels per stream day)</v>
      </c>
      <c r="B474" s="2" t="s">
        <v>103</v>
      </c>
      <c r="C474" s="2" t="s">
        <v>104</v>
      </c>
      <c r="D474" s="2" t="s">
        <v>9</v>
      </c>
      <c r="E474" s="2" t="s">
        <v>106</v>
      </c>
      <c r="F474" s="2" t="s">
        <v>15</v>
      </c>
      <c r="G474" s="2" t="s">
        <v>14</v>
      </c>
      <c r="H474" s="2">
        <v>71300</v>
      </c>
    </row>
    <row r="475" spans="1:8" x14ac:dyDescent="0.45">
      <c r="A475" s="2" t="str">
        <f t="shared" si="7"/>
        <v>CHECalRICHMONDDESULFURIZATION, DIESEL FUELDownstream Charge Capacity, Current Year (barrels per stream day)</v>
      </c>
      <c r="B475" s="2" t="s">
        <v>103</v>
      </c>
      <c r="C475" s="2" t="s">
        <v>104</v>
      </c>
      <c r="D475" s="2" t="s">
        <v>9</v>
      </c>
      <c r="E475" s="2" t="s">
        <v>106</v>
      </c>
      <c r="F475" s="2" t="s">
        <v>43</v>
      </c>
      <c r="G475" s="2" t="s">
        <v>13</v>
      </c>
      <c r="H475" s="2">
        <v>64800</v>
      </c>
    </row>
    <row r="476" spans="1:8" x14ac:dyDescent="0.45">
      <c r="A476" s="2" t="str">
        <f t="shared" si="7"/>
        <v>CHECalRICHMONDDESULFURIZATION, DIESEL FUELDownstream Charge Capacity, Next Year (barrels per stream day)</v>
      </c>
      <c r="B476" s="2" t="s">
        <v>103</v>
      </c>
      <c r="C476" s="2" t="s">
        <v>104</v>
      </c>
      <c r="D476" s="2" t="s">
        <v>9</v>
      </c>
      <c r="E476" s="2" t="s">
        <v>106</v>
      </c>
      <c r="F476" s="2" t="s">
        <v>43</v>
      </c>
      <c r="G476" s="2" t="s">
        <v>14</v>
      </c>
      <c r="H476" s="2">
        <v>64800</v>
      </c>
    </row>
    <row r="477" spans="1:8" x14ac:dyDescent="0.45">
      <c r="A477" s="2" t="str">
        <f t="shared" si="7"/>
        <v>CHECalRICHMONDDESULFURIZATION, GASOLINEDownstream Charge Capacity, Current Year (barrels per stream day)</v>
      </c>
      <c r="B477" s="2" t="s">
        <v>103</v>
      </c>
      <c r="C477" s="2" t="s">
        <v>104</v>
      </c>
      <c r="D477" s="2" t="s">
        <v>9</v>
      </c>
      <c r="E477" s="2" t="s">
        <v>106</v>
      </c>
      <c r="F477" s="2" t="s">
        <v>30</v>
      </c>
      <c r="G477" s="2" t="s">
        <v>13</v>
      </c>
      <c r="H477" s="2">
        <v>64800</v>
      </c>
    </row>
    <row r="478" spans="1:8" x14ac:dyDescent="0.45">
      <c r="A478" s="2" t="str">
        <f t="shared" si="7"/>
        <v>CHECalRICHMONDDESULFURIZATION, GASOLINEDownstream Charge Capacity, Next Year (barrels per stream day)</v>
      </c>
      <c r="B478" s="2" t="s">
        <v>103</v>
      </c>
      <c r="C478" s="2" t="s">
        <v>104</v>
      </c>
      <c r="D478" s="2" t="s">
        <v>9</v>
      </c>
      <c r="E478" s="2" t="s">
        <v>106</v>
      </c>
      <c r="F478" s="2" t="s">
        <v>30</v>
      </c>
      <c r="G478" s="2" t="s">
        <v>14</v>
      </c>
      <c r="H478" s="2">
        <v>64800</v>
      </c>
    </row>
    <row r="479" spans="1:8" x14ac:dyDescent="0.45">
      <c r="A479" s="2" t="str">
        <f t="shared" si="7"/>
        <v>CHECalRICHMONDDESULFURIZATION, HEAVY GAS OILDownstream Charge Capacity, Current Year (barrels per stream day)</v>
      </c>
      <c r="B479" s="2" t="s">
        <v>103</v>
      </c>
      <c r="C479" s="2" t="s">
        <v>104</v>
      </c>
      <c r="D479" s="2" t="s">
        <v>9</v>
      </c>
      <c r="E479" s="2" t="s">
        <v>106</v>
      </c>
      <c r="F479" s="2" t="s">
        <v>16</v>
      </c>
      <c r="G479" s="2" t="s">
        <v>13</v>
      </c>
      <c r="H479" s="2">
        <v>65000</v>
      </c>
    </row>
    <row r="480" spans="1:8" x14ac:dyDescent="0.45">
      <c r="A480" s="2" t="str">
        <f t="shared" si="7"/>
        <v>CHECalRICHMONDDESULFURIZATION, HEAVY GAS OILDownstream Charge Capacity, Next Year (barrels per stream day)</v>
      </c>
      <c r="B480" s="2" t="s">
        <v>103</v>
      </c>
      <c r="C480" s="2" t="s">
        <v>104</v>
      </c>
      <c r="D480" s="2" t="s">
        <v>9</v>
      </c>
      <c r="E480" s="2" t="s">
        <v>106</v>
      </c>
      <c r="F480" s="2" t="s">
        <v>16</v>
      </c>
      <c r="G480" s="2" t="s">
        <v>14</v>
      </c>
      <c r="H480" s="2">
        <v>65000</v>
      </c>
    </row>
    <row r="481" spans="1:8" x14ac:dyDescent="0.45">
      <c r="A481" s="2" t="str">
        <f t="shared" si="7"/>
        <v>CHECalRICHMONDDESULFURIZATION, KEROSENE AND JETDownstream Charge Capacity, Current Year (barrels per stream day)</v>
      </c>
      <c r="B481" s="2" t="s">
        <v>103</v>
      </c>
      <c r="C481" s="2" t="s">
        <v>104</v>
      </c>
      <c r="D481" s="2" t="s">
        <v>9</v>
      </c>
      <c r="E481" s="2" t="s">
        <v>106</v>
      </c>
      <c r="F481" s="2" t="s">
        <v>44</v>
      </c>
      <c r="G481" s="2" t="s">
        <v>13</v>
      </c>
      <c r="H481" s="2">
        <v>96000</v>
      </c>
    </row>
    <row r="482" spans="1:8" x14ac:dyDescent="0.45">
      <c r="A482" s="2" t="str">
        <f t="shared" si="7"/>
        <v>CHECalRICHMONDDESULFURIZATION, KEROSENE AND JETDownstream Charge Capacity, Next Year (barrels per stream day)</v>
      </c>
      <c r="B482" s="2" t="s">
        <v>103</v>
      </c>
      <c r="C482" s="2" t="s">
        <v>104</v>
      </c>
      <c r="D482" s="2" t="s">
        <v>9</v>
      </c>
      <c r="E482" s="2" t="s">
        <v>106</v>
      </c>
      <c r="F482" s="2" t="s">
        <v>44</v>
      </c>
      <c r="G482" s="2" t="s">
        <v>14</v>
      </c>
      <c r="H482" s="2">
        <v>96000</v>
      </c>
    </row>
    <row r="483" spans="1:8" x14ac:dyDescent="0.45">
      <c r="A483" s="2" t="str">
        <f t="shared" si="7"/>
        <v>CHECalRICHMONDDESULFURIZATION, NAPHTHA/REFORMER FEEDDownstream Charge Capacity, Current Year (barrels per stream day)</v>
      </c>
      <c r="B483" s="2" t="s">
        <v>103</v>
      </c>
      <c r="C483" s="2" t="s">
        <v>104</v>
      </c>
      <c r="D483" s="2" t="s">
        <v>9</v>
      </c>
      <c r="E483" s="2" t="s">
        <v>106</v>
      </c>
      <c r="F483" s="2" t="s">
        <v>17</v>
      </c>
      <c r="G483" s="2" t="s">
        <v>13</v>
      </c>
      <c r="H483" s="2">
        <v>57600</v>
      </c>
    </row>
    <row r="484" spans="1:8" x14ac:dyDescent="0.45">
      <c r="A484" s="2" t="str">
        <f t="shared" si="7"/>
        <v>CHECalRICHMONDDESULFURIZATION, NAPHTHA/REFORMER FEEDDownstream Charge Capacity, Next Year (barrels per stream day)</v>
      </c>
      <c r="B484" s="2" t="s">
        <v>103</v>
      </c>
      <c r="C484" s="2" t="s">
        <v>104</v>
      </c>
      <c r="D484" s="2" t="s">
        <v>9</v>
      </c>
      <c r="E484" s="2" t="s">
        <v>106</v>
      </c>
      <c r="F484" s="2" t="s">
        <v>17</v>
      </c>
      <c r="G484" s="2" t="s">
        <v>14</v>
      </c>
      <c r="H484" s="2">
        <v>57600</v>
      </c>
    </row>
    <row r="485" spans="1:8" x14ac:dyDescent="0.45">
      <c r="A485" s="2" t="str">
        <f t="shared" si="7"/>
        <v>CHECalRICHMONDDESULFURIZATION, OTHERDownstream Charge Capacity, Current Year (barrels per stream day)</v>
      </c>
      <c r="B485" s="2" t="s">
        <v>103</v>
      </c>
      <c r="C485" s="2" t="s">
        <v>104</v>
      </c>
      <c r="D485" s="2" t="s">
        <v>9</v>
      </c>
      <c r="E485" s="2" t="s">
        <v>106</v>
      </c>
      <c r="F485" s="2" t="s">
        <v>95</v>
      </c>
      <c r="G485" s="2" t="s">
        <v>13</v>
      </c>
      <c r="H485" s="2">
        <v>34000</v>
      </c>
    </row>
    <row r="486" spans="1:8" x14ac:dyDescent="0.45">
      <c r="A486" s="2" t="str">
        <f t="shared" si="7"/>
        <v>CHECalRICHMONDDESULFURIZATION, OTHERDownstream Charge Capacity, Next Year (barrels per stream day)</v>
      </c>
      <c r="B486" s="2" t="s">
        <v>103</v>
      </c>
      <c r="C486" s="2" t="s">
        <v>104</v>
      </c>
      <c r="D486" s="2" t="s">
        <v>9</v>
      </c>
      <c r="E486" s="2" t="s">
        <v>106</v>
      </c>
      <c r="F486" s="2" t="s">
        <v>95</v>
      </c>
      <c r="G486" s="2" t="s">
        <v>14</v>
      </c>
      <c r="H486" s="2">
        <v>34000</v>
      </c>
    </row>
    <row r="487" spans="1:8" x14ac:dyDescent="0.45">
      <c r="A487" s="2" t="str">
        <f t="shared" si="7"/>
        <v>CHECalRICHMONDFUELS SOLVENT DEASPHALTINGDownstream Charge Capacity, Current Year (barrels per stream day)</v>
      </c>
      <c r="B487" s="2" t="s">
        <v>103</v>
      </c>
      <c r="C487" s="2" t="s">
        <v>104</v>
      </c>
      <c r="D487" s="2" t="s">
        <v>9</v>
      </c>
      <c r="E487" s="2" t="s">
        <v>106</v>
      </c>
      <c r="F487" s="2" t="s">
        <v>45</v>
      </c>
      <c r="G487" s="2" t="s">
        <v>13</v>
      </c>
      <c r="H487" s="2">
        <v>56000</v>
      </c>
    </row>
    <row r="488" spans="1:8" x14ac:dyDescent="0.45">
      <c r="A488" s="2" t="str">
        <f t="shared" si="7"/>
        <v>CHECalRICHMONDFUELS SOLVENT DEASPHALTINGDownstream Charge Capacity, Next Year (barrels per stream day)</v>
      </c>
      <c r="B488" s="2" t="s">
        <v>103</v>
      </c>
      <c r="C488" s="2" t="s">
        <v>104</v>
      </c>
      <c r="D488" s="2" t="s">
        <v>9</v>
      </c>
      <c r="E488" s="2" t="s">
        <v>106</v>
      </c>
      <c r="F488" s="2" t="s">
        <v>45</v>
      </c>
      <c r="G488" s="2" t="s">
        <v>14</v>
      </c>
      <c r="H488" s="2">
        <v>56000</v>
      </c>
    </row>
    <row r="489" spans="1:8" x14ac:dyDescent="0.45">
      <c r="A489" s="2" t="str">
        <f t="shared" si="7"/>
        <v>CHECalRICHMONDHYDROGEN (MMCFD)Production Capacity, Current Year (barrels per steam day except sulfur and hydrogen)</v>
      </c>
      <c r="B489" s="2" t="s">
        <v>103</v>
      </c>
      <c r="C489" s="2" t="s">
        <v>104</v>
      </c>
      <c r="D489" s="2" t="s">
        <v>9</v>
      </c>
      <c r="E489" s="2" t="s">
        <v>106</v>
      </c>
      <c r="F489" s="2" t="s">
        <v>18</v>
      </c>
      <c r="G489" s="2" t="s">
        <v>19</v>
      </c>
      <c r="H489" s="2">
        <v>181</v>
      </c>
    </row>
    <row r="490" spans="1:8" x14ac:dyDescent="0.45">
      <c r="A490" s="2" t="str">
        <f t="shared" si="7"/>
        <v>CHECalRICHMONDHYDROGEN (MMCFD)Production Capacity, Next Year (barrels per stream day except sulfur and hydrogen)</v>
      </c>
      <c r="B490" s="2" t="s">
        <v>103</v>
      </c>
      <c r="C490" s="2" t="s">
        <v>104</v>
      </c>
      <c r="D490" s="2" t="s">
        <v>9</v>
      </c>
      <c r="E490" s="2" t="s">
        <v>106</v>
      </c>
      <c r="F490" s="2" t="s">
        <v>18</v>
      </c>
      <c r="G490" s="2" t="s">
        <v>20</v>
      </c>
      <c r="H490" s="2">
        <v>181</v>
      </c>
    </row>
    <row r="491" spans="1:8" x14ac:dyDescent="0.45">
      <c r="A491" s="2" t="str">
        <f t="shared" si="7"/>
        <v>CHECalRICHMONDISOMERIZATION (ISOBUTANE)Production Capacity, Current Year (barrels per steam day except sulfur and hydrogen)</v>
      </c>
      <c r="B491" s="2" t="s">
        <v>103</v>
      </c>
      <c r="C491" s="2" t="s">
        <v>104</v>
      </c>
      <c r="D491" s="2" t="s">
        <v>9</v>
      </c>
      <c r="E491" s="2" t="s">
        <v>106</v>
      </c>
      <c r="F491" s="2" t="s">
        <v>21</v>
      </c>
      <c r="G491" s="2" t="s">
        <v>19</v>
      </c>
      <c r="H491" s="2">
        <v>7200</v>
      </c>
    </row>
    <row r="492" spans="1:8" x14ac:dyDescent="0.45">
      <c r="A492" s="2" t="str">
        <f t="shared" si="7"/>
        <v>CHECalRICHMONDISOMERIZATION (ISOBUTANE)Production Capacity, Next Year (barrels per stream day except sulfur and hydrogen)</v>
      </c>
      <c r="B492" s="2" t="s">
        <v>103</v>
      </c>
      <c r="C492" s="2" t="s">
        <v>104</v>
      </c>
      <c r="D492" s="2" t="s">
        <v>9</v>
      </c>
      <c r="E492" s="2" t="s">
        <v>106</v>
      </c>
      <c r="F492" s="2" t="s">
        <v>21</v>
      </c>
      <c r="G492" s="2" t="s">
        <v>20</v>
      </c>
      <c r="H492" s="2">
        <v>7200</v>
      </c>
    </row>
    <row r="493" spans="1:8" x14ac:dyDescent="0.45">
      <c r="A493" s="2" t="str">
        <f t="shared" si="7"/>
        <v>CHECalRICHMONDISOMERIZATION (ISOPENTANE/ISOHEXANE)Production Capacity, Current Year (barrels per steam day except sulfur and hydrogen)</v>
      </c>
      <c r="B493" s="2" t="s">
        <v>103</v>
      </c>
      <c r="C493" s="2" t="s">
        <v>104</v>
      </c>
      <c r="D493" s="2" t="s">
        <v>9</v>
      </c>
      <c r="E493" s="2" t="s">
        <v>106</v>
      </c>
      <c r="F493" s="2" t="s">
        <v>22</v>
      </c>
      <c r="G493" s="2" t="s">
        <v>19</v>
      </c>
      <c r="H493" s="2">
        <v>46000</v>
      </c>
    </row>
    <row r="494" spans="1:8" x14ac:dyDescent="0.45">
      <c r="A494" s="2" t="str">
        <f t="shared" si="7"/>
        <v>CHECalRICHMONDISOMERIZATION (ISOPENTANE/ISOHEXANE)Production Capacity, Next Year (barrels per stream day except sulfur and hydrogen)</v>
      </c>
      <c r="B494" s="2" t="s">
        <v>103</v>
      </c>
      <c r="C494" s="2" t="s">
        <v>104</v>
      </c>
      <c r="D494" s="2" t="s">
        <v>9</v>
      </c>
      <c r="E494" s="2" t="s">
        <v>106</v>
      </c>
      <c r="F494" s="2" t="s">
        <v>22</v>
      </c>
      <c r="G494" s="2" t="s">
        <v>20</v>
      </c>
      <c r="H494" s="2">
        <v>46000</v>
      </c>
    </row>
    <row r="495" spans="1:8" x14ac:dyDescent="0.45">
      <c r="A495" s="2" t="str">
        <f t="shared" si="7"/>
        <v>CHECalRICHMONDLUBRICANTSProduction Capacity, Current Year (barrels per steam day except sulfur and hydrogen)</v>
      </c>
      <c r="B495" s="2" t="s">
        <v>103</v>
      </c>
      <c r="C495" s="2" t="s">
        <v>104</v>
      </c>
      <c r="D495" s="2" t="s">
        <v>9</v>
      </c>
      <c r="E495" s="2" t="s">
        <v>106</v>
      </c>
      <c r="F495" s="2" t="s">
        <v>49</v>
      </c>
      <c r="G495" s="2" t="s">
        <v>19</v>
      </c>
      <c r="H495" s="2">
        <v>34000</v>
      </c>
    </row>
    <row r="496" spans="1:8" x14ac:dyDescent="0.45">
      <c r="A496" s="2" t="str">
        <f t="shared" si="7"/>
        <v>CHECalRICHMONDLUBRICANTSProduction Capacity, Next Year (barrels per stream day except sulfur and hydrogen)</v>
      </c>
      <c r="B496" s="2" t="s">
        <v>103</v>
      </c>
      <c r="C496" s="2" t="s">
        <v>104</v>
      </c>
      <c r="D496" s="2" t="s">
        <v>9</v>
      </c>
      <c r="E496" s="2" t="s">
        <v>106</v>
      </c>
      <c r="F496" s="2" t="s">
        <v>49</v>
      </c>
      <c r="G496" s="2" t="s">
        <v>20</v>
      </c>
      <c r="H496" s="2">
        <v>34000</v>
      </c>
    </row>
    <row r="497" spans="1:8" x14ac:dyDescent="0.45">
      <c r="A497" s="2" t="str">
        <f t="shared" si="7"/>
        <v>CHECalRICHMONDOPERATING CAPACITYAtmospheric Crude Distillation Capacity (barrels per calendar day)</v>
      </c>
      <c r="B497" s="2" t="s">
        <v>103</v>
      </c>
      <c r="C497" s="2" t="s">
        <v>104</v>
      </c>
      <c r="D497" s="2" t="s">
        <v>9</v>
      </c>
      <c r="E497" s="2" t="s">
        <v>106</v>
      </c>
      <c r="F497" s="2" t="s">
        <v>31</v>
      </c>
      <c r="G497" s="2" t="s">
        <v>32</v>
      </c>
      <c r="H497" s="2">
        <v>245271</v>
      </c>
    </row>
    <row r="498" spans="1:8" x14ac:dyDescent="0.45">
      <c r="A498" s="2" t="str">
        <f t="shared" si="7"/>
        <v>CHECalRICHMONDOPERATING CAPACITYAtmospheric Crude Distillation Capacity (barrels per stream day)</v>
      </c>
      <c r="B498" s="2" t="s">
        <v>103</v>
      </c>
      <c r="C498" s="2" t="s">
        <v>104</v>
      </c>
      <c r="D498" s="2" t="s">
        <v>9</v>
      </c>
      <c r="E498" s="2" t="s">
        <v>106</v>
      </c>
      <c r="F498" s="2" t="s">
        <v>31</v>
      </c>
      <c r="G498" s="2" t="s">
        <v>33</v>
      </c>
      <c r="H498" s="2">
        <v>257200</v>
      </c>
    </row>
    <row r="499" spans="1:8" x14ac:dyDescent="0.45">
      <c r="A499" s="2" t="str">
        <f t="shared" si="7"/>
        <v>CHECalRICHMONDSULFUR (SHORT TONS/DAY)Production Capacity, Current Year (barrels per steam day except sulfur and hydrogen)</v>
      </c>
      <c r="B499" s="2" t="s">
        <v>103</v>
      </c>
      <c r="C499" s="2" t="s">
        <v>104</v>
      </c>
      <c r="D499" s="2" t="s">
        <v>9</v>
      </c>
      <c r="E499" s="2" t="s">
        <v>106</v>
      </c>
      <c r="F499" s="2" t="s">
        <v>24</v>
      </c>
      <c r="G499" s="2" t="s">
        <v>19</v>
      </c>
      <c r="H499" s="2">
        <v>789</v>
      </c>
    </row>
    <row r="500" spans="1:8" x14ac:dyDescent="0.45">
      <c r="A500" s="2" t="str">
        <f t="shared" si="7"/>
        <v>CHECalRICHMONDSULFUR (SHORT TONS/DAY)Production Capacity, Next Year (barrels per stream day except sulfur and hydrogen)</v>
      </c>
      <c r="B500" s="2" t="s">
        <v>103</v>
      </c>
      <c r="C500" s="2" t="s">
        <v>104</v>
      </c>
      <c r="D500" s="2" t="s">
        <v>9</v>
      </c>
      <c r="E500" s="2" t="s">
        <v>106</v>
      </c>
      <c r="F500" s="2" t="s">
        <v>24</v>
      </c>
      <c r="G500" s="2" t="s">
        <v>20</v>
      </c>
      <c r="H500" s="2">
        <v>789</v>
      </c>
    </row>
    <row r="501" spans="1:8" x14ac:dyDescent="0.45">
      <c r="A501" s="2" t="str">
        <f t="shared" si="7"/>
        <v>CHECalRICHMONDTOTAL OPER CAP (PROJECTED, NEXT YEAR)Atmospheric Crude Distillation Capacity (barrels per stream day)</v>
      </c>
      <c r="B501" s="2" t="s">
        <v>103</v>
      </c>
      <c r="C501" s="2" t="s">
        <v>104</v>
      </c>
      <c r="D501" s="2" t="s">
        <v>9</v>
      </c>
      <c r="E501" s="2" t="s">
        <v>106</v>
      </c>
      <c r="F501" s="2" t="s">
        <v>34</v>
      </c>
      <c r="G501" s="2" t="s">
        <v>33</v>
      </c>
      <c r="H501" s="2">
        <v>257200</v>
      </c>
    </row>
    <row r="502" spans="1:8" x14ac:dyDescent="0.45">
      <c r="A502" s="2" t="str">
        <f t="shared" si="7"/>
        <v>CHECalRICHMONDTOTAL OPERABLE CAPACITYAtmospheric Crude Distillation Capacity (barrels per calendar day)</v>
      </c>
      <c r="B502" s="2" t="s">
        <v>103</v>
      </c>
      <c r="C502" s="2" t="s">
        <v>104</v>
      </c>
      <c r="D502" s="2" t="s">
        <v>9</v>
      </c>
      <c r="E502" s="2" t="s">
        <v>106</v>
      </c>
      <c r="F502" s="2" t="s">
        <v>35</v>
      </c>
      <c r="G502" s="2" t="s">
        <v>32</v>
      </c>
      <c r="H502" s="2">
        <v>245271</v>
      </c>
    </row>
    <row r="503" spans="1:8" x14ac:dyDescent="0.45">
      <c r="A503" s="2" t="str">
        <f t="shared" si="7"/>
        <v>CHECalRICHMONDTOTAL OPERABLE CAPACITYAtmospheric Crude Distillation Capacity (barrels per stream day)</v>
      </c>
      <c r="B503" s="2" t="s">
        <v>103</v>
      </c>
      <c r="C503" s="2" t="s">
        <v>104</v>
      </c>
      <c r="D503" s="2" t="s">
        <v>9</v>
      </c>
      <c r="E503" s="2" t="s">
        <v>106</v>
      </c>
      <c r="F503" s="2" t="s">
        <v>35</v>
      </c>
      <c r="G503" s="2" t="s">
        <v>33</v>
      </c>
      <c r="H503" s="2">
        <v>257200</v>
      </c>
    </row>
    <row r="504" spans="1:8" x14ac:dyDescent="0.45">
      <c r="A504" s="2" t="str">
        <f t="shared" si="7"/>
        <v>CHECalRICHMONDVACUUM DISTILLATIONDownstream Charge Capacity, Current Year (barrels per stream day)</v>
      </c>
      <c r="B504" s="2" t="s">
        <v>103</v>
      </c>
      <c r="C504" s="2" t="s">
        <v>104</v>
      </c>
      <c r="D504" s="2" t="s">
        <v>9</v>
      </c>
      <c r="E504" s="2" t="s">
        <v>106</v>
      </c>
      <c r="F504" s="2" t="s">
        <v>36</v>
      </c>
      <c r="G504" s="2" t="s">
        <v>13</v>
      </c>
      <c r="H504" s="2">
        <v>123456</v>
      </c>
    </row>
    <row r="505" spans="1:8" x14ac:dyDescent="0.45">
      <c r="A505" s="2" t="str">
        <f t="shared" si="7"/>
        <v>CHECalRICHMONDVACUUM DISTILLATIONDownstream Charge Capacity, Next Year (barrels per stream day)</v>
      </c>
      <c r="B505" s="2" t="s">
        <v>103</v>
      </c>
      <c r="C505" s="2" t="s">
        <v>104</v>
      </c>
      <c r="D505" s="2" t="s">
        <v>9</v>
      </c>
      <c r="E505" s="2" t="s">
        <v>106</v>
      </c>
      <c r="F505" s="2" t="s">
        <v>36</v>
      </c>
      <c r="G505" s="2" t="s">
        <v>14</v>
      </c>
      <c r="H505" s="2">
        <v>123456</v>
      </c>
    </row>
    <row r="506" spans="1:8" x14ac:dyDescent="0.45">
      <c r="A506" s="2" t="str">
        <f t="shared" si="7"/>
        <v>CHEMisPASCAGOULAALKYLATESProduction Capacity, Current Year (barrels per steam day except sulfur and hydrogen)</v>
      </c>
      <c r="B506" s="2" t="s">
        <v>103</v>
      </c>
      <c r="C506" s="2" t="s">
        <v>104</v>
      </c>
      <c r="D506" s="2" t="s">
        <v>107</v>
      </c>
      <c r="E506" s="2" t="s">
        <v>108</v>
      </c>
      <c r="F506" s="2" t="s">
        <v>40</v>
      </c>
      <c r="G506" s="2" t="s">
        <v>19</v>
      </c>
      <c r="H506" s="2">
        <v>18600</v>
      </c>
    </row>
    <row r="507" spans="1:8" x14ac:dyDescent="0.45">
      <c r="A507" s="2" t="str">
        <f t="shared" si="7"/>
        <v>CHEMisPASCAGOULAALKYLATESProduction Capacity, Next Year (barrels per stream day except sulfur and hydrogen)</v>
      </c>
      <c r="B507" s="2" t="s">
        <v>103</v>
      </c>
      <c r="C507" s="2" t="s">
        <v>104</v>
      </c>
      <c r="D507" s="2" t="s">
        <v>107</v>
      </c>
      <c r="E507" s="2" t="s">
        <v>108</v>
      </c>
      <c r="F507" s="2" t="s">
        <v>40</v>
      </c>
      <c r="G507" s="2" t="s">
        <v>20</v>
      </c>
      <c r="H507" s="2">
        <v>18600</v>
      </c>
    </row>
    <row r="508" spans="1:8" x14ac:dyDescent="0.45">
      <c r="A508" s="2" t="str">
        <f t="shared" si="7"/>
        <v>CHEMisPASCAGOULAAROMATICSProduction Capacity, Current Year (barrels per steam day except sulfur and hydrogen)</v>
      </c>
      <c r="B508" s="2" t="s">
        <v>103</v>
      </c>
      <c r="C508" s="2" t="s">
        <v>104</v>
      </c>
      <c r="D508" s="2" t="s">
        <v>107</v>
      </c>
      <c r="E508" s="2" t="s">
        <v>108</v>
      </c>
      <c r="F508" s="2" t="s">
        <v>41</v>
      </c>
      <c r="G508" s="2" t="s">
        <v>19</v>
      </c>
      <c r="H508" s="2">
        <v>21000</v>
      </c>
    </row>
    <row r="509" spans="1:8" x14ac:dyDescent="0.45">
      <c r="A509" s="2" t="str">
        <f t="shared" si="7"/>
        <v>CHEMisPASCAGOULAAROMATICSProduction Capacity, Next Year (barrels per stream day except sulfur and hydrogen)</v>
      </c>
      <c r="B509" s="2" t="s">
        <v>103</v>
      </c>
      <c r="C509" s="2" t="s">
        <v>104</v>
      </c>
      <c r="D509" s="2" t="s">
        <v>107</v>
      </c>
      <c r="E509" s="2" t="s">
        <v>108</v>
      </c>
      <c r="F509" s="2" t="s">
        <v>41</v>
      </c>
      <c r="G509" s="2" t="s">
        <v>20</v>
      </c>
      <c r="H509" s="2">
        <v>21000</v>
      </c>
    </row>
    <row r="510" spans="1:8" x14ac:dyDescent="0.45">
      <c r="A510" s="2" t="str">
        <f t="shared" si="7"/>
        <v>CHEMisPASCAGOULAASPHALT &amp; ROAD OILProduction Capacity, Current Year (barrels per steam day except sulfur and hydrogen)</v>
      </c>
      <c r="B510" s="2" t="s">
        <v>103</v>
      </c>
      <c r="C510" s="2" t="s">
        <v>104</v>
      </c>
      <c r="D510" s="2" t="s">
        <v>107</v>
      </c>
      <c r="E510" s="2" t="s">
        <v>108</v>
      </c>
      <c r="F510" s="2" t="s">
        <v>42</v>
      </c>
      <c r="G510" s="2" t="s">
        <v>19</v>
      </c>
      <c r="H510" s="2">
        <v>20000</v>
      </c>
    </row>
    <row r="511" spans="1:8" x14ac:dyDescent="0.45">
      <c r="A511" s="2" t="str">
        <f t="shared" si="7"/>
        <v>CHEMisPASCAGOULAASPHALT &amp; ROAD OILProduction Capacity, Next Year (barrels per stream day except sulfur and hydrogen)</v>
      </c>
      <c r="B511" s="2" t="s">
        <v>103</v>
      </c>
      <c r="C511" s="2" t="s">
        <v>104</v>
      </c>
      <c r="D511" s="2" t="s">
        <v>107</v>
      </c>
      <c r="E511" s="2" t="s">
        <v>108</v>
      </c>
      <c r="F511" s="2" t="s">
        <v>42</v>
      </c>
      <c r="G511" s="2" t="s">
        <v>20</v>
      </c>
      <c r="H511" s="2">
        <v>20000</v>
      </c>
    </row>
    <row r="512" spans="1:8" x14ac:dyDescent="0.45">
      <c r="A512" s="2" t="str">
        <f t="shared" si="7"/>
        <v>CHEMisPASCAGOULACAT CRACKING: FRESH FEEDDownstream Charge Capacity, Current Year (barrels per calendar day)</v>
      </c>
      <c r="B512" s="2" t="s">
        <v>103</v>
      </c>
      <c r="C512" s="2" t="s">
        <v>104</v>
      </c>
      <c r="D512" s="2" t="s">
        <v>107</v>
      </c>
      <c r="E512" s="2" t="s">
        <v>108</v>
      </c>
      <c r="F512" s="2" t="s">
        <v>28</v>
      </c>
      <c r="G512" s="2" t="s">
        <v>12</v>
      </c>
      <c r="H512" s="2">
        <v>86000</v>
      </c>
    </row>
    <row r="513" spans="1:8" x14ac:dyDescent="0.45">
      <c r="A513" s="2" t="str">
        <f t="shared" si="7"/>
        <v>CHEMisPASCAGOULACAT CRACKING: FRESH FEEDDownstream Charge Capacity, Current Year (barrels per stream day)</v>
      </c>
      <c r="B513" s="2" t="s">
        <v>103</v>
      </c>
      <c r="C513" s="2" t="s">
        <v>104</v>
      </c>
      <c r="D513" s="2" t="s">
        <v>107</v>
      </c>
      <c r="E513" s="2" t="s">
        <v>108</v>
      </c>
      <c r="F513" s="2" t="s">
        <v>28</v>
      </c>
      <c r="G513" s="2" t="s">
        <v>13</v>
      </c>
      <c r="H513" s="2">
        <v>88000</v>
      </c>
    </row>
    <row r="514" spans="1:8" x14ac:dyDescent="0.45">
      <c r="A514" s="2" t="str">
        <f t="shared" ref="A514:A577" si="8">LEFT(B514,3)&amp;LEFT(D514,3)&amp;LEFT(E514,15)&amp;F514&amp;G514</f>
        <v>CHEMisPASCAGOULACAT CRACKING: FRESH FEEDDownstream Charge Capacity, Next Year (barrels per stream day)</v>
      </c>
      <c r="B514" s="2" t="s">
        <v>103</v>
      </c>
      <c r="C514" s="2" t="s">
        <v>104</v>
      </c>
      <c r="D514" s="2" t="s">
        <v>107</v>
      </c>
      <c r="E514" s="2" t="s">
        <v>108</v>
      </c>
      <c r="F514" s="2" t="s">
        <v>28</v>
      </c>
      <c r="G514" s="2" t="s">
        <v>14</v>
      </c>
      <c r="H514" s="2">
        <v>88000</v>
      </c>
    </row>
    <row r="515" spans="1:8" x14ac:dyDescent="0.45">
      <c r="A515" s="2" t="str">
        <f t="shared" si="8"/>
        <v>CHEMisPASCAGOULACAT HYDROCRACKING, GAS OILDownstream Charge Capacity, Current Year (barrels per calendar day)</v>
      </c>
      <c r="B515" s="2" t="s">
        <v>103</v>
      </c>
      <c r="C515" s="2" t="s">
        <v>104</v>
      </c>
      <c r="D515" s="2" t="s">
        <v>107</v>
      </c>
      <c r="E515" s="2" t="s">
        <v>108</v>
      </c>
      <c r="F515" s="2" t="s">
        <v>11</v>
      </c>
      <c r="G515" s="2" t="s">
        <v>12</v>
      </c>
      <c r="H515" s="2">
        <v>106800</v>
      </c>
    </row>
    <row r="516" spans="1:8" x14ac:dyDescent="0.45">
      <c r="A516" s="2" t="str">
        <f t="shared" si="8"/>
        <v>CHEMisPASCAGOULACAT HYDROCRACKING, GAS OILDownstream Charge Capacity, Current Year (barrels per stream day)</v>
      </c>
      <c r="B516" s="2" t="s">
        <v>103</v>
      </c>
      <c r="C516" s="2" t="s">
        <v>104</v>
      </c>
      <c r="D516" s="2" t="s">
        <v>107</v>
      </c>
      <c r="E516" s="2" t="s">
        <v>108</v>
      </c>
      <c r="F516" s="2" t="s">
        <v>11</v>
      </c>
      <c r="G516" s="2" t="s">
        <v>13</v>
      </c>
      <c r="H516" s="2">
        <v>117500</v>
      </c>
    </row>
    <row r="517" spans="1:8" x14ac:dyDescent="0.45">
      <c r="A517" s="2" t="str">
        <f t="shared" si="8"/>
        <v>CHEMisPASCAGOULACAT HYDROCRACKING, GAS OILDownstream Charge Capacity, Next Year (barrels per stream day)</v>
      </c>
      <c r="B517" s="2" t="s">
        <v>103</v>
      </c>
      <c r="C517" s="2" t="s">
        <v>104</v>
      </c>
      <c r="D517" s="2" t="s">
        <v>107</v>
      </c>
      <c r="E517" s="2" t="s">
        <v>108</v>
      </c>
      <c r="F517" s="2" t="s">
        <v>11</v>
      </c>
      <c r="G517" s="2" t="s">
        <v>14</v>
      </c>
      <c r="H517" s="2">
        <v>117500</v>
      </c>
    </row>
    <row r="518" spans="1:8" x14ac:dyDescent="0.45">
      <c r="A518" s="2" t="str">
        <f t="shared" si="8"/>
        <v>CHEMisPASCAGOULACAT REFORMING: HIGH PRESSUREDownstream Charge Capacity, Current Year (barrels per calendar day)</v>
      </c>
      <c r="B518" s="2" t="s">
        <v>103</v>
      </c>
      <c r="C518" s="2" t="s">
        <v>104</v>
      </c>
      <c r="D518" s="2" t="s">
        <v>107</v>
      </c>
      <c r="E518" s="2" t="s">
        <v>108</v>
      </c>
      <c r="F518" s="2" t="s">
        <v>29</v>
      </c>
      <c r="G518" s="2" t="s">
        <v>12</v>
      </c>
      <c r="H518" s="2">
        <v>31000</v>
      </c>
    </row>
    <row r="519" spans="1:8" x14ac:dyDescent="0.45">
      <c r="A519" s="2" t="str">
        <f t="shared" si="8"/>
        <v>CHEMisPASCAGOULACAT REFORMING: HIGH PRESSUREDownstream Charge Capacity, Current Year (barrels per stream day)</v>
      </c>
      <c r="B519" s="2" t="s">
        <v>103</v>
      </c>
      <c r="C519" s="2" t="s">
        <v>104</v>
      </c>
      <c r="D519" s="2" t="s">
        <v>107</v>
      </c>
      <c r="E519" s="2" t="s">
        <v>108</v>
      </c>
      <c r="F519" s="2" t="s">
        <v>29</v>
      </c>
      <c r="G519" s="2" t="s">
        <v>13</v>
      </c>
      <c r="H519" s="2">
        <v>34000</v>
      </c>
    </row>
    <row r="520" spans="1:8" x14ac:dyDescent="0.45">
      <c r="A520" s="2" t="str">
        <f t="shared" si="8"/>
        <v>CHEMisPASCAGOULACAT REFORMING: HIGH PRESSUREDownstream Charge Capacity, Next Year (barrels per stream day)</v>
      </c>
      <c r="B520" s="2" t="s">
        <v>103</v>
      </c>
      <c r="C520" s="2" t="s">
        <v>104</v>
      </c>
      <c r="D520" s="2" t="s">
        <v>107</v>
      </c>
      <c r="E520" s="2" t="s">
        <v>108</v>
      </c>
      <c r="F520" s="2" t="s">
        <v>29</v>
      </c>
      <c r="G520" s="2" t="s">
        <v>14</v>
      </c>
      <c r="H520" s="2">
        <v>34000</v>
      </c>
    </row>
    <row r="521" spans="1:8" x14ac:dyDescent="0.45">
      <c r="A521" s="2" t="str">
        <f t="shared" si="8"/>
        <v>CHEMisPASCAGOULACAT REFORMING: LOW PRESSUREDownstream Charge Capacity, Current Year (barrels per calendar day)</v>
      </c>
      <c r="B521" s="2" t="s">
        <v>103</v>
      </c>
      <c r="C521" s="2" t="s">
        <v>104</v>
      </c>
      <c r="D521" s="2" t="s">
        <v>107</v>
      </c>
      <c r="E521" s="2" t="s">
        <v>108</v>
      </c>
      <c r="F521" s="2" t="s">
        <v>15</v>
      </c>
      <c r="G521" s="2" t="s">
        <v>12</v>
      </c>
      <c r="H521" s="2">
        <v>55000</v>
      </c>
    </row>
    <row r="522" spans="1:8" x14ac:dyDescent="0.45">
      <c r="A522" s="2" t="str">
        <f t="shared" si="8"/>
        <v>CHEMisPASCAGOULACAT REFORMING: LOW PRESSUREDownstream Charge Capacity, Current Year (barrels per stream day)</v>
      </c>
      <c r="B522" s="2" t="s">
        <v>103</v>
      </c>
      <c r="C522" s="2" t="s">
        <v>104</v>
      </c>
      <c r="D522" s="2" t="s">
        <v>107</v>
      </c>
      <c r="E522" s="2" t="s">
        <v>108</v>
      </c>
      <c r="F522" s="2" t="s">
        <v>15</v>
      </c>
      <c r="G522" s="2" t="s">
        <v>13</v>
      </c>
      <c r="H522" s="2">
        <v>61600</v>
      </c>
    </row>
    <row r="523" spans="1:8" x14ac:dyDescent="0.45">
      <c r="A523" s="2" t="str">
        <f t="shared" si="8"/>
        <v>CHEMisPASCAGOULACAT REFORMING: LOW PRESSUREDownstream Charge Capacity, Next Year (barrels per stream day)</v>
      </c>
      <c r="B523" s="2" t="s">
        <v>103</v>
      </c>
      <c r="C523" s="2" t="s">
        <v>104</v>
      </c>
      <c r="D523" s="2" t="s">
        <v>107</v>
      </c>
      <c r="E523" s="2" t="s">
        <v>108</v>
      </c>
      <c r="F523" s="2" t="s">
        <v>15</v>
      </c>
      <c r="G523" s="2" t="s">
        <v>14</v>
      </c>
      <c r="H523" s="2">
        <v>61600</v>
      </c>
    </row>
    <row r="524" spans="1:8" x14ac:dyDescent="0.45">
      <c r="A524" s="2" t="str">
        <f t="shared" si="8"/>
        <v>CHEMisPASCAGOULADESULFURIZATION, DIESEL FUELDownstream Charge Capacity, Current Year (barrels per stream day)</v>
      </c>
      <c r="B524" s="2" t="s">
        <v>103</v>
      </c>
      <c r="C524" s="2" t="s">
        <v>104</v>
      </c>
      <c r="D524" s="2" t="s">
        <v>107</v>
      </c>
      <c r="E524" s="2" t="s">
        <v>108</v>
      </c>
      <c r="F524" s="2" t="s">
        <v>43</v>
      </c>
      <c r="G524" s="2" t="s">
        <v>13</v>
      </c>
      <c r="H524" s="2">
        <v>35000</v>
      </c>
    </row>
    <row r="525" spans="1:8" x14ac:dyDescent="0.45">
      <c r="A525" s="2" t="str">
        <f t="shared" si="8"/>
        <v>CHEMisPASCAGOULADESULFURIZATION, DIESEL FUELDownstream Charge Capacity, Next Year (barrels per stream day)</v>
      </c>
      <c r="B525" s="2" t="s">
        <v>103</v>
      </c>
      <c r="C525" s="2" t="s">
        <v>104</v>
      </c>
      <c r="D525" s="2" t="s">
        <v>107</v>
      </c>
      <c r="E525" s="2" t="s">
        <v>108</v>
      </c>
      <c r="F525" s="2" t="s">
        <v>43</v>
      </c>
      <c r="G525" s="2" t="s">
        <v>14</v>
      </c>
      <c r="H525" s="2">
        <v>35000</v>
      </c>
    </row>
    <row r="526" spans="1:8" x14ac:dyDescent="0.45">
      <c r="A526" s="2" t="str">
        <f t="shared" si="8"/>
        <v>CHEMisPASCAGOULADESULFURIZATION, HEAVY GAS OILDownstream Charge Capacity, Current Year (barrels per stream day)</v>
      </c>
      <c r="B526" s="2" t="s">
        <v>103</v>
      </c>
      <c r="C526" s="2" t="s">
        <v>104</v>
      </c>
      <c r="D526" s="2" t="s">
        <v>107</v>
      </c>
      <c r="E526" s="2" t="s">
        <v>108</v>
      </c>
      <c r="F526" s="2" t="s">
        <v>16</v>
      </c>
      <c r="G526" s="2" t="s">
        <v>13</v>
      </c>
      <c r="H526" s="2">
        <v>104000</v>
      </c>
    </row>
    <row r="527" spans="1:8" x14ac:dyDescent="0.45">
      <c r="A527" s="2" t="str">
        <f t="shared" si="8"/>
        <v>CHEMisPASCAGOULADESULFURIZATION, HEAVY GAS OILDownstream Charge Capacity, Next Year (barrels per stream day)</v>
      </c>
      <c r="B527" s="2" t="s">
        <v>103</v>
      </c>
      <c r="C527" s="2" t="s">
        <v>104</v>
      </c>
      <c r="D527" s="2" t="s">
        <v>107</v>
      </c>
      <c r="E527" s="2" t="s">
        <v>108</v>
      </c>
      <c r="F527" s="2" t="s">
        <v>16</v>
      </c>
      <c r="G527" s="2" t="s">
        <v>14</v>
      </c>
      <c r="H527" s="2">
        <v>104000</v>
      </c>
    </row>
    <row r="528" spans="1:8" x14ac:dyDescent="0.45">
      <c r="A528" s="2" t="str">
        <f t="shared" si="8"/>
        <v>CHEMisPASCAGOULADESULFURIZATION, KEROSENE AND JETDownstream Charge Capacity, Current Year (barrels per stream day)</v>
      </c>
      <c r="B528" s="2" t="s">
        <v>103</v>
      </c>
      <c r="C528" s="2" t="s">
        <v>104</v>
      </c>
      <c r="D528" s="2" t="s">
        <v>107</v>
      </c>
      <c r="E528" s="2" t="s">
        <v>108</v>
      </c>
      <c r="F528" s="2" t="s">
        <v>44</v>
      </c>
      <c r="G528" s="2" t="s">
        <v>13</v>
      </c>
      <c r="H528" s="2">
        <v>30000</v>
      </c>
    </row>
    <row r="529" spans="1:8" x14ac:dyDescent="0.45">
      <c r="A529" s="2" t="str">
        <f t="shared" si="8"/>
        <v>CHEMisPASCAGOULADESULFURIZATION, KEROSENE AND JETDownstream Charge Capacity, Next Year (barrels per stream day)</v>
      </c>
      <c r="B529" s="2" t="s">
        <v>103</v>
      </c>
      <c r="C529" s="2" t="s">
        <v>104</v>
      </c>
      <c r="D529" s="2" t="s">
        <v>107</v>
      </c>
      <c r="E529" s="2" t="s">
        <v>108</v>
      </c>
      <c r="F529" s="2" t="s">
        <v>44</v>
      </c>
      <c r="G529" s="2" t="s">
        <v>14</v>
      </c>
      <c r="H529" s="2">
        <v>30000</v>
      </c>
    </row>
    <row r="530" spans="1:8" x14ac:dyDescent="0.45">
      <c r="A530" s="2" t="str">
        <f t="shared" si="8"/>
        <v>CHEMisPASCAGOULADESULFURIZATION, NAPHTHA/REFORMER FEEDDownstream Charge Capacity, Current Year (barrels per stream day)</v>
      </c>
      <c r="B530" s="2" t="s">
        <v>103</v>
      </c>
      <c r="C530" s="2" t="s">
        <v>104</v>
      </c>
      <c r="D530" s="2" t="s">
        <v>107</v>
      </c>
      <c r="E530" s="2" t="s">
        <v>108</v>
      </c>
      <c r="F530" s="2" t="s">
        <v>17</v>
      </c>
      <c r="G530" s="2" t="s">
        <v>13</v>
      </c>
      <c r="H530" s="2">
        <v>57300</v>
      </c>
    </row>
    <row r="531" spans="1:8" x14ac:dyDescent="0.45">
      <c r="A531" s="2" t="str">
        <f t="shared" si="8"/>
        <v>CHEMisPASCAGOULADESULFURIZATION, NAPHTHA/REFORMER FEEDDownstream Charge Capacity, Next Year (barrels per stream day)</v>
      </c>
      <c r="B531" s="2" t="s">
        <v>103</v>
      </c>
      <c r="C531" s="2" t="s">
        <v>104</v>
      </c>
      <c r="D531" s="2" t="s">
        <v>107</v>
      </c>
      <c r="E531" s="2" t="s">
        <v>108</v>
      </c>
      <c r="F531" s="2" t="s">
        <v>17</v>
      </c>
      <c r="G531" s="2" t="s">
        <v>14</v>
      </c>
      <c r="H531" s="2">
        <v>57300</v>
      </c>
    </row>
    <row r="532" spans="1:8" x14ac:dyDescent="0.45">
      <c r="A532" s="2" t="str">
        <f t="shared" si="8"/>
        <v>CHEMisPASCAGOULADESULFURIZATION, OTHERDownstream Charge Capacity, Current Year (barrels per stream day)</v>
      </c>
      <c r="B532" s="2" t="s">
        <v>103</v>
      </c>
      <c r="C532" s="2" t="s">
        <v>104</v>
      </c>
      <c r="D532" s="2" t="s">
        <v>107</v>
      </c>
      <c r="E532" s="2" t="s">
        <v>108</v>
      </c>
      <c r="F532" s="2" t="s">
        <v>95</v>
      </c>
      <c r="G532" s="2" t="s">
        <v>13</v>
      </c>
      <c r="H532" s="2">
        <v>50000</v>
      </c>
    </row>
    <row r="533" spans="1:8" x14ac:dyDescent="0.45">
      <c r="A533" s="2" t="str">
        <f t="shared" si="8"/>
        <v>CHEMisPASCAGOULADESULFURIZATION, OTHERDownstream Charge Capacity, Next Year (barrels per stream day)</v>
      </c>
      <c r="B533" s="2" t="s">
        <v>103</v>
      </c>
      <c r="C533" s="2" t="s">
        <v>104</v>
      </c>
      <c r="D533" s="2" t="s">
        <v>107</v>
      </c>
      <c r="E533" s="2" t="s">
        <v>108</v>
      </c>
      <c r="F533" s="2" t="s">
        <v>95</v>
      </c>
      <c r="G533" s="2" t="s">
        <v>14</v>
      </c>
      <c r="H533" s="2">
        <v>50000</v>
      </c>
    </row>
    <row r="534" spans="1:8" x14ac:dyDescent="0.45">
      <c r="A534" s="2" t="str">
        <f t="shared" si="8"/>
        <v>CHEMisPASCAGOULAHYDROGEN (MMCFD)Production Capacity, Current Year (barrels per steam day except sulfur and hydrogen)</v>
      </c>
      <c r="B534" s="2" t="s">
        <v>103</v>
      </c>
      <c r="C534" s="2" t="s">
        <v>104</v>
      </c>
      <c r="D534" s="2" t="s">
        <v>107</v>
      </c>
      <c r="E534" s="2" t="s">
        <v>108</v>
      </c>
      <c r="F534" s="2" t="s">
        <v>18</v>
      </c>
      <c r="G534" s="2" t="s">
        <v>19</v>
      </c>
      <c r="H534" s="2">
        <v>230</v>
      </c>
    </row>
    <row r="535" spans="1:8" x14ac:dyDescent="0.45">
      <c r="A535" s="2" t="str">
        <f t="shared" si="8"/>
        <v>CHEMisPASCAGOULAHYDROGEN (MMCFD)Production Capacity, Next Year (barrels per stream day except sulfur and hydrogen)</v>
      </c>
      <c r="B535" s="2" t="s">
        <v>103</v>
      </c>
      <c r="C535" s="2" t="s">
        <v>104</v>
      </c>
      <c r="D535" s="2" t="s">
        <v>107</v>
      </c>
      <c r="E535" s="2" t="s">
        <v>108</v>
      </c>
      <c r="F535" s="2" t="s">
        <v>18</v>
      </c>
      <c r="G535" s="2" t="s">
        <v>20</v>
      </c>
      <c r="H535" s="2">
        <v>230</v>
      </c>
    </row>
    <row r="536" spans="1:8" x14ac:dyDescent="0.45">
      <c r="A536" s="2" t="str">
        <f t="shared" si="8"/>
        <v>CHEMisPASCAGOULALUBRICANTSProduction Capacity, Current Year (barrels per steam day except sulfur and hydrogen)</v>
      </c>
      <c r="B536" s="2" t="s">
        <v>103</v>
      </c>
      <c r="C536" s="2" t="s">
        <v>104</v>
      </c>
      <c r="D536" s="2" t="s">
        <v>107</v>
      </c>
      <c r="E536" s="2" t="s">
        <v>108</v>
      </c>
      <c r="F536" s="2" t="s">
        <v>49</v>
      </c>
      <c r="G536" s="2" t="s">
        <v>19</v>
      </c>
      <c r="H536" s="2">
        <v>25000</v>
      </c>
    </row>
    <row r="537" spans="1:8" x14ac:dyDescent="0.45">
      <c r="A537" s="2" t="str">
        <f t="shared" si="8"/>
        <v>CHEMisPASCAGOULALUBRICANTSProduction Capacity, Next Year (barrels per stream day except sulfur and hydrogen)</v>
      </c>
      <c r="B537" s="2" t="s">
        <v>103</v>
      </c>
      <c r="C537" s="2" t="s">
        <v>104</v>
      </c>
      <c r="D537" s="2" t="s">
        <v>107</v>
      </c>
      <c r="E537" s="2" t="s">
        <v>108</v>
      </c>
      <c r="F537" s="2" t="s">
        <v>49</v>
      </c>
      <c r="G537" s="2" t="s">
        <v>20</v>
      </c>
      <c r="H537" s="2">
        <v>25000</v>
      </c>
    </row>
    <row r="538" spans="1:8" x14ac:dyDescent="0.45">
      <c r="A538" s="2" t="str">
        <f t="shared" si="8"/>
        <v>CHEMisPASCAGOULAOPERATING CAPACITYAtmospheric Crude Distillation Capacity (barrels per calendar day)</v>
      </c>
      <c r="B538" s="2" t="s">
        <v>103</v>
      </c>
      <c r="C538" s="2" t="s">
        <v>104</v>
      </c>
      <c r="D538" s="2" t="s">
        <v>107</v>
      </c>
      <c r="E538" s="2" t="s">
        <v>108</v>
      </c>
      <c r="F538" s="2" t="s">
        <v>31</v>
      </c>
      <c r="G538" s="2" t="s">
        <v>32</v>
      </c>
      <c r="H538" s="2">
        <v>340000</v>
      </c>
    </row>
    <row r="539" spans="1:8" x14ac:dyDescent="0.45">
      <c r="A539" s="2" t="str">
        <f t="shared" si="8"/>
        <v>CHEMisPASCAGOULAOPERATING CAPACITYAtmospheric Crude Distillation Capacity (barrels per stream day)</v>
      </c>
      <c r="B539" s="2" t="s">
        <v>103</v>
      </c>
      <c r="C539" s="2" t="s">
        <v>104</v>
      </c>
      <c r="D539" s="2" t="s">
        <v>107</v>
      </c>
      <c r="E539" s="2" t="s">
        <v>108</v>
      </c>
      <c r="F539" s="2" t="s">
        <v>31</v>
      </c>
      <c r="G539" s="2" t="s">
        <v>33</v>
      </c>
      <c r="H539" s="2">
        <v>370000</v>
      </c>
    </row>
    <row r="540" spans="1:8" x14ac:dyDescent="0.45">
      <c r="A540" s="2" t="str">
        <f t="shared" si="8"/>
        <v>CHEMisPASCAGOULAPETCOKE,MARKETProduction Capacity, Current Year (barrels per steam day except sulfur and hydrogen)</v>
      </c>
      <c r="B540" s="2" t="s">
        <v>103</v>
      </c>
      <c r="C540" s="2" t="s">
        <v>104</v>
      </c>
      <c r="D540" s="2" t="s">
        <v>107</v>
      </c>
      <c r="E540" s="2" t="s">
        <v>108</v>
      </c>
      <c r="F540" s="2" t="s">
        <v>67</v>
      </c>
      <c r="G540" s="2" t="s">
        <v>19</v>
      </c>
      <c r="H540" s="2">
        <v>35500</v>
      </c>
    </row>
    <row r="541" spans="1:8" x14ac:dyDescent="0.45">
      <c r="A541" s="2" t="str">
        <f t="shared" si="8"/>
        <v>CHEMisPASCAGOULAPETCOKE,MARKETProduction Capacity, Next Year (barrels per stream day except sulfur and hydrogen)</v>
      </c>
      <c r="B541" s="2" t="s">
        <v>103</v>
      </c>
      <c r="C541" s="2" t="s">
        <v>104</v>
      </c>
      <c r="D541" s="2" t="s">
        <v>107</v>
      </c>
      <c r="E541" s="2" t="s">
        <v>108</v>
      </c>
      <c r="F541" s="2" t="s">
        <v>67</v>
      </c>
      <c r="G541" s="2" t="s">
        <v>20</v>
      </c>
      <c r="H541" s="2">
        <v>35500</v>
      </c>
    </row>
    <row r="542" spans="1:8" x14ac:dyDescent="0.45">
      <c r="A542" s="2" t="str">
        <f t="shared" si="8"/>
        <v>CHEMisPASCAGOULASULFUR (SHORT TONS/DAY)Production Capacity, Current Year (barrels per steam day except sulfur and hydrogen)</v>
      </c>
      <c r="B542" s="2" t="s">
        <v>103</v>
      </c>
      <c r="C542" s="2" t="s">
        <v>104</v>
      </c>
      <c r="D542" s="2" t="s">
        <v>107</v>
      </c>
      <c r="E542" s="2" t="s">
        <v>108</v>
      </c>
      <c r="F542" s="2" t="s">
        <v>24</v>
      </c>
      <c r="G542" s="2" t="s">
        <v>19</v>
      </c>
      <c r="H542" s="2">
        <v>1355</v>
      </c>
    </row>
    <row r="543" spans="1:8" x14ac:dyDescent="0.45">
      <c r="A543" s="2" t="str">
        <f t="shared" si="8"/>
        <v>CHEMisPASCAGOULASULFUR (SHORT TONS/DAY)Production Capacity, Next Year (barrels per stream day except sulfur and hydrogen)</v>
      </c>
      <c r="B543" s="2" t="s">
        <v>103</v>
      </c>
      <c r="C543" s="2" t="s">
        <v>104</v>
      </c>
      <c r="D543" s="2" t="s">
        <v>107</v>
      </c>
      <c r="E543" s="2" t="s">
        <v>108</v>
      </c>
      <c r="F543" s="2" t="s">
        <v>24</v>
      </c>
      <c r="G543" s="2" t="s">
        <v>20</v>
      </c>
      <c r="H543" s="2">
        <v>1355</v>
      </c>
    </row>
    <row r="544" spans="1:8" x14ac:dyDescent="0.45">
      <c r="A544" s="2" t="str">
        <f t="shared" si="8"/>
        <v>CHEMisPASCAGOULATHERM CRACKING, DELAYED COKINGDownstream Charge Capacity, Current Year (barrels per calendar day)</v>
      </c>
      <c r="B544" s="2" t="s">
        <v>103</v>
      </c>
      <c r="C544" s="2" t="s">
        <v>104</v>
      </c>
      <c r="D544" s="2" t="s">
        <v>107</v>
      </c>
      <c r="E544" s="2" t="s">
        <v>108</v>
      </c>
      <c r="F544" s="2" t="s">
        <v>68</v>
      </c>
      <c r="G544" s="2" t="s">
        <v>12</v>
      </c>
      <c r="H544" s="2">
        <v>98000</v>
      </c>
    </row>
    <row r="545" spans="1:8" x14ac:dyDescent="0.45">
      <c r="A545" s="2" t="str">
        <f t="shared" si="8"/>
        <v>CHEMisPASCAGOULATHERM CRACKING, DELAYED COKINGDownstream Charge Capacity, Current Year (barrels per stream day)</v>
      </c>
      <c r="B545" s="2" t="s">
        <v>103</v>
      </c>
      <c r="C545" s="2" t="s">
        <v>104</v>
      </c>
      <c r="D545" s="2" t="s">
        <v>107</v>
      </c>
      <c r="E545" s="2" t="s">
        <v>108</v>
      </c>
      <c r="F545" s="2" t="s">
        <v>68</v>
      </c>
      <c r="G545" s="2" t="s">
        <v>13</v>
      </c>
      <c r="H545" s="2">
        <v>105000</v>
      </c>
    </row>
    <row r="546" spans="1:8" x14ac:dyDescent="0.45">
      <c r="A546" s="2" t="str">
        <f t="shared" si="8"/>
        <v>CHEMisPASCAGOULATHERM CRACKING, DELAYED COKINGDownstream Charge Capacity, Next Year (barrels per stream day)</v>
      </c>
      <c r="B546" s="2" t="s">
        <v>103</v>
      </c>
      <c r="C546" s="2" t="s">
        <v>104</v>
      </c>
      <c r="D546" s="2" t="s">
        <v>107</v>
      </c>
      <c r="E546" s="2" t="s">
        <v>108</v>
      </c>
      <c r="F546" s="2" t="s">
        <v>68</v>
      </c>
      <c r="G546" s="2" t="s">
        <v>14</v>
      </c>
      <c r="H546" s="2">
        <v>105000</v>
      </c>
    </row>
    <row r="547" spans="1:8" x14ac:dyDescent="0.45">
      <c r="A547" s="2" t="str">
        <f t="shared" si="8"/>
        <v>CHEMisPASCAGOULATOTAL OPER CAP (PROJECTED, NEXT YEAR)Atmospheric Crude Distillation Capacity (barrels per stream day)</v>
      </c>
      <c r="B547" s="2" t="s">
        <v>103</v>
      </c>
      <c r="C547" s="2" t="s">
        <v>104</v>
      </c>
      <c r="D547" s="2" t="s">
        <v>107</v>
      </c>
      <c r="E547" s="2" t="s">
        <v>108</v>
      </c>
      <c r="F547" s="2" t="s">
        <v>34</v>
      </c>
      <c r="G547" s="2" t="s">
        <v>33</v>
      </c>
      <c r="H547" s="2">
        <v>370000</v>
      </c>
    </row>
    <row r="548" spans="1:8" x14ac:dyDescent="0.45">
      <c r="A548" s="2" t="str">
        <f t="shared" si="8"/>
        <v>CHEMisPASCAGOULATOTAL OPERABLE CAPACITYAtmospheric Crude Distillation Capacity (barrels per calendar day)</v>
      </c>
      <c r="B548" s="2" t="s">
        <v>103</v>
      </c>
      <c r="C548" s="2" t="s">
        <v>104</v>
      </c>
      <c r="D548" s="2" t="s">
        <v>107</v>
      </c>
      <c r="E548" s="2" t="s">
        <v>108</v>
      </c>
      <c r="F548" s="2" t="s">
        <v>35</v>
      </c>
      <c r="G548" s="2" t="s">
        <v>32</v>
      </c>
      <c r="H548" s="2">
        <v>340000</v>
      </c>
    </row>
    <row r="549" spans="1:8" x14ac:dyDescent="0.45">
      <c r="A549" s="2" t="str">
        <f t="shared" si="8"/>
        <v>CHEMisPASCAGOULATOTAL OPERABLE CAPACITYAtmospheric Crude Distillation Capacity (barrels per stream day)</v>
      </c>
      <c r="B549" s="2" t="s">
        <v>103</v>
      </c>
      <c r="C549" s="2" t="s">
        <v>104</v>
      </c>
      <c r="D549" s="2" t="s">
        <v>107</v>
      </c>
      <c r="E549" s="2" t="s">
        <v>108</v>
      </c>
      <c r="F549" s="2" t="s">
        <v>35</v>
      </c>
      <c r="G549" s="2" t="s">
        <v>33</v>
      </c>
      <c r="H549" s="2">
        <v>370000</v>
      </c>
    </row>
    <row r="550" spans="1:8" x14ac:dyDescent="0.45">
      <c r="A550" s="2" t="str">
        <f t="shared" si="8"/>
        <v>CHEMisPASCAGOULAVACUUM DISTILLATIONDownstream Charge Capacity, Current Year (barrels per stream day)</v>
      </c>
      <c r="B550" s="2" t="s">
        <v>103</v>
      </c>
      <c r="C550" s="2" t="s">
        <v>104</v>
      </c>
      <c r="D550" s="2" t="s">
        <v>107</v>
      </c>
      <c r="E550" s="2" t="s">
        <v>108</v>
      </c>
      <c r="F550" s="2" t="s">
        <v>36</v>
      </c>
      <c r="G550" s="2" t="s">
        <v>13</v>
      </c>
      <c r="H550" s="2">
        <v>314000</v>
      </c>
    </row>
    <row r="551" spans="1:8" x14ac:dyDescent="0.45">
      <c r="A551" s="2" t="str">
        <f t="shared" si="8"/>
        <v>CHEMisPASCAGOULAVACUUM DISTILLATIONDownstream Charge Capacity, Next Year (barrels per stream day)</v>
      </c>
      <c r="B551" s="2" t="s">
        <v>103</v>
      </c>
      <c r="C551" s="2" t="s">
        <v>104</v>
      </c>
      <c r="D551" s="2" t="s">
        <v>107</v>
      </c>
      <c r="E551" s="2" t="s">
        <v>108</v>
      </c>
      <c r="F551" s="2" t="s">
        <v>36</v>
      </c>
      <c r="G551" s="2" t="s">
        <v>14</v>
      </c>
      <c r="H551" s="2">
        <v>314000</v>
      </c>
    </row>
    <row r="552" spans="1:8" x14ac:dyDescent="0.45">
      <c r="A552" s="2" t="str">
        <f t="shared" si="8"/>
        <v>CHEUtaSALT LAKE CITYALKYLATESProduction Capacity, Current Year (barrels per steam day except sulfur and hydrogen)</v>
      </c>
      <c r="B552" s="2" t="s">
        <v>103</v>
      </c>
      <c r="C552" s="2" t="s">
        <v>104</v>
      </c>
      <c r="D552" s="2" t="s">
        <v>57</v>
      </c>
      <c r="E552" s="2" t="s">
        <v>109</v>
      </c>
      <c r="F552" s="2" t="s">
        <v>40</v>
      </c>
      <c r="G552" s="2" t="s">
        <v>19</v>
      </c>
      <c r="H552" s="2">
        <v>5600</v>
      </c>
    </row>
    <row r="553" spans="1:8" x14ac:dyDescent="0.45">
      <c r="A553" s="2" t="str">
        <f t="shared" si="8"/>
        <v>CHEUtaSALT LAKE CITYALKYLATESProduction Capacity, Next Year (barrels per stream day except sulfur and hydrogen)</v>
      </c>
      <c r="B553" s="2" t="s">
        <v>103</v>
      </c>
      <c r="C553" s="2" t="s">
        <v>104</v>
      </c>
      <c r="D553" s="2" t="s">
        <v>57</v>
      </c>
      <c r="E553" s="2" t="s">
        <v>109</v>
      </c>
      <c r="F553" s="2" t="s">
        <v>40</v>
      </c>
      <c r="G553" s="2" t="s">
        <v>20</v>
      </c>
      <c r="H553" s="2">
        <v>5600</v>
      </c>
    </row>
    <row r="554" spans="1:8" x14ac:dyDescent="0.45">
      <c r="A554" s="2" t="str">
        <f t="shared" si="8"/>
        <v>CHEUtaSALT LAKE CITYCAT CRACKING: FRESH FEEDDownstream Charge Capacity, Current Year (barrels per calendar day)</v>
      </c>
      <c r="B554" s="2" t="s">
        <v>103</v>
      </c>
      <c r="C554" s="2" t="s">
        <v>104</v>
      </c>
      <c r="D554" s="2" t="s">
        <v>57</v>
      </c>
      <c r="E554" s="2" t="s">
        <v>109</v>
      </c>
      <c r="F554" s="2" t="s">
        <v>28</v>
      </c>
      <c r="G554" s="2" t="s">
        <v>12</v>
      </c>
      <c r="H554" s="2">
        <v>15035</v>
      </c>
    </row>
    <row r="555" spans="1:8" x14ac:dyDescent="0.45">
      <c r="A555" s="2" t="str">
        <f t="shared" si="8"/>
        <v>CHEUtaSALT LAKE CITYCAT CRACKING: FRESH FEEDDownstream Charge Capacity, Current Year (barrels per stream day)</v>
      </c>
      <c r="B555" s="2" t="s">
        <v>103</v>
      </c>
      <c r="C555" s="2" t="s">
        <v>104</v>
      </c>
      <c r="D555" s="2" t="s">
        <v>57</v>
      </c>
      <c r="E555" s="2" t="s">
        <v>109</v>
      </c>
      <c r="F555" s="2" t="s">
        <v>28</v>
      </c>
      <c r="G555" s="2" t="s">
        <v>13</v>
      </c>
      <c r="H555" s="2">
        <v>15500</v>
      </c>
    </row>
    <row r="556" spans="1:8" x14ac:dyDescent="0.45">
      <c r="A556" s="2" t="str">
        <f t="shared" si="8"/>
        <v>CHEUtaSALT LAKE CITYCAT CRACKING: FRESH FEEDDownstream Charge Capacity, Next Year (barrels per stream day)</v>
      </c>
      <c r="B556" s="2" t="s">
        <v>103</v>
      </c>
      <c r="C556" s="2" t="s">
        <v>104</v>
      </c>
      <c r="D556" s="2" t="s">
        <v>57</v>
      </c>
      <c r="E556" s="2" t="s">
        <v>109</v>
      </c>
      <c r="F556" s="2" t="s">
        <v>28</v>
      </c>
      <c r="G556" s="2" t="s">
        <v>14</v>
      </c>
      <c r="H556" s="2">
        <v>15500</v>
      </c>
    </row>
    <row r="557" spans="1:8" x14ac:dyDescent="0.45">
      <c r="A557" s="2" t="str">
        <f t="shared" si="8"/>
        <v>CHEUtaSALT LAKE CITYCAT REFORMING: HIGH PRESSUREDownstream Charge Capacity, Current Year (barrels per calendar day)</v>
      </c>
      <c r="B557" s="2" t="s">
        <v>103</v>
      </c>
      <c r="C557" s="2" t="s">
        <v>104</v>
      </c>
      <c r="D557" s="2" t="s">
        <v>57</v>
      </c>
      <c r="E557" s="2" t="s">
        <v>109</v>
      </c>
      <c r="F557" s="2" t="s">
        <v>29</v>
      </c>
      <c r="G557" s="2" t="s">
        <v>12</v>
      </c>
      <c r="H557" s="2">
        <v>8160</v>
      </c>
    </row>
    <row r="558" spans="1:8" x14ac:dyDescent="0.45">
      <c r="A558" s="2" t="str">
        <f t="shared" si="8"/>
        <v>CHEUtaSALT LAKE CITYCAT REFORMING: HIGH PRESSUREDownstream Charge Capacity, Current Year (barrels per stream day)</v>
      </c>
      <c r="B558" s="2" t="s">
        <v>103</v>
      </c>
      <c r="C558" s="2" t="s">
        <v>104</v>
      </c>
      <c r="D558" s="2" t="s">
        <v>57</v>
      </c>
      <c r="E558" s="2" t="s">
        <v>109</v>
      </c>
      <c r="F558" s="2" t="s">
        <v>29</v>
      </c>
      <c r="G558" s="2" t="s">
        <v>13</v>
      </c>
      <c r="H558" s="2">
        <v>8500</v>
      </c>
    </row>
    <row r="559" spans="1:8" x14ac:dyDescent="0.45">
      <c r="A559" s="2" t="str">
        <f t="shared" si="8"/>
        <v>CHEUtaSALT LAKE CITYCAT REFORMING: HIGH PRESSUREDownstream Charge Capacity, Next Year (barrels per stream day)</v>
      </c>
      <c r="B559" s="2" t="s">
        <v>103</v>
      </c>
      <c r="C559" s="2" t="s">
        <v>104</v>
      </c>
      <c r="D559" s="2" t="s">
        <v>57</v>
      </c>
      <c r="E559" s="2" t="s">
        <v>109</v>
      </c>
      <c r="F559" s="2" t="s">
        <v>29</v>
      </c>
      <c r="G559" s="2" t="s">
        <v>14</v>
      </c>
      <c r="H559" s="2">
        <v>8500</v>
      </c>
    </row>
    <row r="560" spans="1:8" x14ac:dyDescent="0.45">
      <c r="A560" s="2" t="str">
        <f t="shared" si="8"/>
        <v>CHEUtaSALT LAKE CITYDESULFURIZATION, DIESEL FUELDownstream Charge Capacity, Current Year (barrels per stream day)</v>
      </c>
      <c r="B560" s="2" t="s">
        <v>103</v>
      </c>
      <c r="C560" s="2" t="s">
        <v>104</v>
      </c>
      <c r="D560" s="2" t="s">
        <v>57</v>
      </c>
      <c r="E560" s="2" t="s">
        <v>109</v>
      </c>
      <c r="F560" s="2" t="s">
        <v>43</v>
      </c>
      <c r="G560" s="2" t="s">
        <v>13</v>
      </c>
      <c r="H560" s="2">
        <v>13300</v>
      </c>
    </row>
    <row r="561" spans="1:8" x14ac:dyDescent="0.45">
      <c r="A561" s="2" t="str">
        <f t="shared" si="8"/>
        <v>CHEUtaSALT LAKE CITYDESULFURIZATION, DIESEL FUELDownstream Charge Capacity, Next Year (barrels per stream day)</v>
      </c>
      <c r="B561" s="2" t="s">
        <v>103</v>
      </c>
      <c r="C561" s="2" t="s">
        <v>104</v>
      </c>
      <c r="D561" s="2" t="s">
        <v>57</v>
      </c>
      <c r="E561" s="2" t="s">
        <v>109</v>
      </c>
      <c r="F561" s="2" t="s">
        <v>43</v>
      </c>
      <c r="G561" s="2" t="s">
        <v>14</v>
      </c>
      <c r="H561" s="2">
        <v>13300</v>
      </c>
    </row>
    <row r="562" spans="1:8" x14ac:dyDescent="0.45">
      <c r="A562" s="2" t="str">
        <f t="shared" si="8"/>
        <v>CHEUtaSALT LAKE CITYDESULFURIZATION, NAPHTHA/REFORMER FEEDDownstream Charge Capacity, Current Year (barrels per stream day)</v>
      </c>
      <c r="B562" s="2" t="s">
        <v>103</v>
      </c>
      <c r="C562" s="2" t="s">
        <v>104</v>
      </c>
      <c r="D562" s="2" t="s">
        <v>57</v>
      </c>
      <c r="E562" s="2" t="s">
        <v>109</v>
      </c>
      <c r="F562" s="2" t="s">
        <v>17</v>
      </c>
      <c r="G562" s="2" t="s">
        <v>13</v>
      </c>
      <c r="H562" s="2">
        <v>8500</v>
      </c>
    </row>
    <row r="563" spans="1:8" x14ac:dyDescent="0.45">
      <c r="A563" s="2" t="str">
        <f t="shared" si="8"/>
        <v>CHEUtaSALT LAKE CITYDESULFURIZATION, NAPHTHA/REFORMER FEEDDownstream Charge Capacity, Next Year (barrels per stream day)</v>
      </c>
      <c r="B563" s="2" t="s">
        <v>103</v>
      </c>
      <c r="C563" s="2" t="s">
        <v>104</v>
      </c>
      <c r="D563" s="2" t="s">
        <v>57</v>
      </c>
      <c r="E563" s="2" t="s">
        <v>109</v>
      </c>
      <c r="F563" s="2" t="s">
        <v>17</v>
      </c>
      <c r="G563" s="2" t="s">
        <v>14</v>
      </c>
      <c r="H563" s="2">
        <v>8500</v>
      </c>
    </row>
    <row r="564" spans="1:8" x14ac:dyDescent="0.45">
      <c r="A564" s="2" t="str">
        <f t="shared" si="8"/>
        <v>CHEUtaSALT LAKE CITYDESULFURIZATION, OTHER DISTILLATEDownstream Charge Capacity, Current Year (barrels per stream day)</v>
      </c>
      <c r="B564" s="2" t="s">
        <v>103</v>
      </c>
      <c r="C564" s="2" t="s">
        <v>104</v>
      </c>
      <c r="D564" s="2" t="s">
        <v>57</v>
      </c>
      <c r="E564" s="2" t="s">
        <v>109</v>
      </c>
      <c r="F564" s="2" t="s">
        <v>99</v>
      </c>
      <c r="G564" s="2" t="s">
        <v>13</v>
      </c>
      <c r="H564" s="2">
        <v>18000</v>
      </c>
    </row>
    <row r="565" spans="1:8" x14ac:dyDescent="0.45">
      <c r="A565" s="2" t="str">
        <f t="shared" si="8"/>
        <v>CHEUtaSALT LAKE CITYDESULFURIZATION, OTHER DISTILLATEDownstream Charge Capacity, Next Year (barrels per stream day)</v>
      </c>
      <c r="B565" s="2" t="s">
        <v>103</v>
      </c>
      <c r="C565" s="2" t="s">
        <v>104</v>
      </c>
      <c r="D565" s="2" t="s">
        <v>57</v>
      </c>
      <c r="E565" s="2" t="s">
        <v>109</v>
      </c>
      <c r="F565" s="2" t="s">
        <v>99</v>
      </c>
      <c r="G565" s="2" t="s">
        <v>14</v>
      </c>
      <c r="H565" s="2">
        <v>18000</v>
      </c>
    </row>
    <row r="566" spans="1:8" x14ac:dyDescent="0.45">
      <c r="A566" s="2" t="str">
        <f t="shared" si="8"/>
        <v>CHEUtaSALT LAKE CITYDESULFURIZATION, OTHERDownstream Charge Capacity, Current Year (barrels per stream day)</v>
      </c>
      <c r="B566" s="2" t="s">
        <v>103</v>
      </c>
      <c r="C566" s="2" t="s">
        <v>104</v>
      </c>
      <c r="D566" s="2" t="s">
        <v>57</v>
      </c>
      <c r="E566" s="2" t="s">
        <v>109</v>
      </c>
      <c r="F566" s="2" t="s">
        <v>95</v>
      </c>
      <c r="G566" s="2" t="s">
        <v>13</v>
      </c>
      <c r="H566" s="2">
        <v>7200</v>
      </c>
    </row>
    <row r="567" spans="1:8" x14ac:dyDescent="0.45">
      <c r="A567" s="2" t="str">
        <f t="shared" si="8"/>
        <v>CHEUtaSALT LAKE CITYDESULFURIZATION, OTHERDownstream Charge Capacity, Next Year (barrels per stream day)</v>
      </c>
      <c r="B567" s="2" t="s">
        <v>103</v>
      </c>
      <c r="C567" s="2" t="s">
        <v>104</v>
      </c>
      <c r="D567" s="2" t="s">
        <v>57</v>
      </c>
      <c r="E567" s="2" t="s">
        <v>109</v>
      </c>
      <c r="F567" s="2" t="s">
        <v>95</v>
      </c>
      <c r="G567" s="2" t="s">
        <v>14</v>
      </c>
      <c r="H567" s="2">
        <v>7200</v>
      </c>
    </row>
    <row r="568" spans="1:8" x14ac:dyDescent="0.45">
      <c r="A568" s="2" t="str">
        <f t="shared" si="8"/>
        <v>CHEUtaSALT LAKE CITYISOMERIZATION (ISOBUTANE)Production Capacity, Current Year (barrels per steam day except sulfur and hydrogen)</v>
      </c>
      <c r="B568" s="2" t="s">
        <v>103</v>
      </c>
      <c r="C568" s="2" t="s">
        <v>104</v>
      </c>
      <c r="D568" s="2" t="s">
        <v>57</v>
      </c>
      <c r="E568" s="2" t="s">
        <v>109</v>
      </c>
      <c r="F568" s="2" t="s">
        <v>21</v>
      </c>
      <c r="G568" s="2" t="s">
        <v>19</v>
      </c>
      <c r="H568" s="2">
        <v>1300</v>
      </c>
    </row>
    <row r="569" spans="1:8" x14ac:dyDescent="0.45">
      <c r="A569" s="2" t="str">
        <f t="shared" si="8"/>
        <v>CHEUtaSALT LAKE CITYISOMERIZATION (ISOBUTANE)Production Capacity, Next Year (barrels per stream day except sulfur and hydrogen)</v>
      </c>
      <c r="B569" s="2" t="s">
        <v>103</v>
      </c>
      <c r="C569" s="2" t="s">
        <v>104</v>
      </c>
      <c r="D569" s="2" t="s">
        <v>57</v>
      </c>
      <c r="E569" s="2" t="s">
        <v>109</v>
      </c>
      <c r="F569" s="2" t="s">
        <v>21</v>
      </c>
      <c r="G569" s="2" t="s">
        <v>20</v>
      </c>
      <c r="H569" s="2">
        <v>1300</v>
      </c>
    </row>
    <row r="570" spans="1:8" x14ac:dyDescent="0.45">
      <c r="A570" s="2" t="str">
        <f t="shared" si="8"/>
        <v>CHEUtaSALT LAKE CITYOPERATING CAPACITYAtmospheric Crude Distillation Capacity (barrels per calendar day)</v>
      </c>
      <c r="B570" s="2" t="s">
        <v>103</v>
      </c>
      <c r="C570" s="2" t="s">
        <v>104</v>
      </c>
      <c r="D570" s="2" t="s">
        <v>57</v>
      </c>
      <c r="E570" s="2" t="s">
        <v>109</v>
      </c>
      <c r="F570" s="2" t="s">
        <v>31</v>
      </c>
      <c r="G570" s="2" t="s">
        <v>32</v>
      </c>
      <c r="H570" s="2">
        <v>54500</v>
      </c>
    </row>
    <row r="571" spans="1:8" x14ac:dyDescent="0.45">
      <c r="A571" s="2" t="str">
        <f t="shared" si="8"/>
        <v>CHEUtaSALT LAKE CITYOPERATING CAPACITYAtmospheric Crude Distillation Capacity (barrels per stream day)</v>
      </c>
      <c r="B571" s="2" t="s">
        <v>103</v>
      </c>
      <c r="C571" s="2" t="s">
        <v>104</v>
      </c>
      <c r="D571" s="2" t="s">
        <v>57</v>
      </c>
      <c r="E571" s="2" t="s">
        <v>109</v>
      </c>
      <c r="F571" s="2" t="s">
        <v>31</v>
      </c>
      <c r="G571" s="2" t="s">
        <v>33</v>
      </c>
      <c r="H571" s="2">
        <v>56000</v>
      </c>
    </row>
    <row r="572" spans="1:8" x14ac:dyDescent="0.45">
      <c r="A572" s="2" t="str">
        <f t="shared" si="8"/>
        <v>CHEUtaSALT LAKE CITYPETCOKE,MARKETProduction Capacity, Current Year (barrels per steam day except sulfur and hydrogen)</v>
      </c>
      <c r="B572" s="2" t="s">
        <v>103</v>
      </c>
      <c r="C572" s="2" t="s">
        <v>104</v>
      </c>
      <c r="D572" s="2" t="s">
        <v>57</v>
      </c>
      <c r="E572" s="2" t="s">
        <v>109</v>
      </c>
      <c r="F572" s="2" t="s">
        <v>67</v>
      </c>
      <c r="G572" s="2" t="s">
        <v>19</v>
      </c>
      <c r="H572" s="2">
        <v>2500</v>
      </c>
    </row>
    <row r="573" spans="1:8" x14ac:dyDescent="0.45">
      <c r="A573" s="2" t="str">
        <f t="shared" si="8"/>
        <v>CHEUtaSALT LAKE CITYPETCOKE,MARKETProduction Capacity, Next Year (barrels per stream day except sulfur and hydrogen)</v>
      </c>
      <c r="B573" s="2" t="s">
        <v>103</v>
      </c>
      <c r="C573" s="2" t="s">
        <v>104</v>
      </c>
      <c r="D573" s="2" t="s">
        <v>57</v>
      </c>
      <c r="E573" s="2" t="s">
        <v>109</v>
      </c>
      <c r="F573" s="2" t="s">
        <v>67</v>
      </c>
      <c r="G573" s="2" t="s">
        <v>20</v>
      </c>
      <c r="H573" s="2">
        <v>2500</v>
      </c>
    </row>
    <row r="574" spans="1:8" x14ac:dyDescent="0.45">
      <c r="A574" s="2" t="str">
        <f t="shared" si="8"/>
        <v>CHEUtaSALT LAKE CITYSULFUR (SHORT TONS/DAY)Production Capacity, Current Year (barrels per steam day except sulfur and hydrogen)</v>
      </c>
      <c r="B574" s="2" t="s">
        <v>103</v>
      </c>
      <c r="C574" s="2" t="s">
        <v>104</v>
      </c>
      <c r="D574" s="2" t="s">
        <v>57</v>
      </c>
      <c r="E574" s="2" t="s">
        <v>109</v>
      </c>
      <c r="F574" s="2" t="s">
        <v>24</v>
      </c>
      <c r="G574" s="2" t="s">
        <v>19</v>
      </c>
      <c r="H574" s="2">
        <v>63</v>
      </c>
    </row>
    <row r="575" spans="1:8" x14ac:dyDescent="0.45">
      <c r="A575" s="2" t="str">
        <f t="shared" si="8"/>
        <v>CHEUtaSALT LAKE CITYSULFUR (SHORT TONS/DAY)Production Capacity, Next Year (barrels per stream day except sulfur and hydrogen)</v>
      </c>
      <c r="B575" s="2" t="s">
        <v>103</v>
      </c>
      <c r="C575" s="2" t="s">
        <v>104</v>
      </c>
      <c r="D575" s="2" t="s">
        <v>57</v>
      </c>
      <c r="E575" s="2" t="s">
        <v>109</v>
      </c>
      <c r="F575" s="2" t="s">
        <v>24</v>
      </c>
      <c r="G575" s="2" t="s">
        <v>20</v>
      </c>
      <c r="H575" s="2">
        <v>63</v>
      </c>
    </row>
    <row r="576" spans="1:8" x14ac:dyDescent="0.45">
      <c r="A576" s="2" t="str">
        <f t="shared" si="8"/>
        <v>CHEUtaSALT LAKE CITYTHERM CRACKING, DELAYED COKINGDownstream Charge Capacity, Current Year (barrels per calendar day)</v>
      </c>
      <c r="B576" s="2" t="s">
        <v>103</v>
      </c>
      <c r="C576" s="2" t="s">
        <v>104</v>
      </c>
      <c r="D576" s="2" t="s">
        <v>57</v>
      </c>
      <c r="E576" s="2" t="s">
        <v>109</v>
      </c>
      <c r="F576" s="2" t="s">
        <v>68</v>
      </c>
      <c r="G576" s="2" t="s">
        <v>12</v>
      </c>
      <c r="H576" s="2">
        <v>9600</v>
      </c>
    </row>
    <row r="577" spans="1:8" x14ac:dyDescent="0.45">
      <c r="A577" s="2" t="str">
        <f t="shared" si="8"/>
        <v>CHEUtaSALT LAKE CITYTHERM CRACKING, DELAYED COKINGDownstream Charge Capacity, Current Year (barrels per stream day)</v>
      </c>
      <c r="B577" s="2" t="s">
        <v>103</v>
      </c>
      <c r="C577" s="2" t="s">
        <v>104</v>
      </c>
      <c r="D577" s="2" t="s">
        <v>57</v>
      </c>
      <c r="E577" s="2" t="s">
        <v>109</v>
      </c>
      <c r="F577" s="2" t="s">
        <v>68</v>
      </c>
      <c r="G577" s="2" t="s">
        <v>13</v>
      </c>
      <c r="H577" s="2">
        <v>10000</v>
      </c>
    </row>
    <row r="578" spans="1:8" x14ac:dyDescent="0.45">
      <c r="A578" s="2" t="str">
        <f t="shared" ref="A578:A641" si="9">LEFT(B578,3)&amp;LEFT(D578,3)&amp;LEFT(E578,15)&amp;F578&amp;G578</f>
        <v>CHEUtaSALT LAKE CITYTHERM CRACKING, DELAYED COKINGDownstream Charge Capacity, Next Year (barrels per stream day)</v>
      </c>
      <c r="B578" s="2" t="s">
        <v>103</v>
      </c>
      <c r="C578" s="2" t="s">
        <v>104</v>
      </c>
      <c r="D578" s="2" t="s">
        <v>57</v>
      </c>
      <c r="E578" s="2" t="s">
        <v>109</v>
      </c>
      <c r="F578" s="2" t="s">
        <v>68</v>
      </c>
      <c r="G578" s="2" t="s">
        <v>14</v>
      </c>
      <c r="H578" s="2">
        <v>10000</v>
      </c>
    </row>
    <row r="579" spans="1:8" x14ac:dyDescent="0.45">
      <c r="A579" s="2" t="str">
        <f t="shared" si="9"/>
        <v>CHEUtaSALT LAKE CITYTOTAL OPER CAP (PROJECTED, NEXT YEAR)Atmospheric Crude Distillation Capacity (barrels per stream day)</v>
      </c>
      <c r="B579" s="2" t="s">
        <v>103</v>
      </c>
      <c r="C579" s="2" t="s">
        <v>104</v>
      </c>
      <c r="D579" s="2" t="s">
        <v>57</v>
      </c>
      <c r="E579" s="2" t="s">
        <v>109</v>
      </c>
      <c r="F579" s="2" t="s">
        <v>34</v>
      </c>
      <c r="G579" s="2" t="s">
        <v>33</v>
      </c>
      <c r="H579" s="2">
        <v>56000</v>
      </c>
    </row>
    <row r="580" spans="1:8" x14ac:dyDescent="0.45">
      <c r="A580" s="2" t="str">
        <f t="shared" si="9"/>
        <v>CHEUtaSALT LAKE CITYTOTAL OPERABLE CAPACITYAtmospheric Crude Distillation Capacity (barrels per calendar day)</v>
      </c>
      <c r="B580" s="2" t="s">
        <v>103</v>
      </c>
      <c r="C580" s="2" t="s">
        <v>104</v>
      </c>
      <c r="D580" s="2" t="s">
        <v>57</v>
      </c>
      <c r="E580" s="2" t="s">
        <v>109</v>
      </c>
      <c r="F580" s="2" t="s">
        <v>35</v>
      </c>
      <c r="G580" s="2" t="s">
        <v>32</v>
      </c>
      <c r="H580" s="2">
        <v>54500</v>
      </c>
    </row>
    <row r="581" spans="1:8" x14ac:dyDescent="0.45">
      <c r="A581" s="2" t="str">
        <f t="shared" si="9"/>
        <v>CHEUtaSALT LAKE CITYTOTAL OPERABLE CAPACITYAtmospheric Crude Distillation Capacity (barrels per stream day)</v>
      </c>
      <c r="B581" s="2" t="s">
        <v>103</v>
      </c>
      <c r="C581" s="2" t="s">
        <v>104</v>
      </c>
      <c r="D581" s="2" t="s">
        <v>57</v>
      </c>
      <c r="E581" s="2" t="s">
        <v>109</v>
      </c>
      <c r="F581" s="2" t="s">
        <v>35</v>
      </c>
      <c r="G581" s="2" t="s">
        <v>33</v>
      </c>
      <c r="H581" s="2">
        <v>56000</v>
      </c>
    </row>
    <row r="582" spans="1:8" x14ac:dyDescent="0.45">
      <c r="A582" s="2" t="str">
        <f t="shared" si="9"/>
        <v>CHEUtaSALT LAKE CITYVACUUM DISTILLATIONDownstream Charge Capacity, Current Year (barrels per stream day)</v>
      </c>
      <c r="B582" s="2" t="s">
        <v>103</v>
      </c>
      <c r="C582" s="2" t="s">
        <v>104</v>
      </c>
      <c r="D582" s="2" t="s">
        <v>57</v>
      </c>
      <c r="E582" s="2" t="s">
        <v>109</v>
      </c>
      <c r="F582" s="2" t="s">
        <v>36</v>
      </c>
      <c r="G582" s="2" t="s">
        <v>13</v>
      </c>
      <c r="H582" s="2">
        <v>27500</v>
      </c>
    </row>
    <row r="583" spans="1:8" x14ac:dyDescent="0.45">
      <c r="A583" s="2" t="str">
        <f t="shared" si="9"/>
        <v>CHEUtaSALT LAKE CITYVACUUM DISTILLATIONDownstream Charge Capacity, Next Year (barrels per stream day)</v>
      </c>
      <c r="B583" s="2" t="s">
        <v>103</v>
      </c>
      <c r="C583" s="2" t="s">
        <v>104</v>
      </c>
      <c r="D583" s="2" t="s">
        <v>57</v>
      </c>
      <c r="E583" s="2" t="s">
        <v>109</v>
      </c>
      <c r="F583" s="2" t="s">
        <v>36</v>
      </c>
      <c r="G583" s="2" t="s">
        <v>14</v>
      </c>
      <c r="H583" s="2">
        <v>27500</v>
      </c>
    </row>
    <row r="584" spans="1:8" x14ac:dyDescent="0.45">
      <c r="A584" s="2" t="str">
        <f t="shared" si="9"/>
        <v>CHSKanMCPHERSONALKYLATESProduction Capacity, Current Year (barrels per steam day except sulfur and hydrogen)</v>
      </c>
      <c r="B584" s="2" t="s">
        <v>96</v>
      </c>
      <c r="C584" s="2" t="s">
        <v>110</v>
      </c>
      <c r="D584" s="2" t="s">
        <v>111</v>
      </c>
      <c r="E584" s="2" t="s">
        <v>112</v>
      </c>
      <c r="F584" s="2" t="s">
        <v>40</v>
      </c>
      <c r="G584" s="2" t="s">
        <v>19</v>
      </c>
      <c r="H584" s="2">
        <v>9500</v>
      </c>
    </row>
    <row r="585" spans="1:8" x14ac:dyDescent="0.45">
      <c r="A585" s="2" t="str">
        <f t="shared" si="9"/>
        <v>CHSKanMCPHERSONALKYLATESProduction Capacity, Next Year (barrels per stream day except sulfur and hydrogen)</v>
      </c>
      <c r="B585" s="2" t="s">
        <v>96</v>
      </c>
      <c r="C585" s="2" t="s">
        <v>110</v>
      </c>
      <c r="D585" s="2" t="s">
        <v>111</v>
      </c>
      <c r="E585" s="2" t="s">
        <v>112</v>
      </c>
      <c r="F585" s="2" t="s">
        <v>40</v>
      </c>
      <c r="G585" s="2" t="s">
        <v>20</v>
      </c>
      <c r="H585" s="2">
        <v>9500</v>
      </c>
    </row>
    <row r="586" spans="1:8" x14ac:dyDescent="0.45">
      <c r="A586" s="2" t="str">
        <f t="shared" si="9"/>
        <v>CHSKanMCPHERSONCAT CRACKING: FRESH FEEDDownstream Charge Capacity, Current Year (barrels per calendar day)</v>
      </c>
      <c r="B586" s="2" t="s">
        <v>96</v>
      </c>
      <c r="C586" s="2" t="s">
        <v>110</v>
      </c>
      <c r="D586" s="2" t="s">
        <v>111</v>
      </c>
      <c r="E586" s="2" t="s">
        <v>112</v>
      </c>
      <c r="F586" s="2" t="s">
        <v>28</v>
      </c>
      <c r="G586" s="2" t="s">
        <v>12</v>
      </c>
      <c r="H586" s="2">
        <v>22700</v>
      </c>
    </row>
    <row r="587" spans="1:8" x14ac:dyDescent="0.45">
      <c r="A587" s="2" t="str">
        <f t="shared" si="9"/>
        <v>CHSKanMCPHERSONCAT CRACKING: FRESH FEEDDownstream Charge Capacity, Current Year (barrels per stream day)</v>
      </c>
      <c r="B587" s="2" t="s">
        <v>96</v>
      </c>
      <c r="C587" s="2" t="s">
        <v>110</v>
      </c>
      <c r="D587" s="2" t="s">
        <v>111</v>
      </c>
      <c r="E587" s="2" t="s">
        <v>112</v>
      </c>
      <c r="F587" s="2" t="s">
        <v>28</v>
      </c>
      <c r="G587" s="2" t="s">
        <v>13</v>
      </c>
      <c r="H587" s="2">
        <v>24000</v>
      </c>
    </row>
    <row r="588" spans="1:8" x14ac:dyDescent="0.45">
      <c r="A588" s="2" t="str">
        <f t="shared" si="9"/>
        <v>CHSKanMCPHERSONCAT CRACKING: FRESH FEEDDownstream Charge Capacity, Next Year (barrels per stream day)</v>
      </c>
      <c r="B588" s="2" t="s">
        <v>96</v>
      </c>
      <c r="C588" s="2" t="s">
        <v>110</v>
      </c>
      <c r="D588" s="2" t="s">
        <v>111</v>
      </c>
      <c r="E588" s="2" t="s">
        <v>112</v>
      </c>
      <c r="F588" s="2" t="s">
        <v>28</v>
      </c>
      <c r="G588" s="2" t="s">
        <v>14</v>
      </c>
      <c r="H588" s="2">
        <v>24000</v>
      </c>
    </row>
    <row r="589" spans="1:8" x14ac:dyDescent="0.45">
      <c r="A589" s="2" t="str">
        <f t="shared" si="9"/>
        <v>CHSKanMCPHERSONCAT CRACKING: RECYCLED FEEDDownstream Charge Capacity, Current Year (barrels per stream day)</v>
      </c>
      <c r="B589" s="2" t="s">
        <v>96</v>
      </c>
      <c r="C589" s="2" t="s">
        <v>110</v>
      </c>
      <c r="D589" s="2" t="s">
        <v>111</v>
      </c>
      <c r="E589" s="2" t="s">
        <v>112</v>
      </c>
      <c r="F589" s="2" t="s">
        <v>66</v>
      </c>
      <c r="G589" s="2" t="s">
        <v>13</v>
      </c>
      <c r="H589" s="2">
        <v>500</v>
      </c>
    </row>
    <row r="590" spans="1:8" x14ac:dyDescent="0.45">
      <c r="A590" s="2" t="str">
        <f t="shared" si="9"/>
        <v>CHSKanMCPHERSONCAT CRACKING: RECYCLED FEEDDownstream Charge Capacity, Next Year (barrels per stream day)</v>
      </c>
      <c r="B590" s="2" t="s">
        <v>96</v>
      </c>
      <c r="C590" s="2" t="s">
        <v>110</v>
      </c>
      <c r="D590" s="2" t="s">
        <v>111</v>
      </c>
      <c r="E590" s="2" t="s">
        <v>112</v>
      </c>
      <c r="F590" s="2" t="s">
        <v>66</v>
      </c>
      <c r="G590" s="2" t="s">
        <v>14</v>
      </c>
      <c r="H590" s="2">
        <v>500</v>
      </c>
    </row>
    <row r="591" spans="1:8" x14ac:dyDescent="0.45">
      <c r="A591" s="2" t="str">
        <f t="shared" si="9"/>
        <v>CHSKanMCPHERSONCAT HYDROCRACKING, GAS OILDownstream Charge Capacity, Current Year (barrels per calendar day)</v>
      </c>
      <c r="B591" s="2" t="s">
        <v>96</v>
      </c>
      <c r="C591" s="2" t="s">
        <v>110</v>
      </c>
      <c r="D591" s="2" t="s">
        <v>111</v>
      </c>
      <c r="E591" s="2" t="s">
        <v>112</v>
      </c>
      <c r="F591" s="2" t="s">
        <v>11</v>
      </c>
      <c r="G591" s="2" t="s">
        <v>12</v>
      </c>
      <c r="H591" s="2">
        <v>36400</v>
      </c>
    </row>
    <row r="592" spans="1:8" x14ac:dyDescent="0.45">
      <c r="A592" s="2" t="str">
        <f t="shared" si="9"/>
        <v>CHSKanMCPHERSONCAT HYDROCRACKING, GAS OILDownstream Charge Capacity, Current Year (barrels per stream day)</v>
      </c>
      <c r="B592" s="2" t="s">
        <v>96</v>
      </c>
      <c r="C592" s="2" t="s">
        <v>110</v>
      </c>
      <c r="D592" s="2" t="s">
        <v>111</v>
      </c>
      <c r="E592" s="2" t="s">
        <v>112</v>
      </c>
      <c r="F592" s="2" t="s">
        <v>11</v>
      </c>
      <c r="G592" s="2" t="s">
        <v>13</v>
      </c>
      <c r="H592" s="2">
        <v>38500</v>
      </c>
    </row>
    <row r="593" spans="1:8" x14ac:dyDescent="0.45">
      <c r="A593" s="2" t="str">
        <f t="shared" si="9"/>
        <v>CHSKanMCPHERSONCAT HYDROCRACKING, GAS OILDownstream Charge Capacity, Next Year (barrels per stream day)</v>
      </c>
      <c r="B593" s="2" t="s">
        <v>96</v>
      </c>
      <c r="C593" s="2" t="s">
        <v>110</v>
      </c>
      <c r="D593" s="2" t="s">
        <v>111</v>
      </c>
      <c r="E593" s="2" t="s">
        <v>112</v>
      </c>
      <c r="F593" s="2" t="s">
        <v>11</v>
      </c>
      <c r="G593" s="2" t="s">
        <v>14</v>
      </c>
      <c r="H593" s="2">
        <v>38500</v>
      </c>
    </row>
    <row r="594" spans="1:8" x14ac:dyDescent="0.45">
      <c r="A594" s="2" t="str">
        <f t="shared" si="9"/>
        <v>CHSKanMCPHERSONCAT REFORMING: LOW PRESSUREDownstream Charge Capacity, Current Year (barrels per calendar day)</v>
      </c>
      <c r="B594" s="2" t="s">
        <v>96</v>
      </c>
      <c r="C594" s="2" t="s">
        <v>110</v>
      </c>
      <c r="D594" s="2" t="s">
        <v>111</v>
      </c>
      <c r="E594" s="2" t="s">
        <v>112</v>
      </c>
      <c r="F594" s="2" t="s">
        <v>15</v>
      </c>
      <c r="G594" s="2" t="s">
        <v>12</v>
      </c>
      <c r="H594" s="2">
        <v>22700</v>
      </c>
    </row>
    <row r="595" spans="1:8" x14ac:dyDescent="0.45">
      <c r="A595" s="2" t="str">
        <f t="shared" si="9"/>
        <v>CHSKanMCPHERSONCAT REFORMING: LOW PRESSUREDownstream Charge Capacity, Current Year (barrels per stream day)</v>
      </c>
      <c r="B595" s="2" t="s">
        <v>96</v>
      </c>
      <c r="C595" s="2" t="s">
        <v>110</v>
      </c>
      <c r="D595" s="2" t="s">
        <v>111</v>
      </c>
      <c r="E595" s="2" t="s">
        <v>112</v>
      </c>
      <c r="F595" s="2" t="s">
        <v>15</v>
      </c>
      <c r="G595" s="2" t="s">
        <v>13</v>
      </c>
      <c r="H595" s="2">
        <v>24000</v>
      </c>
    </row>
    <row r="596" spans="1:8" x14ac:dyDescent="0.45">
      <c r="A596" s="2" t="str">
        <f t="shared" si="9"/>
        <v>CHSKanMCPHERSONCAT REFORMING: LOW PRESSUREDownstream Charge Capacity, Next Year (barrels per stream day)</v>
      </c>
      <c r="B596" s="2" t="s">
        <v>96</v>
      </c>
      <c r="C596" s="2" t="s">
        <v>110</v>
      </c>
      <c r="D596" s="2" t="s">
        <v>111</v>
      </c>
      <c r="E596" s="2" t="s">
        <v>112</v>
      </c>
      <c r="F596" s="2" t="s">
        <v>15</v>
      </c>
      <c r="G596" s="2" t="s">
        <v>14</v>
      </c>
      <c r="H596" s="2">
        <v>24000</v>
      </c>
    </row>
    <row r="597" spans="1:8" x14ac:dyDescent="0.45">
      <c r="A597" s="2" t="str">
        <f t="shared" si="9"/>
        <v>CHSKanMCPHERSONDESULFURIZATION, DIESEL FUELDownstream Charge Capacity, Current Year (barrels per stream day)</v>
      </c>
      <c r="B597" s="2" t="s">
        <v>96</v>
      </c>
      <c r="C597" s="2" t="s">
        <v>110</v>
      </c>
      <c r="D597" s="2" t="s">
        <v>111</v>
      </c>
      <c r="E597" s="2" t="s">
        <v>112</v>
      </c>
      <c r="F597" s="2" t="s">
        <v>43</v>
      </c>
      <c r="G597" s="2" t="s">
        <v>13</v>
      </c>
      <c r="H597" s="2">
        <v>43200</v>
      </c>
    </row>
    <row r="598" spans="1:8" x14ac:dyDescent="0.45">
      <c r="A598" s="2" t="str">
        <f t="shared" si="9"/>
        <v>CHSKanMCPHERSONDESULFURIZATION, DIESEL FUELDownstream Charge Capacity, Next Year (barrels per stream day)</v>
      </c>
      <c r="B598" s="2" t="s">
        <v>96</v>
      </c>
      <c r="C598" s="2" t="s">
        <v>110</v>
      </c>
      <c r="D598" s="2" t="s">
        <v>111</v>
      </c>
      <c r="E598" s="2" t="s">
        <v>112</v>
      </c>
      <c r="F598" s="2" t="s">
        <v>43</v>
      </c>
      <c r="G598" s="2" t="s">
        <v>14</v>
      </c>
      <c r="H598" s="2">
        <v>43200</v>
      </c>
    </row>
    <row r="599" spans="1:8" x14ac:dyDescent="0.45">
      <c r="A599" s="2" t="str">
        <f t="shared" si="9"/>
        <v>CHSKanMCPHERSONDESULFURIZATION, NAPHTHA/REFORMER FEEDDownstream Charge Capacity, Current Year (barrels per stream day)</v>
      </c>
      <c r="B599" s="2" t="s">
        <v>96</v>
      </c>
      <c r="C599" s="2" t="s">
        <v>110</v>
      </c>
      <c r="D599" s="2" t="s">
        <v>111</v>
      </c>
      <c r="E599" s="2" t="s">
        <v>112</v>
      </c>
      <c r="F599" s="2" t="s">
        <v>17</v>
      </c>
      <c r="G599" s="2" t="s">
        <v>13</v>
      </c>
      <c r="H599" s="2">
        <v>38000</v>
      </c>
    </row>
    <row r="600" spans="1:8" x14ac:dyDescent="0.45">
      <c r="A600" s="2" t="str">
        <f t="shared" si="9"/>
        <v>CHSKanMCPHERSONDESULFURIZATION, NAPHTHA/REFORMER FEEDDownstream Charge Capacity, Next Year (barrels per stream day)</v>
      </c>
      <c r="B600" s="2" t="s">
        <v>96</v>
      </c>
      <c r="C600" s="2" t="s">
        <v>110</v>
      </c>
      <c r="D600" s="2" t="s">
        <v>111</v>
      </c>
      <c r="E600" s="2" t="s">
        <v>112</v>
      </c>
      <c r="F600" s="2" t="s">
        <v>17</v>
      </c>
      <c r="G600" s="2" t="s">
        <v>14</v>
      </c>
      <c r="H600" s="2">
        <v>38000</v>
      </c>
    </row>
    <row r="601" spans="1:8" x14ac:dyDescent="0.45">
      <c r="A601" s="2" t="str">
        <f t="shared" si="9"/>
        <v>CHSKanMCPHERSONHYDROGEN (MMCFD)Production Capacity, Current Year (barrels per steam day except sulfur and hydrogen)</v>
      </c>
      <c r="B601" s="2" t="s">
        <v>96</v>
      </c>
      <c r="C601" s="2" t="s">
        <v>110</v>
      </c>
      <c r="D601" s="2" t="s">
        <v>111</v>
      </c>
      <c r="E601" s="2" t="s">
        <v>112</v>
      </c>
      <c r="F601" s="2" t="s">
        <v>18</v>
      </c>
      <c r="G601" s="2" t="s">
        <v>19</v>
      </c>
      <c r="H601" s="2">
        <v>42</v>
      </c>
    </row>
    <row r="602" spans="1:8" x14ac:dyDescent="0.45">
      <c r="A602" s="2" t="str">
        <f t="shared" si="9"/>
        <v>CHSKanMCPHERSONHYDROGEN (MMCFD)Production Capacity, Next Year (barrels per stream day except sulfur and hydrogen)</v>
      </c>
      <c r="B602" s="2" t="s">
        <v>96</v>
      </c>
      <c r="C602" s="2" t="s">
        <v>110</v>
      </c>
      <c r="D602" s="2" t="s">
        <v>111</v>
      </c>
      <c r="E602" s="2" t="s">
        <v>112</v>
      </c>
      <c r="F602" s="2" t="s">
        <v>18</v>
      </c>
      <c r="G602" s="2" t="s">
        <v>20</v>
      </c>
      <c r="H602" s="2">
        <v>42</v>
      </c>
    </row>
    <row r="603" spans="1:8" x14ac:dyDescent="0.45">
      <c r="A603" s="2" t="str">
        <f t="shared" si="9"/>
        <v>CHSKanMCPHERSONISOMERIZATION (ISOBUTANE)Production Capacity, Current Year (barrels per steam day except sulfur and hydrogen)</v>
      </c>
      <c r="B603" s="2" t="s">
        <v>96</v>
      </c>
      <c r="C603" s="2" t="s">
        <v>110</v>
      </c>
      <c r="D603" s="2" t="s">
        <v>111</v>
      </c>
      <c r="E603" s="2" t="s">
        <v>112</v>
      </c>
      <c r="F603" s="2" t="s">
        <v>21</v>
      </c>
      <c r="G603" s="2" t="s">
        <v>19</v>
      </c>
      <c r="H603" s="2">
        <v>3800</v>
      </c>
    </row>
    <row r="604" spans="1:8" x14ac:dyDescent="0.45">
      <c r="A604" s="2" t="str">
        <f t="shared" si="9"/>
        <v>CHSKanMCPHERSONISOMERIZATION (ISOBUTANE)Production Capacity, Next Year (barrels per stream day except sulfur and hydrogen)</v>
      </c>
      <c r="B604" s="2" t="s">
        <v>96</v>
      </c>
      <c r="C604" s="2" t="s">
        <v>110</v>
      </c>
      <c r="D604" s="2" t="s">
        <v>111</v>
      </c>
      <c r="E604" s="2" t="s">
        <v>112</v>
      </c>
      <c r="F604" s="2" t="s">
        <v>21</v>
      </c>
      <c r="G604" s="2" t="s">
        <v>20</v>
      </c>
      <c r="H604" s="2">
        <v>3800</v>
      </c>
    </row>
    <row r="605" spans="1:8" x14ac:dyDescent="0.45">
      <c r="A605" s="2" t="str">
        <f t="shared" si="9"/>
        <v>CHSKanMCPHERSONISOMERIZATION (ISOPENTANE/ISOHEXANE)Production Capacity, Current Year (barrels per steam day except sulfur and hydrogen)</v>
      </c>
      <c r="B605" s="2" t="s">
        <v>96</v>
      </c>
      <c r="C605" s="2" t="s">
        <v>110</v>
      </c>
      <c r="D605" s="2" t="s">
        <v>111</v>
      </c>
      <c r="E605" s="2" t="s">
        <v>112</v>
      </c>
      <c r="F605" s="2" t="s">
        <v>22</v>
      </c>
      <c r="G605" s="2" t="s">
        <v>19</v>
      </c>
      <c r="H605" s="2">
        <v>12000</v>
      </c>
    </row>
    <row r="606" spans="1:8" x14ac:dyDescent="0.45">
      <c r="A606" s="2" t="str">
        <f t="shared" si="9"/>
        <v>CHSKanMCPHERSONISOMERIZATION (ISOPENTANE/ISOHEXANE)Production Capacity, Next Year (barrels per stream day except sulfur and hydrogen)</v>
      </c>
      <c r="B606" s="2" t="s">
        <v>96</v>
      </c>
      <c r="C606" s="2" t="s">
        <v>110</v>
      </c>
      <c r="D606" s="2" t="s">
        <v>111</v>
      </c>
      <c r="E606" s="2" t="s">
        <v>112</v>
      </c>
      <c r="F606" s="2" t="s">
        <v>22</v>
      </c>
      <c r="G606" s="2" t="s">
        <v>20</v>
      </c>
      <c r="H606" s="2">
        <v>12000</v>
      </c>
    </row>
    <row r="607" spans="1:8" x14ac:dyDescent="0.45">
      <c r="A607" s="2" t="str">
        <f t="shared" si="9"/>
        <v>CHSKanMCPHERSONOPERATING CAPACITYAtmospheric Crude Distillation Capacity (barrels per calendar day)</v>
      </c>
      <c r="B607" s="2" t="s">
        <v>96</v>
      </c>
      <c r="C607" s="2" t="s">
        <v>110</v>
      </c>
      <c r="D607" s="2" t="s">
        <v>111</v>
      </c>
      <c r="E607" s="2" t="s">
        <v>112</v>
      </c>
      <c r="F607" s="2" t="s">
        <v>31</v>
      </c>
      <c r="G607" s="2" t="s">
        <v>32</v>
      </c>
      <c r="H607" s="2">
        <v>96000</v>
      </c>
    </row>
    <row r="608" spans="1:8" x14ac:dyDescent="0.45">
      <c r="A608" s="2" t="str">
        <f t="shared" si="9"/>
        <v>CHSKanMCPHERSONOPERATING CAPACITYAtmospheric Crude Distillation Capacity (barrels per stream day)</v>
      </c>
      <c r="B608" s="2" t="s">
        <v>96</v>
      </c>
      <c r="C608" s="2" t="s">
        <v>110</v>
      </c>
      <c r="D608" s="2" t="s">
        <v>111</v>
      </c>
      <c r="E608" s="2" t="s">
        <v>112</v>
      </c>
      <c r="F608" s="2" t="s">
        <v>31</v>
      </c>
      <c r="G608" s="2" t="s">
        <v>33</v>
      </c>
      <c r="H608" s="2">
        <v>97500</v>
      </c>
    </row>
    <row r="609" spans="1:8" x14ac:dyDescent="0.45">
      <c r="A609" s="2" t="str">
        <f t="shared" si="9"/>
        <v>CHSKanMCPHERSONPETCOKE,MARKETProduction Capacity, Current Year (barrels per steam day except sulfur and hydrogen)</v>
      </c>
      <c r="B609" s="2" t="s">
        <v>96</v>
      </c>
      <c r="C609" s="2" t="s">
        <v>110</v>
      </c>
      <c r="D609" s="2" t="s">
        <v>111</v>
      </c>
      <c r="E609" s="2" t="s">
        <v>112</v>
      </c>
      <c r="F609" s="2" t="s">
        <v>67</v>
      </c>
      <c r="G609" s="2" t="s">
        <v>19</v>
      </c>
      <c r="H609" s="2">
        <v>7364</v>
      </c>
    </row>
    <row r="610" spans="1:8" x14ac:dyDescent="0.45">
      <c r="A610" s="2" t="str">
        <f t="shared" si="9"/>
        <v>CHSKanMCPHERSONPETCOKE,MARKETProduction Capacity, Next Year (barrels per stream day except sulfur and hydrogen)</v>
      </c>
      <c r="B610" s="2" t="s">
        <v>96</v>
      </c>
      <c r="C610" s="2" t="s">
        <v>110</v>
      </c>
      <c r="D610" s="2" t="s">
        <v>111</v>
      </c>
      <c r="E610" s="2" t="s">
        <v>112</v>
      </c>
      <c r="F610" s="2" t="s">
        <v>67</v>
      </c>
      <c r="G610" s="2" t="s">
        <v>20</v>
      </c>
      <c r="H610" s="2">
        <v>7364</v>
      </c>
    </row>
    <row r="611" spans="1:8" x14ac:dyDescent="0.45">
      <c r="A611" s="2" t="str">
        <f t="shared" si="9"/>
        <v>CHSKanMCPHERSONSULFUR (SHORT TONS/DAY)Production Capacity, Current Year (barrels per steam day except sulfur and hydrogen)</v>
      </c>
      <c r="B611" s="2" t="s">
        <v>96</v>
      </c>
      <c r="C611" s="2" t="s">
        <v>110</v>
      </c>
      <c r="D611" s="2" t="s">
        <v>111</v>
      </c>
      <c r="E611" s="2" t="s">
        <v>112</v>
      </c>
      <c r="F611" s="2" t="s">
        <v>24</v>
      </c>
      <c r="G611" s="2" t="s">
        <v>19</v>
      </c>
      <c r="H611" s="2">
        <v>280</v>
      </c>
    </row>
    <row r="612" spans="1:8" x14ac:dyDescent="0.45">
      <c r="A612" s="2" t="str">
        <f t="shared" si="9"/>
        <v>CHSKanMCPHERSONSULFUR (SHORT TONS/DAY)Production Capacity, Next Year (barrels per stream day except sulfur and hydrogen)</v>
      </c>
      <c r="B612" s="2" t="s">
        <v>96</v>
      </c>
      <c r="C612" s="2" t="s">
        <v>110</v>
      </c>
      <c r="D612" s="2" t="s">
        <v>111</v>
      </c>
      <c r="E612" s="2" t="s">
        <v>112</v>
      </c>
      <c r="F612" s="2" t="s">
        <v>24</v>
      </c>
      <c r="G612" s="2" t="s">
        <v>20</v>
      </c>
      <c r="H612" s="2">
        <v>280</v>
      </c>
    </row>
    <row r="613" spans="1:8" x14ac:dyDescent="0.45">
      <c r="A613" s="2" t="str">
        <f t="shared" si="9"/>
        <v>CHSKanMCPHERSONTHERM CRACKING, DELAYED COKINGDownstream Charge Capacity, Current Year (barrels per calendar day)</v>
      </c>
      <c r="B613" s="2" t="s">
        <v>96</v>
      </c>
      <c r="C613" s="2" t="s">
        <v>110</v>
      </c>
      <c r="D613" s="2" t="s">
        <v>111</v>
      </c>
      <c r="E613" s="2" t="s">
        <v>112</v>
      </c>
      <c r="F613" s="2" t="s">
        <v>68</v>
      </c>
      <c r="G613" s="2" t="s">
        <v>12</v>
      </c>
      <c r="H613" s="2">
        <v>23600</v>
      </c>
    </row>
    <row r="614" spans="1:8" x14ac:dyDescent="0.45">
      <c r="A614" s="2" t="str">
        <f t="shared" si="9"/>
        <v>CHSKanMCPHERSONTHERM CRACKING, DELAYED COKINGDownstream Charge Capacity, Current Year (barrels per stream day)</v>
      </c>
      <c r="B614" s="2" t="s">
        <v>96</v>
      </c>
      <c r="C614" s="2" t="s">
        <v>110</v>
      </c>
      <c r="D614" s="2" t="s">
        <v>111</v>
      </c>
      <c r="E614" s="2" t="s">
        <v>112</v>
      </c>
      <c r="F614" s="2" t="s">
        <v>68</v>
      </c>
      <c r="G614" s="2" t="s">
        <v>13</v>
      </c>
      <c r="H614" s="2">
        <v>25000</v>
      </c>
    </row>
    <row r="615" spans="1:8" x14ac:dyDescent="0.45">
      <c r="A615" s="2" t="str">
        <f t="shared" si="9"/>
        <v>CHSKanMCPHERSONTHERM CRACKING, DELAYED COKINGDownstream Charge Capacity, Next Year (barrels per stream day)</v>
      </c>
      <c r="B615" s="2" t="s">
        <v>96</v>
      </c>
      <c r="C615" s="2" t="s">
        <v>110</v>
      </c>
      <c r="D615" s="2" t="s">
        <v>111</v>
      </c>
      <c r="E615" s="2" t="s">
        <v>112</v>
      </c>
      <c r="F615" s="2" t="s">
        <v>68</v>
      </c>
      <c r="G615" s="2" t="s">
        <v>14</v>
      </c>
      <c r="H615" s="2">
        <v>25000</v>
      </c>
    </row>
    <row r="616" spans="1:8" x14ac:dyDescent="0.45">
      <c r="A616" s="2" t="str">
        <f t="shared" si="9"/>
        <v>CHSKanMCPHERSONTOTAL OPER CAP (PROJECTED, NEXT YEAR)Atmospheric Crude Distillation Capacity (barrels per stream day)</v>
      </c>
      <c r="B616" s="2" t="s">
        <v>96</v>
      </c>
      <c r="C616" s="2" t="s">
        <v>110</v>
      </c>
      <c r="D616" s="2" t="s">
        <v>111</v>
      </c>
      <c r="E616" s="2" t="s">
        <v>112</v>
      </c>
      <c r="F616" s="2" t="s">
        <v>34</v>
      </c>
      <c r="G616" s="2" t="s">
        <v>33</v>
      </c>
      <c r="H616" s="2">
        <v>97500</v>
      </c>
    </row>
    <row r="617" spans="1:8" x14ac:dyDescent="0.45">
      <c r="A617" s="2" t="str">
        <f t="shared" si="9"/>
        <v>CHSKanMCPHERSONTOTAL OPERABLE CAPACITYAtmospheric Crude Distillation Capacity (barrels per calendar day)</v>
      </c>
      <c r="B617" s="2" t="s">
        <v>96</v>
      </c>
      <c r="C617" s="2" t="s">
        <v>110</v>
      </c>
      <c r="D617" s="2" t="s">
        <v>111</v>
      </c>
      <c r="E617" s="2" t="s">
        <v>112</v>
      </c>
      <c r="F617" s="2" t="s">
        <v>35</v>
      </c>
      <c r="G617" s="2" t="s">
        <v>32</v>
      </c>
      <c r="H617" s="2">
        <v>96000</v>
      </c>
    </row>
    <row r="618" spans="1:8" x14ac:dyDescent="0.45">
      <c r="A618" s="2" t="str">
        <f t="shared" si="9"/>
        <v>CHSKanMCPHERSONTOTAL OPERABLE CAPACITYAtmospheric Crude Distillation Capacity (barrels per stream day)</v>
      </c>
      <c r="B618" s="2" t="s">
        <v>96</v>
      </c>
      <c r="C618" s="2" t="s">
        <v>110</v>
      </c>
      <c r="D618" s="2" t="s">
        <v>111</v>
      </c>
      <c r="E618" s="2" t="s">
        <v>112</v>
      </c>
      <c r="F618" s="2" t="s">
        <v>35</v>
      </c>
      <c r="G618" s="2" t="s">
        <v>33</v>
      </c>
      <c r="H618" s="2">
        <v>97500</v>
      </c>
    </row>
    <row r="619" spans="1:8" x14ac:dyDescent="0.45">
      <c r="A619" s="2" t="str">
        <f t="shared" si="9"/>
        <v>CHSKanMCPHERSONVACUUM DISTILLATIONDownstream Charge Capacity, Current Year (barrels per stream day)</v>
      </c>
      <c r="B619" s="2" t="s">
        <v>96</v>
      </c>
      <c r="C619" s="2" t="s">
        <v>110</v>
      </c>
      <c r="D619" s="2" t="s">
        <v>111</v>
      </c>
      <c r="E619" s="2" t="s">
        <v>112</v>
      </c>
      <c r="F619" s="2" t="s">
        <v>36</v>
      </c>
      <c r="G619" s="2" t="s">
        <v>13</v>
      </c>
      <c r="H619" s="2">
        <v>38000</v>
      </c>
    </row>
    <row r="620" spans="1:8" x14ac:dyDescent="0.45">
      <c r="A620" s="2" t="str">
        <f t="shared" si="9"/>
        <v>CHSKanMCPHERSONVACUUM DISTILLATIONDownstream Charge Capacity, Next Year (barrels per stream day)</v>
      </c>
      <c r="B620" s="2" t="s">
        <v>96</v>
      </c>
      <c r="C620" s="2" t="s">
        <v>110</v>
      </c>
      <c r="D620" s="2" t="s">
        <v>111</v>
      </c>
      <c r="E620" s="2" t="s">
        <v>112</v>
      </c>
      <c r="F620" s="2" t="s">
        <v>36</v>
      </c>
      <c r="G620" s="2" t="s">
        <v>14</v>
      </c>
      <c r="H620" s="2">
        <v>38000</v>
      </c>
    </row>
    <row r="621" spans="1:8" x14ac:dyDescent="0.45">
      <c r="A621" s="2" t="str">
        <f t="shared" si="9"/>
        <v>CHSMonLAURELALKYLATESProduction Capacity, Current Year (barrels per steam day except sulfur and hydrogen)</v>
      </c>
      <c r="B621" s="2" t="s">
        <v>96</v>
      </c>
      <c r="C621" s="2" t="s">
        <v>97</v>
      </c>
      <c r="D621" s="2" t="s">
        <v>91</v>
      </c>
      <c r="E621" s="2" t="s">
        <v>98</v>
      </c>
      <c r="F621" s="2" t="s">
        <v>40</v>
      </c>
      <c r="G621" s="2" t="s">
        <v>19</v>
      </c>
      <c r="H621" s="2">
        <v>4000</v>
      </c>
    </row>
    <row r="622" spans="1:8" x14ac:dyDescent="0.45">
      <c r="A622" s="2" t="str">
        <f t="shared" si="9"/>
        <v>CHSMonLAURELALKYLATESProduction Capacity, Next Year (barrels per stream day except sulfur and hydrogen)</v>
      </c>
      <c r="B622" s="2" t="s">
        <v>96</v>
      </c>
      <c r="C622" s="2" t="s">
        <v>97</v>
      </c>
      <c r="D622" s="2" t="s">
        <v>91</v>
      </c>
      <c r="E622" s="2" t="s">
        <v>98</v>
      </c>
      <c r="F622" s="2" t="s">
        <v>40</v>
      </c>
      <c r="G622" s="2" t="s">
        <v>20</v>
      </c>
      <c r="H622" s="2">
        <v>4000</v>
      </c>
    </row>
    <row r="623" spans="1:8" x14ac:dyDescent="0.45">
      <c r="A623" s="2" t="str">
        <f t="shared" si="9"/>
        <v>CHSMonLAURELASPHALT &amp; ROAD OILProduction Capacity, Current Year (barrels per steam day except sulfur and hydrogen)</v>
      </c>
      <c r="B623" s="2" t="s">
        <v>96</v>
      </c>
      <c r="C623" s="2" t="s">
        <v>97</v>
      </c>
      <c r="D623" s="2" t="s">
        <v>91</v>
      </c>
      <c r="E623" s="2" t="s">
        <v>98</v>
      </c>
      <c r="F623" s="2" t="s">
        <v>42</v>
      </c>
      <c r="G623" s="2" t="s">
        <v>19</v>
      </c>
      <c r="H623" s="2">
        <v>19800</v>
      </c>
    </row>
    <row r="624" spans="1:8" x14ac:dyDescent="0.45">
      <c r="A624" s="2" t="str">
        <f t="shared" si="9"/>
        <v>CHSMonLAURELASPHALT &amp; ROAD OILProduction Capacity, Next Year (barrels per stream day except sulfur and hydrogen)</v>
      </c>
      <c r="B624" s="2" t="s">
        <v>96</v>
      </c>
      <c r="C624" s="2" t="s">
        <v>97</v>
      </c>
      <c r="D624" s="2" t="s">
        <v>91</v>
      </c>
      <c r="E624" s="2" t="s">
        <v>98</v>
      </c>
      <c r="F624" s="2" t="s">
        <v>42</v>
      </c>
      <c r="G624" s="2" t="s">
        <v>20</v>
      </c>
      <c r="H624" s="2">
        <v>19800</v>
      </c>
    </row>
    <row r="625" spans="1:8" x14ac:dyDescent="0.45">
      <c r="A625" s="2" t="str">
        <f t="shared" si="9"/>
        <v>CHSMonLAURELCAT CRACKING: FRESH FEEDDownstream Charge Capacity, Current Year (barrels per calendar day)</v>
      </c>
      <c r="B625" s="2" t="s">
        <v>96</v>
      </c>
      <c r="C625" s="2" t="s">
        <v>97</v>
      </c>
      <c r="D625" s="2" t="s">
        <v>91</v>
      </c>
      <c r="E625" s="2" t="s">
        <v>98</v>
      </c>
      <c r="F625" s="2" t="s">
        <v>28</v>
      </c>
      <c r="G625" s="2" t="s">
        <v>12</v>
      </c>
      <c r="H625" s="2">
        <v>15000</v>
      </c>
    </row>
    <row r="626" spans="1:8" x14ac:dyDescent="0.45">
      <c r="A626" s="2" t="str">
        <f t="shared" si="9"/>
        <v>CHSMonLAURELCAT CRACKING: FRESH FEEDDownstream Charge Capacity, Current Year (barrels per stream day)</v>
      </c>
      <c r="B626" s="2" t="s">
        <v>96</v>
      </c>
      <c r="C626" s="2" t="s">
        <v>97</v>
      </c>
      <c r="D626" s="2" t="s">
        <v>91</v>
      </c>
      <c r="E626" s="2" t="s">
        <v>98</v>
      </c>
      <c r="F626" s="2" t="s">
        <v>28</v>
      </c>
      <c r="G626" s="2" t="s">
        <v>13</v>
      </c>
      <c r="H626" s="2">
        <v>16500</v>
      </c>
    </row>
    <row r="627" spans="1:8" x14ac:dyDescent="0.45">
      <c r="A627" s="2" t="str">
        <f t="shared" si="9"/>
        <v>CHSMonLAURELCAT CRACKING: FRESH FEEDDownstream Charge Capacity, Next Year (barrels per stream day)</v>
      </c>
      <c r="B627" s="2" t="s">
        <v>96</v>
      </c>
      <c r="C627" s="2" t="s">
        <v>97</v>
      </c>
      <c r="D627" s="2" t="s">
        <v>91</v>
      </c>
      <c r="E627" s="2" t="s">
        <v>98</v>
      </c>
      <c r="F627" s="2" t="s">
        <v>28</v>
      </c>
      <c r="G627" s="2" t="s">
        <v>14</v>
      </c>
      <c r="H627" s="2">
        <v>16500</v>
      </c>
    </row>
    <row r="628" spans="1:8" x14ac:dyDescent="0.45">
      <c r="A628" s="2" t="str">
        <f t="shared" si="9"/>
        <v>CHSMonLAURELCAT REFORMING: LOW PRESSUREDownstream Charge Capacity, Current Year (barrels per calendar day)</v>
      </c>
      <c r="B628" s="2" t="s">
        <v>96</v>
      </c>
      <c r="C628" s="2" t="s">
        <v>97</v>
      </c>
      <c r="D628" s="2" t="s">
        <v>91</v>
      </c>
      <c r="E628" s="2" t="s">
        <v>98</v>
      </c>
      <c r="F628" s="2" t="s">
        <v>15</v>
      </c>
      <c r="G628" s="2" t="s">
        <v>12</v>
      </c>
      <c r="H628" s="2">
        <v>11700</v>
      </c>
    </row>
    <row r="629" spans="1:8" x14ac:dyDescent="0.45">
      <c r="A629" s="2" t="str">
        <f t="shared" si="9"/>
        <v>CHSMonLAURELCAT REFORMING: LOW PRESSUREDownstream Charge Capacity, Current Year (barrels per stream day)</v>
      </c>
      <c r="B629" s="2" t="s">
        <v>96</v>
      </c>
      <c r="C629" s="2" t="s">
        <v>97</v>
      </c>
      <c r="D629" s="2" t="s">
        <v>91</v>
      </c>
      <c r="E629" s="2" t="s">
        <v>98</v>
      </c>
      <c r="F629" s="2" t="s">
        <v>15</v>
      </c>
      <c r="G629" s="2" t="s">
        <v>13</v>
      </c>
      <c r="H629" s="2">
        <v>12500</v>
      </c>
    </row>
    <row r="630" spans="1:8" x14ac:dyDescent="0.45">
      <c r="A630" s="2" t="str">
        <f t="shared" si="9"/>
        <v>CHSMonLAURELCAT REFORMING: LOW PRESSUREDownstream Charge Capacity, Next Year (barrels per stream day)</v>
      </c>
      <c r="B630" s="2" t="s">
        <v>96</v>
      </c>
      <c r="C630" s="2" t="s">
        <v>97</v>
      </c>
      <c r="D630" s="2" t="s">
        <v>91</v>
      </c>
      <c r="E630" s="2" t="s">
        <v>98</v>
      </c>
      <c r="F630" s="2" t="s">
        <v>15</v>
      </c>
      <c r="G630" s="2" t="s">
        <v>14</v>
      </c>
      <c r="H630" s="2">
        <v>12500</v>
      </c>
    </row>
    <row r="631" spans="1:8" x14ac:dyDescent="0.45">
      <c r="A631" s="2" t="str">
        <f t="shared" si="9"/>
        <v>CHSMonLAURELDESULFURIZATION, HEAVY GAS OILDownstream Charge Capacity, Current Year (barrels per stream day)</v>
      </c>
      <c r="B631" s="2" t="s">
        <v>96</v>
      </c>
      <c r="C631" s="2" t="s">
        <v>97</v>
      </c>
      <c r="D631" s="2" t="s">
        <v>91</v>
      </c>
      <c r="E631" s="2" t="s">
        <v>98</v>
      </c>
      <c r="F631" s="2" t="s">
        <v>16</v>
      </c>
      <c r="G631" s="2" t="s">
        <v>13</v>
      </c>
      <c r="H631" s="2">
        <v>20000</v>
      </c>
    </row>
    <row r="632" spans="1:8" x14ac:dyDescent="0.45">
      <c r="A632" s="2" t="str">
        <f t="shared" si="9"/>
        <v>CHSMonLAURELDESULFURIZATION, HEAVY GAS OILDownstream Charge Capacity, Next Year (barrels per stream day)</v>
      </c>
      <c r="B632" s="2" t="s">
        <v>96</v>
      </c>
      <c r="C632" s="2" t="s">
        <v>97</v>
      </c>
      <c r="D632" s="2" t="s">
        <v>91</v>
      </c>
      <c r="E632" s="2" t="s">
        <v>98</v>
      </c>
      <c r="F632" s="2" t="s">
        <v>16</v>
      </c>
      <c r="G632" s="2" t="s">
        <v>14</v>
      </c>
      <c r="H632" s="2">
        <v>20000</v>
      </c>
    </row>
    <row r="633" spans="1:8" x14ac:dyDescent="0.45">
      <c r="A633" s="2" t="str">
        <f t="shared" si="9"/>
        <v>CHSMonLAURELDESULFURIZATION, NAPHTHA/REFORMER FEEDDownstream Charge Capacity, Current Year (barrels per stream day)</v>
      </c>
      <c r="B633" s="2" t="s">
        <v>96</v>
      </c>
      <c r="C633" s="2" t="s">
        <v>97</v>
      </c>
      <c r="D633" s="2" t="s">
        <v>91</v>
      </c>
      <c r="E633" s="2" t="s">
        <v>98</v>
      </c>
      <c r="F633" s="2" t="s">
        <v>17</v>
      </c>
      <c r="G633" s="2" t="s">
        <v>13</v>
      </c>
      <c r="H633" s="2">
        <v>17000</v>
      </c>
    </row>
    <row r="634" spans="1:8" x14ac:dyDescent="0.45">
      <c r="A634" s="2" t="str">
        <f t="shared" si="9"/>
        <v>CHSMonLAURELDESULFURIZATION, NAPHTHA/REFORMER FEEDDownstream Charge Capacity, Next Year (barrels per stream day)</v>
      </c>
      <c r="B634" s="2" t="s">
        <v>96</v>
      </c>
      <c r="C634" s="2" t="s">
        <v>97</v>
      </c>
      <c r="D634" s="2" t="s">
        <v>91</v>
      </c>
      <c r="E634" s="2" t="s">
        <v>98</v>
      </c>
      <c r="F634" s="2" t="s">
        <v>17</v>
      </c>
      <c r="G634" s="2" t="s">
        <v>14</v>
      </c>
      <c r="H634" s="2">
        <v>17000</v>
      </c>
    </row>
    <row r="635" spans="1:8" x14ac:dyDescent="0.45">
      <c r="A635" s="2" t="str">
        <f t="shared" si="9"/>
        <v>CHSMonLAURELDESULFURIZATION, OTHER DISTILLATEDownstream Charge Capacity, Current Year (barrels per stream day)</v>
      </c>
      <c r="B635" s="2" t="s">
        <v>96</v>
      </c>
      <c r="C635" s="2" t="s">
        <v>97</v>
      </c>
      <c r="D635" s="2" t="s">
        <v>91</v>
      </c>
      <c r="E635" s="2" t="s">
        <v>98</v>
      </c>
      <c r="F635" s="2" t="s">
        <v>99</v>
      </c>
      <c r="G635" s="2" t="s">
        <v>13</v>
      </c>
      <c r="H635" s="2">
        <v>25000</v>
      </c>
    </row>
    <row r="636" spans="1:8" x14ac:dyDescent="0.45">
      <c r="A636" s="2" t="str">
        <f t="shared" si="9"/>
        <v>CHSMonLAURELDESULFURIZATION, OTHER DISTILLATEDownstream Charge Capacity, Next Year (barrels per stream day)</v>
      </c>
      <c r="B636" s="2" t="s">
        <v>96</v>
      </c>
      <c r="C636" s="2" t="s">
        <v>97</v>
      </c>
      <c r="D636" s="2" t="s">
        <v>91</v>
      </c>
      <c r="E636" s="2" t="s">
        <v>98</v>
      </c>
      <c r="F636" s="2" t="s">
        <v>99</v>
      </c>
      <c r="G636" s="2" t="s">
        <v>14</v>
      </c>
      <c r="H636" s="2">
        <v>25000</v>
      </c>
    </row>
    <row r="637" spans="1:8" x14ac:dyDescent="0.45">
      <c r="A637" s="2" t="str">
        <f t="shared" si="9"/>
        <v>CHSMonLAURELHYDROGEN (MMCFD)Production Capacity, Current Year (barrels per steam day except sulfur and hydrogen)</v>
      </c>
      <c r="B637" s="2" t="s">
        <v>96</v>
      </c>
      <c r="C637" s="2" t="s">
        <v>97</v>
      </c>
      <c r="D637" s="2" t="s">
        <v>91</v>
      </c>
      <c r="E637" s="2" t="s">
        <v>98</v>
      </c>
      <c r="F637" s="2" t="s">
        <v>18</v>
      </c>
      <c r="G637" s="2" t="s">
        <v>19</v>
      </c>
      <c r="H637" s="2">
        <v>33</v>
      </c>
    </row>
    <row r="638" spans="1:8" x14ac:dyDescent="0.45">
      <c r="A638" s="2" t="str">
        <f t="shared" si="9"/>
        <v>CHSMonLAURELHYDROGEN (MMCFD)Production Capacity, Next Year (barrels per stream day except sulfur and hydrogen)</v>
      </c>
      <c r="B638" s="2" t="s">
        <v>96</v>
      </c>
      <c r="C638" s="2" t="s">
        <v>97</v>
      </c>
      <c r="D638" s="2" t="s">
        <v>91</v>
      </c>
      <c r="E638" s="2" t="s">
        <v>98</v>
      </c>
      <c r="F638" s="2" t="s">
        <v>18</v>
      </c>
      <c r="G638" s="2" t="s">
        <v>20</v>
      </c>
      <c r="H638" s="2">
        <v>70</v>
      </c>
    </row>
    <row r="639" spans="1:8" x14ac:dyDescent="0.45">
      <c r="A639" s="2" t="str">
        <f t="shared" si="9"/>
        <v>CHSMonLAURELISOMERIZATION (ISOBUTANE)Production Capacity, Current Year (barrels per steam day except sulfur and hydrogen)</v>
      </c>
      <c r="B639" s="2" t="s">
        <v>96</v>
      </c>
      <c r="C639" s="2" t="s">
        <v>97</v>
      </c>
      <c r="D639" s="2" t="s">
        <v>91</v>
      </c>
      <c r="E639" s="2" t="s">
        <v>98</v>
      </c>
      <c r="F639" s="2" t="s">
        <v>21</v>
      </c>
      <c r="G639" s="2" t="s">
        <v>19</v>
      </c>
      <c r="H639" s="2">
        <v>1250</v>
      </c>
    </row>
    <row r="640" spans="1:8" x14ac:dyDescent="0.45">
      <c r="A640" s="2" t="str">
        <f t="shared" si="9"/>
        <v>CHSMonLAURELISOMERIZATION (ISOBUTANE)Production Capacity, Next Year (barrels per stream day except sulfur and hydrogen)</v>
      </c>
      <c r="B640" s="2" t="s">
        <v>96</v>
      </c>
      <c r="C640" s="2" t="s">
        <v>97</v>
      </c>
      <c r="D640" s="2" t="s">
        <v>91</v>
      </c>
      <c r="E640" s="2" t="s">
        <v>98</v>
      </c>
      <c r="F640" s="2" t="s">
        <v>21</v>
      </c>
      <c r="G640" s="2" t="s">
        <v>20</v>
      </c>
      <c r="H640" s="2">
        <v>1250</v>
      </c>
    </row>
    <row r="641" spans="1:8" x14ac:dyDescent="0.45">
      <c r="A641" s="2" t="str">
        <f t="shared" si="9"/>
        <v>CHSMonLAURELOPERATING CAPACITYAtmospheric Crude Distillation Capacity (barrels per calendar day)</v>
      </c>
      <c r="B641" s="2" t="s">
        <v>96</v>
      </c>
      <c r="C641" s="2" t="s">
        <v>97</v>
      </c>
      <c r="D641" s="2" t="s">
        <v>91</v>
      </c>
      <c r="E641" s="2" t="s">
        <v>98</v>
      </c>
      <c r="F641" s="2" t="s">
        <v>31</v>
      </c>
      <c r="G641" s="2" t="s">
        <v>32</v>
      </c>
      <c r="H641" s="2">
        <v>59600</v>
      </c>
    </row>
    <row r="642" spans="1:8" x14ac:dyDescent="0.45">
      <c r="A642" s="2" t="str">
        <f t="shared" ref="A642:A705" si="10">LEFT(B642,3)&amp;LEFT(D642,3)&amp;LEFT(E642,15)&amp;F642&amp;G642</f>
        <v>CHSMonLAURELOPERATING CAPACITYAtmospheric Crude Distillation Capacity (barrels per stream day)</v>
      </c>
      <c r="B642" s="2" t="s">
        <v>96</v>
      </c>
      <c r="C642" s="2" t="s">
        <v>97</v>
      </c>
      <c r="D642" s="2" t="s">
        <v>91</v>
      </c>
      <c r="E642" s="2" t="s">
        <v>98</v>
      </c>
      <c r="F642" s="2" t="s">
        <v>31</v>
      </c>
      <c r="G642" s="2" t="s">
        <v>33</v>
      </c>
      <c r="H642" s="2">
        <v>61100</v>
      </c>
    </row>
    <row r="643" spans="1:8" x14ac:dyDescent="0.45">
      <c r="A643" s="2" t="str">
        <f t="shared" si="10"/>
        <v>CHSMonLAURELPETCOKE,MARKETProduction Capacity, Current Year (barrels per steam day except sulfur and hydrogen)</v>
      </c>
      <c r="B643" s="2" t="s">
        <v>96</v>
      </c>
      <c r="C643" s="2" t="s">
        <v>97</v>
      </c>
      <c r="D643" s="2" t="s">
        <v>91</v>
      </c>
      <c r="E643" s="2" t="s">
        <v>98</v>
      </c>
      <c r="F643" s="2" t="s">
        <v>67</v>
      </c>
      <c r="G643" s="2" t="s">
        <v>19</v>
      </c>
      <c r="H643" s="2">
        <v>4100</v>
      </c>
    </row>
    <row r="644" spans="1:8" x14ac:dyDescent="0.45">
      <c r="A644" s="2" t="str">
        <f t="shared" si="10"/>
        <v>CHSMonLAURELPETCOKE,MARKETProduction Capacity, Next Year (barrels per stream day except sulfur and hydrogen)</v>
      </c>
      <c r="B644" s="2" t="s">
        <v>96</v>
      </c>
      <c r="C644" s="2" t="s">
        <v>97</v>
      </c>
      <c r="D644" s="2" t="s">
        <v>91</v>
      </c>
      <c r="E644" s="2" t="s">
        <v>98</v>
      </c>
      <c r="F644" s="2" t="s">
        <v>67</v>
      </c>
      <c r="G644" s="2" t="s">
        <v>20</v>
      </c>
      <c r="H644" s="2">
        <v>4100</v>
      </c>
    </row>
    <row r="645" spans="1:8" x14ac:dyDescent="0.45">
      <c r="A645" s="2" t="str">
        <f t="shared" si="10"/>
        <v>CHSMonLAURELSULFUR (SHORT TONS/DAY)Production Capacity, Current Year (barrels per steam day except sulfur and hydrogen)</v>
      </c>
      <c r="B645" s="2" t="s">
        <v>96</v>
      </c>
      <c r="C645" s="2" t="s">
        <v>97</v>
      </c>
      <c r="D645" s="2" t="s">
        <v>91</v>
      </c>
      <c r="E645" s="2" t="s">
        <v>98</v>
      </c>
      <c r="F645" s="2" t="s">
        <v>24</v>
      </c>
      <c r="G645" s="2" t="s">
        <v>19</v>
      </c>
      <c r="H645" s="2">
        <v>243</v>
      </c>
    </row>
    <row r="646" spans="1:8" x14ac:dyDescent="0.45">
      <c r="A646" s="2" t="str">
        <f t="shared" si="10"/>
        <v>CHSMonLAURELSULFUR (SHORT TONS/DAY)Production Capacity, Next Year (barrels per stream day except sulfur and hydrogen)</v>
      </c>
      <c r="B646" s="2" t="s">
        <v>96</v>
      </c>
      <c r="C646" s="2" t="s">
        <v>97</v>
      </c>
      <c r="D646" s="2" t="s">
        <v>91</v>
      </c>
      <c r="E646" s="2" t="s">
        <v>98</v>
      </c>
      <c r="F646" s="2" t="s">
        <v>24</v>
      </c>
      <c r="G646" s="2" t="s">
        <v>20</v>
      </c>
      <c r="H646" s="2">
        <v>243</v>
      </c>
    </row>
    <row r="647" spans="1:8" x14ac:dyDescent="0.45">
      <c r="A647" s="2" t="str">
        <f t="shared" si="10"/>
        <v>CHSMonLAURELTHERM CRACKING, DELAYED COKINGDownstream Charge Capacity, Current Year (barrels per calendar day)</v>
      </c>
      <c r="B647" s="2" t="s">
        <v>96</v>
      </c>
      <c r="C647" s="2" t="s">
        <v>97</v>
      </c>
      <c r="D647" s="2" t="s">
        <v>91</v>
      </c>
      <c r="E647" s="2" t="s">
        <v>98</v>
      </c>
      <c r="F647" s="2" t="s">
        <v>68</v>
      </c>
      <c r="G647" s="2" t="s">
        <v>12</v>
      </c>
      <c r="H647" s="2">
        <v>14000</v>
      </c>
    </row>
    <row r="648" spans="1:8" x14ac:dyDescent="0.45">
      <c r="A648" s="2" t="str">
        <f t="shared" si="10"/>
        <v>CHSMonLAURELTHERM CRACKING, DELAYED COKINGDownstream Charge Capacity, Current Year (barrels per stream day)</v>
      </c>
      <c r="B648" s="2" t="s">
        <v>96</v>
      </c>
      <c r="C648" s="2" t="s">
        <v>97</v>
      </c>
      <c r="D648" s="2" t="s">
        <v>91</v>
      </c>
      <c r="E648" s="2" t="s">
        <v>98</v>
      </c>
      <c r="F648" s="2" t="s">
        <v>68</v>
      </c>
      <c r="G648" s="2" t="s">
        <v>13</v>
      </c>
      <c r="H648" s="2">
        <v>15000</v>
      </c>
    </row>
    <row r="649" spans="1:8" x14ac:dyDescent="0.45">
      <c r="A649" s="2" t="str">
        <f t="shared" si="10"/>
        <v>CHSMonLAURELTHERM CRACKING, DELAYED COKINGDownstream Charge Capacity, Next Year (barrels per stream day)</v>
      </c>
      <c r="B649" s="2" t="s">
        <v>96</v>
      </c>
      <c r="C649" s="2" t="s">
        <v>97</v>
      </c>
      <c r="D649" s="2" t="s">
        <v>91</v>
      </c>
      <c r="E649" s="2" t="s">
        <v>98</v>
      </c>
      <c r="F649" s="2" t="s">
        <v>68</v>
      </c>
      <c r="G649" s="2" t="s">
        <v>14</v>
      </c>
      <c r="H649" s="2">
        <v>15000</v>
      </c>
    </row>
    <row r="650" spans="1:8" x14ac:dyDescent="0.45">
      <c r="A650" s="2" t="str">
        <f t="shared" si="10"/>
        <v>CHSMonLAURELTOTAL OPER CAP (PROJECTED, NEXT YEAR)Atmospheric Crude Distillation Capacity (barrels per stream day)</v>
      </c>
      <c r="B650" s="2" t="s">
        <v>96</v>
      </c>
      <c r="C650" s="2" t="s">
        <v>97</v>
      </c>
      <c r="D650" s="2" t="s">
        <v>91</v>
      </c>
      <c r="E650" s="2" t="s">
        <v>98</v>
      </c>
      <c r="F650" s="2" t="s">
        <v>34</v>
      </c>
      <c r="G650" s="2" t="s">
        <v>33</v>
      </c>
      <c r="H650" s="2">
        <v>61100</v>
      </c>
    </row>
    <row r="651" spans="1:8" x14ac:dyDescent="0.45">
      <c r="A651" s="2" t="str">
        <f t="shared" si="10"/>
        <v>CHSMonLAURELTOTAL OPERABLE CAPACITYAtmospheric Crude Distillation Capacity (barrels per calendar day)</v>
      </c>
      <c r="B651" s="2" t="s">
        <v>96</v>
      </c>
      <c r="C651" s="2" t="s">
        <v>97</v>
      </c>
      <c r="D651" s="2" t="s">
        <v>91</v>
      </c>
      <c r="E651" s="2" t="s">
        <v>98</v>
      </c>
      <c r="F651" s="2" t="s">
        <v>35</v>
      </c>
      <c r="G651" s="2" t="s">
        <v>32</v>
      </c>
      <c r="H651" s="2">
        <v>59600</v>
      </c>
    </row>
    <row r="652" spans="1:8" x14ac:dyDescent="0.45">
      <c r="A652" s="2" t="str">
        <f t="shared" si="10"/>
        <v>CHSMonLAURELTOTAL OPERABLE CAPACITYAtmospheric Crude Distillation Capacity (barrels per stream day)</v>
      </c>
      <c r="B652" s="2" t="s">
        <v>96</v>
      </c>
      <c r="C652" s="2" t="s">
        <v>97</v>
      </c>
      <c r="D652" s="2" t="s">
        <v>91</v>
      </c>
      <c r="E652" s="2" t="s">
        <v>98</v>
      </c>
      <c r="F652" s="2" t="s">
        <v>35</v>
      </c>
      <c r="G652" s="2" t="s">
        <v>33</v>
      </c>
      <c r="H652" s="2">
        <v>61100</v>
      </c>
    </row>
    <row r="653" spans="1:8" x14ac:dyDescent="0.45">
      <c r="A653" s="2" t="str">
        <f t="shared" si="10"/>
        <v>CHSMonLAURELVACUUM DISTILLATIONDownstream Charge Capacity, Current Year (barrels per stream day)</v>
      </c>
      <c r="B653" s="2" t="s">
        <v>96</v>
      </c>
      <c r="C653" s="2" t="s">
        <v>97</v>
      </c>
      <c r="D653" s="2" t="s">
        <v>91</v>
      </c>
      <c r="E653" s="2" t="s">
        <v>98</v>
      </c>
      <c r="F653" s="2" t="s">
        <v>36</v>
      </c>
      <c r="G653" s="2" t="s">
        <v>13</v>
      </c>
      <c r="H653" s="2">
        <v>29000</v>
      </c>
    </row>
    <row r="654" spans="1:8" x14ac:dyDescent="0.45">
      <c r="A654" s="2" t="str">
        <f t="shared" si="10"/>
        <v>CHSMonLAURELVACUUM DISTILLATIONDownstream Charge Capacity, Next Year (barrels per stream day)</v>
      </c>
      <c r="B654" s="2" t="s">
        <v>96</v>
      </c>
      <c r="C654" s="2" t="s">
        <v>97</v>
      </c>
      <c r="D654" s="2" t="s">
        <v>91</v>
      </c>
      <c r="E654" s="2" t="s">
        <v>98</v>
      </c>
      <c r="F654" s="2" t="s">
        <v>36</v>
      </c>
      <c r="G654" s="2" t="s">
        <v>14</v>
      </c>
      <c r="H654" s="2">
        <v>29000</v>
      </c>
    </row>
    <row r="655" spans="1:8" x14ac:dyDescent="0.45">
      <c r="A655" s="2" t="str">
        <f t="shared" si="10"/>
        <v>CONAlaPRUDHOE BAYOPERATING CAPACITYAtmospheric Crude Distillation Capacity (barrels per calendar day)</v>
      </c>
      <c r="B655" s="2" t="s">
        <v>119</v>
      </c>
      <c r="C655" s="2" t="s">
        <v>120</v>
      </c>
      <c r="D655" s="2" t="s">
        <v>61</v>
      </c>
      <c r="E655" s="2" t="s">
        <v>62</v>
      </c>
      <c r="F655" s="2" t="s">
        <v>31</v>
      </c>
      <c r="G655" s="2" t="s">
        <v>32</v>
      </c>
      <c r="H655" s="2">
        <v>15000</v>
      </c>
    </row>
    <row r="656" spans="1:8" x14ac:dyDescent="0.45">
      <c r="A656" s="2" t="str">
        <f t="shared" si="10"/>
        <v>CONAlaPRUDHOE BAYOPERATING CAPACITYAtmospheric Crude Distillation Capacity (barrels per stream day)</v>
      </c>
      <c r="B656" s="2" t="s">
        <v>119</v>
      </c>
      <c r="C656" s="2" t="s">
        <v>120</v>
      </c>
      <c r="D656" s="2" t="s">
        <v>61</v>
      </c>
      <c r="E656" s="2" t="s">
        <v>62</v>
      </c>
      <c r="F656" s="2" t="s">
        <v>31</v>
      </c>
      <c r="G656" s="2" t="s">
        <v>33</v>
      </c>
      <c r="H656" s="2">
        <v>16000</v>
      </c>
    </row>
    <row r="657" spans="1:8" x14ac:dyDescent="0.45">
      <c r="A657" s="2" t="str">
        <f t="shared" si="10"/>
        <v>CONAlaPRUDHOE BAYTOTAL OPER CAP (PROJECTED, NEXT YEAR)Atmospheric Crude Distillation Capacity (barrels per stream day)</v>
      </c>
      <c r="B657" s="2" t="s">
        <v>119</v>
      </c>
      <c r="C657" s="2" t="s">
        <v>120</v>
      </c>
      <c r="D657" s="2" t="s">
        <v>61</v>
      </c>
      <c r="E657" s="2" t="s">
        <v>62</v>
      </c>
      <c r="F657" s="2" t="s">
        <v>34</v>
      </c>
      <c r="G657" s="2" t="s">
        <v>33</v>
      </c>
      <c r="H657" s="2">
        <v>16000</v>
      </c>
    </row>
    <row r="658" spans="1:8" x14ac:dyDescent="0.45">
      <c r="A658" s="2" t="str">
        <f t="shared" si="10"/>
        <v>CONAlaPRUDHOE BAYTOTAL OPERABLE CAPACITYAtmospheric Crude Distillation Capacity (barrels per calendar day)</v>
      </c>
      <c r="B658" s="2" t="s">
        <v>119</v>
      </c>
      <c r="C658" s="2" t="s">
        <v>120</v>
      </c>
      <c r="D658" s="2" t="s">
        <v>61</v>
      </c>
      <c r="E658" s="2" t="s">
        <v>62</v>
      </c>
      <c r="F658" s="2" t="s">
        <v>35</v>
      </c>
      <c r="G658" s="2" t="s">
        <v>32</v>
      </c>
      <c r="H658" s="2">
        <v>15000</v>
      </c>
    </row>
    <row r="659" spans="1:8" x14ac:dyDescent="0.45">
      <c r="A659" s="2" t="str">
        <f t="shared" si="10"/>
        <v>CONAlaPRUDHOE BAYTOTAL OPERABLE CAPACITYAtmospheric Crude Distillation Capacity (barrels per stream day)</v>
      </c>
      <c r="B659" s="2" t="s">
        <v>119</v>
      </c>
      <c r="C659" s="2" t="s">
        <v>120</v>
      </c>
      <c r="D659" s="2" t="s">
        <v>61</v>
      </c>
      <c r="E659" s="2" t="s">
        <v>62</v>
      </c>
      <c r="F659" s="2" t="s">
        <v>35</v>
      </c>
      <c r="G659" s="2" t="s">
        <v>33</v>
      </c>
      <c r="H659" s="2">
        <v>16000</v>
      </c>
    </row>
    <row r="660" spans="1:8" x14ac:dyDescent="0.45">
      <c r="A660" s="2" t="str">
        <f t="shared" si="10"/>
        <v>CONKenSOMERSETCAT REFORMING: HIGH PRESSUREDownstream Charge Capacity, Current Year (barrels per calendar day)</v>
      </c>
      <c r="B660" s="2" t="s">
        <v>121</v>
      </c>
      <c r="C660" s="2" t="s">
        <v>122</v>
      </c>
      <c r="D660" s="2" t="s">
        <v>123</v>
      </c>
      <c r="E660" s="2" t="s">
        <v>124</v>
      </c>
      <c r="F660" s="2" t="s">
        <v>29</v>
      </c>
      <c r="G660" s="2" t="s">
        <v>12</v>
      </c>
      <c r="H660" s="2">
        <v>1000</v>
      </c>
    </row>
    <row r="661" spans="1:8" x14ac:dyDescent="0.45">
      <c r="A661" s="2" t="str">
        <f t="shared" si="10"/>
        <v>CONKenSOMERSETCAT REFORMING: HIGH PRESSUREDownstream Charge Capacity, Current Year (barrels per stream day)</v>
      </c>
      <c r="B661" s="2" t="s">
        <v>121</v>
      </c>
      <c r="C661" s="2" t="s">
        <v>122</v>
      </c>
      <c r="D661" s="2" t="s">
        <v>123</v>
      </c>
      <c r="E661" s="2" t="s">
        <v>124</v>
      </c>
      <c r="F661" s="2" t="s">
        <v>29</v>
      </c>
      <c r="G661" s="2" t="s">
        <v>13</v>
      </c>
      <c r="H661" s="2">
        <v>1300</v>
      </c>
    </row>
    <row r="662" spans="1:8" x14ac:dyDescent="0.45">
      <c r="A662" s="2" t="str">
        <f t="shared" si="10"/>
        <v>CONKenSOMERSETCAT REFORMING: HIGH PRESSUREDownstream Charge Capacity, Next Year (barrels per stream day)</v>
      </c>
      <c r="B662" s="2" t="s">
        <v>121</v>
      </c>
      <c r="C662" s="2" t="s">
        <v>122</v>
      </c>
      <c r="D662" s="2" t="s">
        <v>123</v>
      </c>
      <c r="E662" s="2" t="s">
        <v>124</v>
      </c>
      <c r="F662" s="2" t="s">
        <v>29</v>
      </c>
      <c r="G662" s="2" t="s">
        <v>14</v>
      </c>
      <c r="H662" s="2">
        <v>1300</v>
      </c>
    </row>
    <row r="663" spans="1:8" x14ac:dyDescent="0.45">
      <c r="A663" s="2" t="str">
        <f t="shared" si="10"/>
        <v>CONKenSOMERSETDESULFURIZATION, DIESEL FUELDownstream Charge Capacity, Current Year (barrels per stream day)</v>
      </c>
      <c r="B663" s="2" t="s">
        <v>121</v>
      </c>
      <c r="C663" s="2" t="s">
        <v>122</v>
      </c>
      <c r="D663" s="2" t="s">
        <v>123</v>
      </c>
      <c r="E663" s="2" t="s">
        <v>124</v>
      </c>
      <c r="F663" s="2" t="s">
        <v>43</v>
      </c>
      <c r="G663" s="2" t="s">
        <v>13</v>
      </c>
      <c r="H663" s="2">
        <v>1000</v>
      </c>
    </row>
    <row r="664" spans="1:8" x14ac:dyDescent="0.45">
      <c r="A664" s="2" t="str">
        <f t="shared" si="10"/>
        <v>CONKenSOMERSETDESULFURIZATION, DIESEL FUELDownstream Charge Capacity, Next Year (barrels per stream day)</v>
      </c>
      <c r="B664" s="2" t="s">
        <v>121</v>
      </c>
      <c r="C664" s="2" t="s">
        <v>122</v>
      </c>
      <c r="D664" s="2" t="s">
        <v>123</v>
      </c>
      <c r="E664" s="2" t="s">
        <v>124</v>
      </c>
      <c r="F664" s="2" t="s">
        <v>43</v>
      </c>
      <c r="G664" s="2" t="s">
        <v>14</v>
      </c>
      <c r="H664" s="2">
        <v>1000</v>
      </c>
    </row>
    <row r="665" spans="1:8" x14ac:dyDescent="0.45">
      <c r="A665" s="2" t="str">
        <f t="shared" si="10"/>
        <v>CONKenSOMERSETDESULFURIZATION, NAPHTHA/REFORMER FEEDDownstream Charge Capacity, Current Year (barrels per stream day)</v>
      </c>
      <c r="B665" s="2" t="s">
        <v>121</v>
      </c>
      <c r="C665" s="2" t="s">
        <v>122</v>
      </c>
      <c r="D665" s="2" t="s">
        <v>123</v>
      </c>
      <c r="E665" s="2" t="s">
        <v>124</v>
      </c>
      <c r="F665" s="2" t="s">
        <v>17</v>
      </c>
      <c r="G665" s="2" t="s">
        <v>13</v>
      </c>
      <c r="H665" s="2">
        <v>1300</v>
      </c>
    </row>
    <row r="666" spans="1:8" x14ac:dyDescent="0.45">
      <c r="A666" s="2" t="str">
        <f t="shared" si="10"/>
        <v>CONKenSOMERSETDESULFURIZATION, NAPHTHA/REFORMER FEEDDownstream Charge Capacity, Next Year (barrels per stream day)</v>
      </c>
      <c r="B666" s="2" t="s">
        <v>121</v>
      </c>
      <c r="C666" s="2" t="s">
        <v>122</v>
      </c>
      <c r="D666" s="2" t="s">
        <v>123</v>
      </c>
      <c r="E666" s="2" t="s">
        <v>124</v>
      </c>
      <c r="F666" s="2" t="s">
        <v>17</v>
      </c>
      <c r="G666" s="2" t="s">
        <v>14</v>
      </c>
      <c r="H666" s="2">
        <v>1300</v>
      </c>
    </row>
    <row r="667" spans="1:8" x14ac:dyDescent="0.45">
      <c r="A667" s="2" t="str">
        <f t="shared" si="10"/>
        <v>CONKenSOMERSETOPERATING CAPACITYAtmospheric Crude Distillation Capacity (barrels per calendar day)</v>
      </c>
      <c r="B667" s="2" t="s">
        <v>121</v>
      </c>
      <c r="C667" s="2" t="s">
        <v>122</v>
      </c>
      <c r="D667" s="2" t="s">
        <v>123</v>
      </c>
      <c r="E667" s="2" t="s">
        <v>124</v>
      </c>
      <c r="F667" s="2" t="s">
        <v>31</v>
      </c>
      <c r="G667" s="2" t="s">
        <v>32</v>
      </c>
      <c r="H667" s="2">
        <v>5500</v>
      </c>
    </row>
    <row r="668" spans="1:8" x14ac:dyDescent="0.45">
      <c r="A668" s="2" t="str">
        <f t="shared" si="10"/>
        <v>CONKenSOMERSETOPERATING CAPACITYAtmospheric Crude Distillation Capacity (barrels per stream day)</v>
      </c>
      <c r="B668" s="2" t="s">
        <v>121</v>
      </c>
      <c r="C668" s="2" t="s">
        <v>122</v>
      </c>
      <c r="D668" s="2" t="s">
        <v>123</v>
      </c>
      <c r="E668" s="2" t="s">
        <v>124</v>
      </c>
      <c r="F668" s="2" t="s">
        <v>31</v>
      </c>
      <c r="G668" s="2" t="s">
        <v>33</v>
      </c>
      <c r="H668" s="2">
        <v>6300</v>
      </c>
    </row>
    <row r="669" spans="1:8" x14ac:dyDescent="0.45">
      <c r="A669" s="2" t="str">
        <f t="shared" si="10"/>
        <v>CONKenSOMERSETTOTAL OPER CAP (PROJECTED, NEXT YEAR)Atmospheric Crude Distillation Capacity (barrels per stream day)</v>
      </c>
      <c r="B669" s="2" t="s">
        <v>121</v>
      </c>
      <c r="C669" s="2" t="s">
        <v>122</v>
      </c>
      <c r="D669" s="2" t="s">
        <v>123</v>
      </c>
      <c r="E669" s="2" t="s">
        <v>124</v>
      </c>
      <c r="F669" s="2" t="s">
        <v>34</v>
      </c>
      <c r="G669" s="2" t="s">
        <v>33</v>
      </c>
      <c r="H669" s="2">
        <v>6300</v>
      </c>
    </row>
    <row r="670" spans="1:8" x14ac:dyDescent="0.45">
      <c r="A670" s="2" t="str">
        <f t="shared" si="10"/>
        <v>CONKenSOMERSETTOTAL OPERABLE CAPACITYAtmospheric Crude Distillation Capacity (barrels per calendar day)</v>
      </c>
      <c r="B670" s="2" t="s">
        <v>121</v>
      </c>
      <c r="C670" s="2" t="s">
        <v>122</v>
      </c>
      <c r="D670" s="2" t="s">
        <v>123</v>
      </c>
      <c r="E670" s="2" t="s">
        <v>124</v>
      </c>
      <c r="F670" s="2" t="s">
        <v>35</v>
      </c>
      <c r="G670" s="2" t="s">
        <v>32</v>
      </c>
      <c r="H670" s="2">
        <v>5500</v>
      </c>
    </row>
    <row r="671" spans="1:8" x14ac:dyDescent="0.45">
      <c r="A671" s="2" t="str">
        <f t="shared" si="10"/>
        <v>CONKenSOMERSETTOTAL OPERABLE CAPACITYAtmospheric Crude Distillation Capacity (barrels per stream day)</v>
      </c>
      <c r="B671" s="2" t="s">
        <v>121</v>
      </c>
      <c r="C671" s="2" t="s">
        <v>122</v>
      </c>
      <c r="D671" s="2" t="s">
        <v>123</v>
      </c>
      <c r="E671" s="2" t="s">
        <v>124</v>
      </c>
      <c r="F671" s="2" t="s">
        <v>35</v>
      </c>
      <c r="G671" s="2" t="s">
        <v>33</v>
      </c>
      <c r="H671" s="2">
        <v>6300</v>
      </c>
    </row>
    <row r="672" spans="1:8" x14ac:dyDescent="0.45">
      <c r="A672" s="2" t="str">
        <f t="shared" si="10"/>
        <v>COUIndMOUNT VERNONALKYLATESProduction Capacity, Current Year (barrels per steam day except sulfur and hydrogen)</v>
      </c>
      <c r="B672" s="2" t="s">
        <v>125</v>
      </c>
      <c r="C672" s="2" t="s">
        <v>126</v>
      </c>
      <c r="D672" s="2" t="s">
        <v>64</v>
      </c>
      <c r="E672" s="2" t="s">
        <v>127</v>
      </c>
      <c r="F672" s="2" t="s">
        <v>40</v>
      </c>
      <c r="G672" s="2" t="s">
        <v>19</v>
      </c>
      <c r="H672" s="2">
        <v>2200</v>
      </c>
    </row>
    <row r="673" spans="1:8" x14ac:dyDescent="0.45">
      <c r="A673" s="2" t="str">
        <f t="shared" si="10"/>
        <v>COUIndMOUNT VERNONALKYLATESProduction Capacity, Next Year (barrels per stream day except sulfur and hydrogen)</v>
      </c>
      <c r="B673" s="2" t="s">
        <v>125</v>
      </c>
      <c r="C673" s="2" t="s">
        <v>126</v>
      </c>
      <c r="D673" s="2" t="s">
        <v>64</v>
      </c>
      <c r="E673" s="2" t="s">
        <v>127</v>
      </c>
      <c r="F673" s="2" t="s">
        <v>40</v>
      </c>
      <c r="G673" s="2" t="s">
        <v>20</v>
      </c>
      <c r="H673" s="2">
        <v>2200</v>
      </c>
    </row>
    <row r="674" spans="1:8" x14ac:dyDescent="0.45">
      <c r="A674" s="2" t="str">
        <f t="shared" si="10"/>
        <v>COUIndMOUNT VERNONASPHALT &amp; ROAD OILProduction Capacity, Current Year (barrels per steam day except sulfur and hydrogen)</v>
      </c>
      <c r="B674" s="2" t="s">
        <v>125</v>
      </c>
      <c r="C674" s="2" t="s">
        <v>126</v>
      </c>
      <c r="D674" s="2" t="s">
        <v>64</v>
      </c>
      <c r="E674" s="2" t="s">
        <v>127</v>
      </c>
      <c r="F674" s="2" t="s">
        <v>42</v>
      </c>
      <c r="G674" s="2" t="s">
        <v>19</v>
      </c>
      <c r="H674" s="2">
        <v>3700</v>
      </c>
    </row>
    <row r="675" spans="1:8" x14ac:dyDescent="0.45">
      <c r="A675" s="2" t="str">
        <f t="shared" si="10"/>
        <v>COUIndMOUNT VERNONASPHALT &amp; ROAD OILProduction Capacity, Next Year (barrels per stream day except sulfur and hydrogen)</v>
      </c>
      <c r="B675" s="2" t="s">
        <v>125</v>
      </c>
      <c r="C675" s="2" t="s">
        <v>126</v>
      </c>
      <c r="D675" s="2" t="s">
        <v>64</v>
      </c>
      <c r="E675" s="2" t="s">
        <v>127</v>
      </c>
      <c r="F675" s="2" t="s">
        <v>42</v>
      </c>
      <c r="G675" s="2" t="s">
        <v>20</v>
      </c>
      <c r="H675" s="2">
        <v>3700</v>
      </c>
    </row>
    <row r="676" spans="1:8" x14ac:dyDescent="0.45">
      <c r="A676" s="2" t="str">
        <f t="shared" si="10"/>
        <v>COUIndMOUNT VERNONCAT CRACKING: FRESH FEEDDownstream Charge Capacity, Current Year (barrels per calendar day)</v>
      </c>
      <c r="B676" s="2" t="s">
        <v>125</v>
      </c>
      <c r="C676" s="2" t="s">
        <v>126</v>
      </c>
      <c r="D676" s="2" t="s">
        <v>64</v>
      </c>
      <c r="E676" s="2" t="s">
        <v>127</v>
      </c>
      <c r="F676" s="2" t="s">
        <v>28</v>
      </c>
      <c r="G676" s="2" t="s">
        <v>12</v>
      </c>
      <c r="H676" s="2">
        <v>8000</v>
      </c>
    </row>
    <row r="677" spans="1:8" x14ac:dyDescent="0.45">
      <c r="A677" s="2" t="str">
        <f t="shared" si="10"/>
        <v>COUIndMOUNT VERNONCAT CRACKING: FRESH FEEDDownstream Charge Capacity, Current Year (barrels per stream day)</v>
      </c>
      <c r="B677" s="2" t="s">
        <v>125</v>
      </c>
      <c r="C677" s="2" t="s">
        <v>126</v>
      </c>
      <c r="D677" s="2" t="s">
        <v>64</v>
      </c>
      <c r="E677" s="2" t="s">
        <v>127</v>
      </c>
      <c r="F677" s="2" t="s">
        <v>28</v>
      </c>
      <c r="G677" s="2" t="s">
        <v>13</v>
      </c>
      <c r="H677" s="2">
        <v>8200</v>
      </c>
    </row>
    <row r="678" spans="1:8" x14ac:dyDescent="0.45">
      <c r="A678" s="2" t="str">
        <f t="shared" si="10"/>
        <v>COUIndMOUNT VERNONCAT CRACKING: FRESH FEEDDownstream Charge Capacity, Next Year (barrels per stream day)</v>
      </c>
      <c r="B678" s="2" t="s">
        <v>125</v>
      </c>
      <c r="C678" s="2" t="s">
        <v>126</v>
      </c>
      <c r="D678" s="2" t="s">
        <v>64</v>
      </c>
      <c r="E678" s="2" t="s">
        <v>127</v>
      </c>
      <c r="F678" s="2" t="s">
        <v>28</v>
      </c>
      <c r="G678" s="2" t="s">
        <v>14</v>
      </c>
      <c r="H678" s="2">
        <v>8200</v>
      </c>
    </row>
    <row r="679" spans="1:8" x14ac:dyDescent="0.45">
      <c r="A679" s="2" t="str">
        <f t="shared" si="10"/>
        <v>COUIndMOUNT VERNONCAT CRACKING: RECYCLED FEEDDownstream Charge Capacity, Current Year (barrels per stream day)</v>
      </c>
      <c r="B679" s="2" t="s">
        <v>125</v>
      </c>
      <c r="C679" s="2" t="s">
        <v>126</v>
      </c>
      <c r="D679" s="2" t="s">
        <v>64</v>
      </c>
      <c r="E679" s="2" t="s">
        <v>127</v>
      </c>
      <c r="F679" s="2" t="s">
        <v>66</v>
      </c>
      <c r="G679" s="2" t="s">
        <v>13</v>
      </c>
      <c r="H679" s="2">
        <v>200</v>
      </c>
    </row>
    <row r="680" spans="1:8" x14ac:dyDescent="0.45">
      <c r="A680" s="2" t="str">
        <f t="shared" si="10"/>
        <v>COUIndMOUNT VERNONCAT CRACKING: RECYCLED FEEDDownstream Charge Capacity, Next Year (barrels per stream day)</v>
      </c>
      <c r="B680" s="2" t="s">
        <v>125</v>
      </c>
      <c r="C680" s="2" t="s">
        <v>126</v>
      </c>
      <c r="D680" s="2" t="s">
        <v>64</v>
      </c>
      <c r="E680" s="2" t="s">
        <v>127</v>
      </c>
      <c r="F680" s="2" t="s">
        <v>66</v>
      </c>
      <c r="G680" s="2" t="s">
        <v>14</v>
      </c>
      <c r="H680" s="2">
        <v>200</v>
      </c>
    </row>
    <row r="681" spans="1:8" x14ac:dyDescent="0.45">
      <c r="A681" s="2" t="str">
        <f t="shared" si="10"/>
        <v>COUIndMOUNT VERNONCAT REFORMING: LOW PRESSUREDownstream Charge Capacity, Current Year (barrels per calendar day)</v>
      </c>
      <c r="B681" s="2" t="s">
        <v>125</v>
      </c>
      <c r="C681" s="2" t="s">
        <v>126</v>
      </c>
      <c r="D681" s="2" t="s">
        <v>64</v>
      </c>
      <c r="E681" s="2" t="s">
        <v>127</v>
      </c>
      <c r="F681" s="2" t="s">
        <v>15</v>
      </c>
      <c r="G681" s="2" t="s">
        <v>12</v>
      </c>
      <c r="H681" s="2">
        <v>5800</v>
      </c>
    </row>
    <row r="682" spans="1:8" x14ac:dyDescent="0.45">
      <c r="A682" s="2" t="str">
        <f t="shared" si="10"/>
        <v>COUIndMOUNT VERNONCAT REFORMING: LOW PRESSUREDownstream Charge Capacity, Current Year (barrels per stream day)</v>
      </c>
      <c r="B682" s="2" t="s">
        <v>125</v>
      </c>
      <c r="C682" s="2" t="s">
        <v>126</v>
      </c>
      <c r="D682" s="2" t="s">
        <v>64</v>
      </c>
      <c r="E682" s="2" t="s">
        <v>127</v>
      </c>
      <c r="F682" s="2" t="s">
        <v>15</v>
      </c>
      <c r="G682" s="2" t="s">
        <v>13</v>
      </c>
      <c r="H682" s="2">
        <v>6500</v>
      </c>
    </row>
    <row r="683" spans="1:8" x14ac:dyDescent="0.45">
      <c r="A683" s="2" t="str">
        <f t="shared" si="10"/>
        <v>COUIndMOUNT VERNONCAT REFORMING: LOW PRESSUREDownstream Charge Capacity, Next Year (barrels per stream day)</v>
      </c>
      <c r="B683" s="2" t="s">
        <v>125</v>
      </c>
      <c r="C683" s="2" t="s">
        <v>126</v>
      </c>
      <c r="D683" s="2" t="s">
        <v>64</v>
      </c>
      <c r="E683" s="2" t="s">
        <v>127</v>
      </c>
      <c r="F683" s="2" t="s">
        <v>15</v>
      </c>
      <c r="G683" s="2" t="s">
        <v>14</v>
      </c>
      <c r="H683" s="2">
        <v>6500</v>
      </c>
    </row>
    <row r="684" spans="1:8" x14ac:dyDescent="0.45">
      <c r="A684" s="2" t="str">
        <f t="shared" si="10"/>
        <v>COUIndMOUNT VERNONDESULFURIZATION, DIESEL FUELDownstream Charge Capacity, Current Year (barrels per stream day)</v>
      </c>
      <c r="B684" s="2" t="s">
        <v>125</v>
      </c>
      <c r="C684" s="2" t="s">
        <v>126</v>
      </c>
      <c r="D684" s="2" t="s">
        <v>64</v>
      </c>
      <c r="E684" s="2" t="s">
        <v>127</v>
      </c>
      <c r="F684" s="2" t="s">
        <v>43</v>
      </c>
      <c r="G684" s="2" t="s">
        <v>13</v>
      </c>
      <c r="H684" s="2">
        <v>13500</v>
      </c>
    </row>
    <row r="685" spans="1:8" x14ac:dyDescent="0.45">
      <c r="A685" s="2" t="str">
        <f t="shared" si="10"/>
        <v>COUIndMOUNT VERNONDESULFURIZATION, DIESEL FUELDownstream Charge Capacity, Next Year (barrels per stream day)</v>
      </c>
      <c r="B685" s="2" t="s">
        <v>125</v>
      </c>
      <c r="C685" s="2" t="s">
        <v>126</v>
      </c>
      <c r="D685" s="2" t="s">
        <v>64</v>
      </c>
      <c r="E685" s="2" t="s">
        <v>127</v>
      </c>
      <c r="F685" s="2" t="s">
        <v>43</v>
      </c>
      <c r="G685" s="2" t="s">
        <v>14</v>
      </c>
      <c r="H685" s="2">
        <v>13500</v>
      </c>
    </row>
    <row r="686" spans="1:8" x14ac:dyDescent="0.45">
      <c r="A686" s="2" t="str">
        <f t="shared" si="10"/>
        <v>COUIndMOUNT VERNONDESULFURIZATION, GASOLINEDownstream Charge Capacity, Current Year (barrels per stream day)</v>
      </c>
      <c r="B686" s="2" t="s">
        <v>125</v>
      </c>
      <c r="C686" s="2" t="s">
        <v>126</v>
      </c>
      <c r="D686" s="2" t="s">
        <v>64</v>
      </c>
      <c r="E686" s="2" t="s">
        <v>127</v>
      </c>
      <c r="F686" s="2" t="s">
        <v>30</v>
      </c>
      <c r="G686" s="2" t="s">
        <v>13</v>
      </c>
      <c r="H686" s="2">
        <v>6500</v>
      </c>
    </row>
    <row r="687" spans="1:8" x14ac:dyDescent="0.45">
      <c r="A687" s="2" t="str">
        <f t="shared" si="10"/>
        <v>COUIndMOUNT VERNONDESULFURIZATION, GASOLINEDownstream Charge Capacity, Next Year (barrels per stream day)</v>
      </c>
      <c r="B687" s="2" t="s">
        <v>125</v>
      </c>
      <c r="C687" s="2" t="s">
        <v>126</v>
      </c>
      <c r="D687" s="2" t="s">
        <v>64</v>
      </c>
      <c r="E687" s="2" t="s">
        <v>127</v>
      </c>
      <c r="F687" s="2" t="s">
        <v>30</v>
      </c>
      <c r="G687" s="2" t="s">
        <v>14</v>
      </c>
      <c r="H687" s="2">
        <v>6500</v>
      </c>
    </row>
    <row r="688" spans="1:8" x14ac:dyDescent="0.45">
      <c r="A688" s="2" t="str">
        <f t="shared" si="10"/>
        <v>COUIndMOUNT VERNONDESULFURIZATION, NAPHTHA/REFORMER FEEDDownstream Charge Capacity, Current Year (barrels per stream day)</v>
      </c>
      <c r="B688" s="2" t="s">
        <v>125</v>
      </c>
      <c r="C688" s="2" t="s">
        <v>126</v>
      </c>
      <c r="D688" s="2" t="s">
        <v>64</v>
      </c>
      <c r="E688" s="2" t="s">
        <v>127</v>
      </c>
      <c r="F688" s="2" t="s">
        <v>17</v>
      </c>
      <c r="G688" s="2" t="s">
        <v>13</v>
      </c>
      <c r="H688" s="2">
        <v>9000</v>
      </c>
    </row>
    <row r="689" spans="1:8" x14ac:dyDescent="0.45">
      <c r="A689" s="2" t="str">
        <f t="shared" si="10"/>
        <v>COUIndMOUNT VERNONDESULFURIZATION, NAPHTHA/REFORMER FEEDDownstream Charge Capacity, Next Year (barrels per stream day)</v>
      </c>
      <c r="B689" s="2" t="s">
        <v>125</v>
      </c>
      <c r="C689" s="2" t="s">
        <v>126</v>
      </c>
      <c r="D689" s="2" t="s">
        <v>64</v>
      </c>
      <c r="E689" s="2" t="s">
        <v>127</v>
      </c>
      <c r="F689" s="2" t="s">
        <v>17</v>
      </c>
      <c r="G689" s="2" t="s">
        <v>14</v>
      </c>
      <c r="H689" s="2">
        <v>9000</v>
      </c>
    </row>
    <row r="690" spans="1:8" x14ac:dyDescent="0.45">
      <c r="A690" s="2" t="str">
        <f t="shared" si="10"/>
        <v>COUIndMOUNT VERNONISOMERIZATION (ISOPENTANE/ISOHEXANE)Production Capacity, Current Year (barrels per steam day except sulfur and hydrogen)</v>
      </c>
      <c r="B690" s="2" t="s">
        <v>125</v>
      </c>
      <c r="C690" s="2" t="s">
        <v>126</v>
      </c>
      <c r="D690" s="2" t="s">
        <v>64</v>
      </c>
      <c r="E690" s="2" t="s">
        <v>127</v>
      </c>
      <c r="F690" s="2" t="s">
        <v>22</v>
      </c>
      <c r="G690" s="2" t="s">
        <v>19</v>
      </c>
      <c r="H690" s="2">
        <v>3200</v>
      </c>
    </row>
    <row r="691" spans="1:8" x14ac:dyDescent="0.45">
      <c r="A691" s="2" t="str">
        <f t="shared" si="10"/>
        <v>COUIndMOUNT VERNONISOMERIZATION (ISOPENTANE/ISOHEXANE)Production Capacity, Next Year (barrels per stream day except sulfur and hydrogen)</v>
      </c>
      <c r="B691" s="2" t="s">
        <v>125</v>
      </c>
      <c r="C691" s="2" t="s">
        <v>126</v>
      </c>
      <c r="D691" s="2" t="s">
        <v>64</v>
      </c>
      <c r="E691" s="2" t="s">
        <v>127</v>
      </c>
      <c r="F691" s="2" t="s">
        <v>22</v>
      </c>
      <c r="G691" s="2" t="s">
        <v>20</v>
      </c>
      <c r="H691" s="2">
        <v>3200</v>
      </c>
    </row>
    <row r="692" spans="1:8" x14ac:dyDescent="0.45">
      <c r="A692" s="2" t="str">
        <f t="shared" si="10"/>
        <v>COUIndMOUNT VERNONOPERATING CAPACITYAtmospheric Crude Distillation Capacity (barrels per calendar day)</v>
      </c>
      <c r="B692" s="2" t="s">
        <v>125</v>
      </c>
      <c r="C692" s="2" t="s">
        <v>126</v>
      </c>
      <c r="D692" s="2" t="s">
        <v>64</v>
      </c>
      <c r="E692" s="2" t="s">
        <v>127</v>
      </c>
      <c r="F692" s="2" t="s">
        <v>31</v>
      </c>
      <c r="G692" s="2" t="s">
        <v>32</v>
      </c>
      <c r="H692" s="2">
        <v>28200</v>
      </c>
    </row>
    <row r="693" spans="1:8" x14ac:dyDescent="0.45">
      <c r="A693" s="2" t="str">
        <f t="shared" si="10"/>
        <v>COUIndMOUNT VERNONOPERATING CAPACITYAtmospheric Crude Distillation Capacity (barrels per stream day)</v>
      </c>
      <c r="B693" s="2" t="s">
        <v>125</v>
      </c>
      <c r="C693" s="2" t="s">
        <v>126</v>
      </c>
      <c r="D693" s="2" t="s">
        <v>64</v>
      </c>
      <c r="E693" s="2" t="s">
        <v>127</v>
      </c>
      <c r="F693" s="2" t="s">
        <v>31</v>
      </c>
      <c r="G693" s="2" t="s">
        <v>33</v>
      </c>
      <c r="H693" s="2">
        <v>30800</v>
      </c>
    </row>
    <row r="694" spans="1:8" x14ac:dyDescent="0.45">
      <c r="A694" s="2" t="str">
        <f t="shared" si="10"/>
        <v>COUIndMOUNT VERNONSULFUR (SHORT TONS/DAY)Production Capacity, Current Year (barrels per steam day except sulfur and hydrogen)</v>
      </c>
      <c r="B694" s="2" t="s">
        <v>125</v>
      </c>
      <c r="C694" s="2" t="s">
        <v>126</v>
      </c>
      <c r="D694" s="2" t="s">
        <v>64</v>
      </c>
      <c r="E694" s="2" t="s">
        <v>127</v>
      </c>
      <c r="F694" s="2" t="s">
        <v>24</v>
      </c>
      <c r="G694" s="2" t="s">
        <v>19</v>
      </c>
      <c r="H694" s="2">
        <v>9</v>
      </c>
    </row>
    <row r="695" spans="1:8" x14ac:dyDescent="0.45">
      <c r="A695" s="2" t="str">
        <f t="shared" si="10"/>
        <v>COUIndMOUNT VERNONSULFUR (SHORT TONS/DAY)Production Capacity, Next Year (barrels per stream day except sulfur and hydrogen)</v>
      </c>
      <c r="B695" s="2" t="s">
        <v>125</v>
      </c>
      <c r="C695" s="2" t="s">
        <v>126</v>
      </c>
      <c r="D695" s="2" t="s">
        <v>64</v>
      </c>
      <c r="E695" s="2" t="s">
        <v>127</v>
      </c>
      <c r="F695" s="2" t="s">
        <v>24</v>
      </c>
      <c r="G695" s="2" t="s">
        <v>20</v>
      </c>
      <c r="H695" s="2">
        <v>9</v>
      </c>
    </row>
    <row r="696" spans="1:8" x14ac:dyDescent="0.45">
      <c r="A696" s="2" t="str">
        <f t="shared" si="10"/>
        <v>COUIndMOUNT VERNONTOTAL OPER CAP (PROJECTED, NEXT YEAR)Atmospheric Crude Distillation Capacity (barrels per stream day)</v>
      </c>
      <c r="B696" s="2" t="s">
        <v>125</v>
      </c>
      <c r="C696" s="2" t="s">
        <v>126</v>
      </c>
      <c r="D696" s="2" t="s">
        <v>64</v>
      </c>
      <c r="E696" s="2" t="s">
        <v>127</v>
      </c>
      <c r="F696" s="2" t="s">
        <v>34</v>
      </c>
      <c r="G696" s="2" t="s">
        <v>33</v>
      </c>
      <c r="H696" s="2">
        <v>30800</v>
      </c>
    </row>
    <row r="697" spans="1:8" x14ac:dyDescent="0.45">
      <c r="A697" s="2" t="str">
        <f t="shared" si="10"/>
        <v>COUIndMOUNT VERNONTOTAL OPERABLE CAPACITYAtmospheric Crude Distillation Capacity (barrels per calendar day)</v>
      </c>
      <c r="B697" s="2" t="s">
        <v>125</v>
      </c>
      <c r="C697" s="2" t="s">
        <v>126</v>
      </c>
      <c r="D697" s="2" t="s">
        <v>64</v>
      </c>
      <c r="E697" s="2" t="s">
        <v>127</v>
      </c>
      <c r="F697" s="2" t="s">
        <v>35</v>
      </c>
      <c r="G697" s="2" t="s">
        <v>32</v>
      </c>
      <c r="H697" s="2">
        <v>28200</v>
      </c>
    </row>
    <row r="698" spans="1:8" x14ac:dyDescent="0.45">
      <c r="A698" s="2" t="str">
        <f t="shared" si="10"/>
        <v>COUIndMOUNT VERNONTOTAL OPERABLE CAPACITYAtmospheric Crude Distillation Capacity (barrels per stream day)</v>
      </c>
      <c r="B698" s="2" t="s">
        <v>125</v>
      </c>
      <c r="C698" s="2" t="s">
        <v>126</v>
      </c>
      <c r="D698" s="2" t="s">
        <v>64</v>
      </c>
      <c r="E698" s="2" t="s">
        <v>127</v>
      </c>
      <c r="F698" s="2" t="s">
        <v>35</v>
      </c>
      <c r="G698" s="2" t="s">
        <v>33</v>
      </c>
      <c r="H698" s="2">
        <v>30800</v>
      </c>
    </row>
    <row r="699" spans="1:8" x14ac:dyDescent="0.45">
      <c r="A699" s="2" t="str">
        <f t="shared" si="10"/>
        <v>COUIndMOUNT VERNONVACUUM DISTILLATIONDownstream Charge Capacity, Current Year (barrels per stream day)</v>
      </c>
      <c r="B699" s="2" t="s">
        <v>125</v>
      </c>
      <c r="C699" s="2" t="s">
        <v>126</v>
      </c>
      <c r="D699" s="2" t="s">
        <v>64</v>
      </c>
      <c r="E699" s="2" t="s">
        <v>127</v>
      </c>
      <c r="F699" s="2" t="s">
        <v>36</v>
      </c>
      <c r="G699" s="2" t="s">
        <v>13</v>
      </c>
      <c r="H699" s="2">
        <v>14000</v>
      </c>
    </row>
    <row r="700" spans="1:8" x14ac:dyDescent="0.45">
      <c r="A700" s="2" t="str">
        <f t="shared" si="10"/>
        <v>COUIndMOUNT VERNONVACUUM DISTILLATIONDownstream Charge Capacity, Next Year (barrels per stream day)</v>
      </c>
      <c r="B700" s="2" t="s">
        <v>125</v>
      </c>
      <c r="C700" s="2" t="s">
        <v>126</v>
      </c>
      <c r="D700" s="2" t="s">
        <v>64</v>
      </c>
      <c r="E700" s="2" t="s">
        <v>127</v>
      </c>
      <c r="F700" s="2" t="s">
        <v>36</v>
      </c>
      <c r="G700" s="2" t="s">
        <v>14</v>
      </c>
      <c r="H700" s="2">
        <v>14000</v>
      </c>
    </row>
    <row r="701" spans="1:8" x14ac:dyDescent="0.45">
      <c r="A701" s="2" t="str">
        <f t="shared" si="10"/>
        <v>CVRKanCOFFEYVILLEALKYLATESProduction Capacity, Current Year (barrels per steam day except sulfur and hydrogen)</v>
      </c>
      <c r="B701" s="2" t="s">
        <v>116</v>
      </c>
      <c r="C701" s="2" t="s">
        <v>117</v>
      </c>
      <c r="D701" s="2" t="s">
        <v>111</v>
      </c>
      <c r="E701" s="2" t="s">
        <v>118</v>
      </c>
      <c r="F701" s="2" t="s">
        <v>40</v>
      </c>
      <c r="G701" s="2" t="s">
        <v>19</v>
      </c>
      <c r="H701" s="2">
        <v>10000</v>
      </c>
    </row>
    <row r="702" spans="1:8" x14ac:dyDescent="0.45">
      <c r="A702" s="2" t="str">
        <f t="shared" si="10"/>
        <v>CVRKanCOFFEYVILLEALKYLATESProduction Capacity, Next Year (barrels per stream day except sulfur and hydrogen)</v>
      </c>
      <c r="B702" s="2" t="s">
        <v>116</v>
      </c>
      <c r="C702" s="2" t="s">
        <v>117</v>
      </c>
      <c r="D702" s="2" t="s">
        <v>111</v>
      </c>
      <c r="E702" s="2" t="s">
        <v>118</v>
      </c>
      <c r="F702" s="2" t="s">
        <v>40</v>
      </c>
      <c r="G702" s="2" t="s">
        <v>20</v>
      </c>
      <c r="H702" s="2">
        <v>10000</v>
      </c>
    </row>
    <row r="703" spans="1:8" x14ac:dyDescent="0.45">
      <c r="A703" s="2" t="str">
        <f t="shared" si="10"/>
        <v>CVRKanCOFFEYVILLECAT CRACKING: FRESH FEEDDownstream Charge Capacity, Current Year (barrels per calendar day)</v>
      </c>
      <c r="B703" s="2" t="s">
        <v>116</v>
      </c>
      <c r="C703" s="2" t="s">
        <v>117</v>
      </c>
      <c r="D703" s="2" t="s">
        <v>111</v>
      </c>
      <c r="E703" s="2" t="s">
        <v>118</v>
      </c>
      <c r="F703" s="2" t="s">
        <v>28</v>
      </c>
      <c r="G703" s="2" t="s">
        <v>12</v>
      </c>
      <c r="H703" s="2">
        <v>33900</v>
      </c>
    </row>
    <row r="704" spans="1:8" x14ac:dyDescent="0.45">
      <c r="A704" s="2" t="str">
        <f t="shared" si="10"/>
        <v>CVRKanCOFFEYVILLECAT CRACKING: FRESH FEEDDownstream Charge Capacity, Current Year (barrels per stream day)</v>
      </c>
      <c r="B704" s="2" t="s">
        <v>116</v>
      </c>
      <c r="C704" s="2" t="s">
        <v>117</v>
      </c>
      <c r="D704" s="2" t="s">
        <v>111</v>
      </c>
      <c r="E704" s="2" t="s">
        <v>118</v>
      </c>
      <c r="F704" s="2" t="s">
        <v>28</v>
      </c>
      <c r="G704" s="2" t="s">
        <v>13</v>
      </c>
      <c r="H704" s="2">
        <v>36000</v>
      </c>
    </row>
    <row r="705" spans="1:8" x14ac:dyDescent="0.45">
      <c r="A705" s="2" t="str">
        <f t="shared" si="10"/>
        <v>CVRKanCOFFEYVILLECAT CRACKING: FRESH FEEDDownstream Charge Capacity, Next Year (barrels per stream day)</v>
      </c>
      <c r="B705" s="2" t="s">
        <v>116</v>
      </c>
      <c r="C705" s="2" t="s">
        <v>117</v>
      </c>
      <c r="D705" s="2" t="s">
        <v>111</v>
      </c>
      <c r="E705" s="2" t="s">
        <v>118</v>
      </c>
      <c r="F705" s="2" t="s">
        <v>28</v>
      </c>
      <c r="G705" s="2" t="s">
        <v>14</v>
      </c>
      <c r="H705" s="2">
        <v>36000</v>
      </c>
    </row>
    <row r="706" spans="1:8" x14ac:dyDescent="0.45">
      <c r="A706" s="2" t="str">
        <f t="shared" ref="A706:A769" si="11">LEFT(B706,3)&amp;LEFT(D706,3)&amp;LEFT(E706,15)&amp;F706&amp;G706</f>
        <v>CVRKanCOFFEYVILLECAT REFORMING: LOW PRESSUREDownstream Charge Capacity, Current Year (barrels per calendar day)</v>
      </c>
      <c r="B706" s="2" t="s">
        <v>116</v>
      </c>
      <c r="C706" s="2" t="s">
        <v>117</v>
      </c>
      <c r="D706" s="2" t="s">
        <v>111</v>
      </c>
      <c r="E706" s="2" t="s">
        <v>118</v>
      </c>
      <c r="F706" s="2" t="s">
        <v>15</v>
      </c>
      <c r="G706" s="2" t="s">
        <v>12</v>
      </c>
      <c r="H706" s="2">
        <v>24000</v>
      </c>
    </row>
    <row r="707" spans="1:8" x14ac:dyDescent="0.45">
      <c r="A707" s="2" t="str">
        <f t="shared" si="11"/>
        <v>CVRKanCOFFEYVILLECAT REFORMING: LOW PRESSUREDownstream Charge Capacity, Current Year (barrels per stream day)</v>
      </c>
      <c r="B707" s="2" t="s">
        <v>116</v>
      </c>
      <c r="C707" s="2" t="s">
        <v>117</v>
      </c>
      <c r="D707" s="2" t="s">
        <v>111</v>
      </c>
      <c r="E707" s="2" t="s">
        <v>118</v>
      </c>
      <c r="F707" s="2" t="s">
        <v>15</v>
      </c>
      <c r="G707" s="2" t="s">
        <v>13</v>
      </c>
      <c r="H707" s="2">
        <v>26000</v>
      </c>
    </row>
    <row r="708" spans="1:8" x14ac:dyDescent="0.45">
      <c r="A708" s="2" t="str">
        <f t="shared" si="11"/>
        <v>CVRKanCOFFEYVILLECAT REFORMING: LOW PRESSUREDownstream Charge Capacity, Next Year (barrels per stream day)</v>
      </c>
      <c r="B708" s="2" t="s">
        <v>116</v>
      </c>
      <c r="C708" s="2" t="s">
        <v>117</v>
      </c>
      <c r="D708" s="2" t="s">
        <v>111</v>
      </c>
      <c r="E708" s="2" t="s">
        <v>118</v>
      </c>
      <c r="F708" s="2" t="s">
        <v>15</v>
      </c>
      <c r="G708" s="2" t="s">
        <v>14</v>
      </c>
      <c r="H708" s="2">
        <v>26000</v>
      </c>
    </row>
    <row r="709" spans="1:8" x14ac:dyDescent="0.45">
      <c r="A709" s="2" t="str">
        <f t="shared" si="11"/>
        <v>CVRKanCOFFEYVILLEDESULFURIZATION, DIESEL FUELDownstream Charge Capacity, Current Year (barrels per stream day)</v>
      </c>
      <c r="B709" s="2" t="s">
        <v>116</v>
      </c>
      <c r="C709" s="2" t="s">
        <v>117</v>
      </c>
      <c r="D709" s="2" t="s">
        <v>111</v>
      </c>
      <c r="E709" s="2" t="s">
        <v>118</v>
      </c>
      <c r="F709" s="2" t="s">
        <v>43</v>
      </c>
      <c r="G709" s="2" t="s">
        <v>13</v>
      </c>
      <c r="H709" s="2">
        <v>30000</v>
      </c>
    </row>
    <row r="710" spans="1:8" x14ac:dyDescent="0.45">
      <c r="A710" s="2" t="str">
        <f t="shared" si="11"/>
        <v>CVRKanCOFFEYVILLEDESULFURIZATION, DIESEL FUELDownstream Charge Capacity, Next Year (barrels per stream day)</v>
      </c>
      <c r="B710" s="2" t="s">
        <v>116</v>
      </c>
      <c r="C710" s="2" t="s">
        <v>117</v>
      </c>
      <c r="D710" s="2" t="s">
        <v>111</v>
      </c>
      <c r="E710" s="2" t="s">
        <v>118</v>
      </c>
      <c r="F710" s="2" t="s">
        <v>43</v>
      </c>
      <c r="G710" s="2" t="s">
        <v>14</v>
      </c>
      <c r="H710" s="2">
        <v>30000</v>
      </c>
    </row>
    <row r="711" spans="1:8" x14ac:dyDescent="0.45">
      <c r="A711" s="2" t="str">
        <f t="shared" si="11"/>
        <v>CVRKanCOFFEYVILLEDESULFURIZATION, GASOLINEDownstream Charge Capacity, Current Year (barrels per stream day)</v>
      </c>
      <c r="B711" s="2" t="s">
        <v>116</v>
      </c>
      <c r="C711" s="2" t="s">
        <v>117</v>
      </c>
      <c r="D711" s="2" t="s">
        <v>111</v>
      </c>
      <c r="E711" s="2" t="s">
        <v>118</v>
      </c>
      <c r="F711" s="2" t="s">
        <v>30</v>
      </c>
      <c r="G711" s="2" t="s">
        <v>13</v>
      </c>
      <c r="H711" s="2">
        <v>22000</v>
      </c>
    </row>
    <row r="712" spans="1:8" x14ac:dyDescent="0.45">
      <c r="A712" s="2" t="str">
        <f t="shared" si="11"/>
        <v>CVRKanCOFFEYVILLEDESULFURIZATION, GASOLINEDownstream Charge Capacity, Next Year (barrels per stream day)</v>
      </c>
      <c r="B712" s="2" t="s">
        <v>116</v>
      </c>
      <c r="C712" s="2" t="s">
        <v>117</v>
      </c>
      <c r="D712" s="2" t="s">
        <v>111</v>
      </c>
      <c r="E712" s="2" t="s">
        <v>118</v>
      </c>
      <c r="F712" s="2" t="s">
        <v>30</v>
      </c>
      <c r="G712" s="2" t="s">
        <v>14</v>
      </c>
      <c r="H712" s="2">
        <v>22000</v>
      </c>
    </row>
    <row r="713" spans="1:8" x14ac:dyDescent="0.45">
      <c r="A713" s="2" t="str">
        <f t="shared" si="11"/>
        <v>CVRKanCOFFEYVILLEDESULFURIZATION, KEROSENE AND JETDownstream Charge Capacity, Current Year (barrels per stream day)</v>
      </c>
      <c r="B713" s="2" t="s">
        <v>116</v>
      </c>
      <c r="C713" s="2" t="s">
        <v>117</v>
      </c>
      <c r="D713" s="2" t="s">
        <v>111</v>
      </c>
      <c r="E713" s="2" t="s">
        <v>118</v>
      </c>
      <c r="F713" s="2" t="s">
        <v>44</v>
      </c>
      <c r="G713" s="2" t="s">
        <v>13</v>
      </c>
      <c r="H713" s="2">
        <v>9000</v>
      </c>
    </row>
    <row r="714" spans="1:8" x14ac:dyDescent="0.45">
      <c r="A714" s="2" t="str">
        <f t="shared" si="11"/>
        <v>CVRKanCOFFEYVILLEDESULFURIZATION, KEROSENE AND JETDownstream Charge Capacity, Next Year (barrels per stream day)</v>
      </c>
      <c r="B714" s="2" t="s">
        <v>116</v>
      </c>
      <c r="C714" s="2" t="s">
        <v>117</v>
      </c>
      <c r="D714" s="2" t="s">
        <v>111</v>
      </c>
      <c r="E714" s="2" t="s">
        <v>118</v>
      </c>
      <c r="F714" s="2" t="s">
        <v>44</v>
      </c>
      <c r="G714" s="2" t="s">
        <v>14</v>
      </c>
      <c r="H714" s="2">
        <v>9000</v>
      </c>
    </row>
    <row r="715" spans="1:8" x14ac:dyDescent="0.45">
      <c r="A715" s="2" t="str">
        <f t="shared" si="11"/>
        <v>CVRKanCOFFEYVILLEDESULFURIZATION, NAPHTHA/REFORMER FEEDDownstream Charge Capacity, Current Year (barrels per stream day)</v>
      </c>
      <c r="B715" s="2" t="s">
        <v>116</v>
      </c>
      <c r="C715" s="2" t="s">
        <v>117</v>
      </c>
      <c r="D715" s="2" t="s">
        <v>111</v>
      </c>
      <c r="E715" s="2" t="s">
        <v>118</v>
      </c>
      <c r="F715" s="2" t="s">
        <v>17</v>
      </c>
      <c r="G715" s="2" t="s">
        <v>13</v>
      </c>
      <c r="H715" s="2">
        <v>36000</v>
      </c>
    </row>
    <row r="716" spans="1:8" x14ac:dyDescent="0.45">
      <c r="A716" s="2" t="str">
        <f t="shared" si="11"/>
        <v>CVRKanCOFFEYVILLEDESULFURIZATION, NAPHTHA/REFORMER FEEDDownstream Charge Capacity, Next Year (barrels per stream day)</v>
      </c>
      <c r="B716" s="2" t="s">
        <v>116</v>
      </c>
      <c r="C716" s="2" t="s">
        <v>117</v>
      </c>
      <c r="D716" s="2" t="s">
        <v>111</v>
      </c>
      <c r="E716" s="2" t="s">
        <v>118</v>
      </c>
      <c r="F716" s="2" t="s">
        <v>17</v>
      </c>
      <c r="G716" s="2" t="s">
        <v>14</v>
      </c>
      <c r="H716" s="2">
        <v>36000</v>
      </c>
    </row>
    <row r="717" spans="1:8" x14ac:dyDescent="0.45">
      <c r="A717" s="2" t="str">
        <f t="shared" si="11"/>
        <v>CVRKanCOFFEYVILLEDESULFURIZATION, OTHER DISTILLATEDownstream Charge Capacity, Current Year (barrels per stream day)</v>
      </c>
      <c r="B717" s="2" t="s">
        <v>116</v>
      </c>
      <c r="C717" s="2" t="s">
        <v>117</v>
      </c>
      <c r="D717" s="2" t="s">
        <v>111</v>
      </c>
      <c r="E717" s="2" t="s">
        <v>118</v>
      </c>
      <c r="F717" s="2" t="s">
        <v>99</v>
      </c>
      <c r="G717" s="2" t="s">
        <v>13</v>
      </c>
      <c r="H717" s="2">
        <v>27000</v>
      </c>
    </row>
    <row r="718" spans="1:8" x14ac:dyDescent="0.45">
      <c r="A718" s="2" t="str">
        <f t="shared" si="11"/>
        <v>CVRKanCOFFEYVILLEDESULFURIZATION, OTHER DISTILLATEDownstream Charge Capacity, Next Year (barrels per stream day)</v>
      </c>
      <c r="B718" s="2" t="s">
        <v>116</v>
      </c>
      <c r="C718" s="2" t="s">
        <v>117</v>
      </c>
      <c r="D718" s="2" t="s">
        <v>111</v>
      </c>
      <c r="E718" s="2" t="s">
        <v>118</v>
      </c>
      <c r="F718" s="2" t="s">
        <v>99</v>
      </c>
      <c r="G718" s="2" t="s">
        <v>14</v>
      </c>
      <c r="H718" s="2">
        <v>27000</v>
      </c>
    </row>
    <row r="719" spans="1:8" x14ac:dyDescent="0.45">
      <c r="A719" s="2" t="str">
        <f t="shared" si="11"/>
        <v>CVRKanCOFFEYVILLEHYDROGEN (MMCFD)Production Capacity, Current Year (barrels per steam day except sulfur and hydrogen)</v>
      </c>
      <c r="B719" s="2" t="s">
        <v>116</v>
      </c>
      <c r="C719" s="2" t="s">
        <v>117</v>
      </c>
      <c r="D719" s="2" t="s">
        <v>111</v>
      </c>
      <c r="E719" s="2" t="s">
        <v>118</v>
      </c>
      <c r="F719" s="2" t="s">
        <v>18</v>
      </c>
      <c r="G719" s="2" t="s">
        <v>19</v>
      </c>
      <c r="H719" s="2">
        <v>22</v>
      </c>
    </row>
    <row r="720" spans="1:8" x14ac:dyDescent="0.45">
      <c r="A720" s="2" t="str">
        <f t="shared" si="11"/>
        <v>CVRKanCOFFEYVILLEHYDROGEN (MMCFD)Production Capacity, Next Year (barrels per stream day except sulfur and hydrogen)</v>
      </c>
      <c r="B720" s="2" t="s">
        <v>116</v>
      </c>
      <c r="C720" s="2" t="s">
        <v>117</v>
      </c>
      <c r="D720" s="2" t="s">
        <v>111</v>
      </c>
      <c r="E720" s="2" t="s">
        <v>118</v>
      </c>
      <c r="F720" s="2" t="s">
        <v>18</v>
      </c>
      <c r="G720" s="2" t="s">
        <v>20</v>
      </c>
      <c r="H720" s="2">
        <v>22</v>
      </c>
    </row>
    <row r="721" spans="1:8" x14ac:dyDescent="0.45">
      <c r="A721" s="2" t="str">
        <f t="shared" si="11"/>
        <v>CVRKanCOFFEYVILLEOPERATING CAPACITYAtmospheric Crude Distillation Capacity (barrels per calendar day)</v>
      </c>
      <c r="B721" s="2" t="s">
        <v>116</v>
      </c>
      <c r="C721" s="2" t="s">
        <v>117</v>
      </c>
      <c r="D721" s="2" t="s">
        <v>111</v>
      </c>
      <c r="E721" s="2" t="s">
        <v>118</v>
      </c>
      <c r="F721" s="2" t="s">
        <v>31</v>
      </c>
      <c r="G721" s="2" t="s">
        <v>32</v>
      </c>
      <c r="H721" s="2">
        <v>115000</v>
      </c>
    </row>
    <row r="722" spans="1:8" x14ac:dyDescent="0.45">
      <c r="A722" s="2" t="str">
        <f t="shared" si="11"/>
        <v>CVRKanCOFFEYVILLEOPERATING CAPACITYAtmospheric Crude Distillation Capacity (barrels per stream day)</v>
      </c>
      <c r="B722" s="2" t="s">
        <v>116</v>
      </c>
      <c r="C722" s="2" t="s">
        <v>117</v>
      </c>
      <c r="D722" s="2" t="s">
        <v>111</v>
      </c>
      <c r="E722" s="2" t="s">
        <v>118</v>
      </c>
      <c r="F722" s="2" t="s">
        <v>31</v>
      </c>
      <c r="G722" s="2" t="s">
        <v>33</v>
      </c>
      <c r="H722" s="2">
        <v>125000</v>
      </c>
    </row>
    <row r="723" spans="1:8" x14ac:dyDescent="0.45">
      <c r="A723" s="2" t="str">
        <f t="shared" si="11"/>
        <v>CVRKanCOFFEYVILLEPETCOKE,MARKETProduction Capacity, Current Year (barrels per steam day except sulfur and hydrogen)</v>
      </c>
      <c r="B723" s="2" t="s">
        <v>116</v>
      </c>
      <c r="C723" s="2" t="s">
        <v>117</v>
      </c>
      <c r="D723" s="2" t="s">
        <v>111</v>
      </c>
      <c r="E723" s="2" t="s">
        <v>118</v>
      </c>
      <c r="F723" s="2" t="s">
        <v>67</v>
      </c>
      <c r="G723" s="2" t="s">
        <v>19</v>
      </c>
      <c r="H723" s="2">
        <v>8700</v>
      </c>
    </row>
    <row r="724" spans="1:8" x14ac:dyDescent="0.45">
      <c r="A724" s="2" t="str">
        <f t="shared" si="11"/>
        <v>CVRKanCOFFEYVILLEPETCOKE,MARKETProduction Capacity, Next Year (barrels per stream day except sulfur and hydrogen)</v>
      </c>
      <c r="B724" s="2" t="s">
        <v>116</v>
      </c>
      <c r="C724" s="2" t="s">
        <v>117</v>
      </c>
      <c r="D724" s="2" t="s">
        <v>111</v>
      </c>
      <c r="E724" s="2" t="s">
        <v>118</v>
      </c>
      <c r="F724" s="2" t="s">
        <v>67</v>
      </c>
      <c r="G724" s="2" t="s">
        <v>20</v>
      </c>
      <c r="H724" s="2">
        <v>8700</v>
      </c>
    </row>
    <row r="725" spans="1:8" x14ac:dyDescent="0.45">
      <c r="A725" s="2" t="str">
        <f t="shared" si="11"/>
        <v>CVRKanCOFFEYVILLESULFUR (SHORT TONS/DAY)Production Capacity, Current Year (barrels per steam day except sulfur and hydrogen)</v>
      </c>
      <c r="B725" s="2" t="s">
        <v>116</v>
      </c>
      <c r="C725" s="2" t="s">
        <v>117</v>
      </c>
      <c r="D725" s="2" t="s">
        <v>111</v>
      </c>
      <c r="E725" s="2" t="s">
        <v>118</v>
      </c>
      <c r="F725" s="2" t="s">
        <v>24</v>
      </c>
      <c r="G725" s="2" t="s">
        <v>19</v>
      </c>
      <c r="H725" s="2">
        <v>229</v>
      </c>
    </row>
    <row r="726" spans="1:8" x14ac:dyDescent="0.45">
      <c r="A726" s="2" t="str">
        <f t="shared" si="11"/>
        <v>CVRKanCOFFEYVILLESULFUR (SHORT TONS/DAY)Production Capacity, Next Year (barrels per stream day except sulfur and hydrogen)</v>
      </c>
      <c r="B726" s="2" t="s">
        <v>116</v>
      </c>
      <c r="C726" s="2" t="s">
        <v>117</v>
      </c>
      <c r="D726" s="2" t="s">
        <v>111</v>
      </c>
      <c r="E726" s="2" t="s">
        <v>118</v>
      </c>
      <c r="F726" s="2" t="s">
        <v>24</v>
      </c>
      <c r="G726" s="2" t="s">
        <v>20</v>
      </c>
      <c r="H726" s="2">
        <v>229</v>
      </c>
    </row>
    <row r="727" spans="1:8" x14ac:dyDescent="0.45">
      <c r="A727" s="2" t="str">
        <f t="shared" si="11"/>
        <v>CVRKanCOFFEYVILLETHERM CRACKING, DELAYED COKINGDownstream Charge Capacity, Current Year (barrels per calendar day)</v>
      </c>
      <c r="B727" s="2" t="s">
        <v>116</v>
      </c>
      <c r="C727" s="2" t="s">
        <v>117</v>
      </c>
      <c r="D727" s="2" t="s">
        <v>111</v>
      </c>
      <c r="E727" s="2" t="s">
        <v>118</v>
      </c>
      <c r="F727" s="2" t="s">
        <v>68</v>
      </c>
      <c r="G727" s="2" t="s">
        <v>12</v>
      </c>
      <c r="H727" s="2">
        <v>22500</v>
      </c>
    </row>
    <row r="728" spans="1:8" x14ac:dyDescent="0.45">
      <c r="A728" s="2" t="str">
        <f t="shared" si="11"/>
        <v>CVRKanCOFFEYVILLETHERM CRACKING, DELAYED COKINGDownstream Charge Capacity, Current Year (barrels per stream day)</v>
      </c>
      <c r="B728" s="2" t="s">
        <v>116</v>
      </c>
      <c r="C728" s="2" t="s">
        <v>117</v>
      </c>
      <c r="D728" s="2" t="s">
        <v>111</v>
      </c>
      <c r="E728" s="2" t="s">
        <v>118</v>
      </c>
      <c r="F728" s="2" t="s">
        <v>68</v>
      </c>
      <c r="G728" s="2" t="s">
        <v>13</v>
      </c>
      <c r="H728" s="2">
        <v>25000</v>
      </c>
    </row>
    <row r="729" spans="1:8" x14ac:dyDescent="0.45">
      <c r="A729" s="2" t="str">
        <f t="shared" si="11"/>
        <v>CVRKanCOFFEYVILLETHERM CRACKING, DELAYED COKINGDownstream Charge Capacity, Next Year (barrels per stream day)</v>
      </c>
      <c r="B729" s="2" t="s">
        <v>116</v>
      </c>
      <c r="C729" s="2" t="s">
        <v>117</v>
      </c>
      <c r="D729" s="2" t="s">
        <v>111</v>
      </c>
      <c r="E729" s="2" t="s">
        <v>118</v>
      </c>
      <c r="F729" s="2" t="s">
        <v>68</v>
      </c>
      <c r="G729" s="2" t="s">
        <v>14</v>
      </c>
      <c r="H729" s="2">
        <v>25000</v>
      </c>
    </row>
    <row r="730" spans="1:8" x14ac:dyDescent="0.45">
      <c r="A730" s="2" t="str">
        <f t="shared" si="11"/>
        <v>CVRKanCOFFEYVILLETOTAL OPER CAP (PROJECTED, NEXT YEAR)Atmospheric Crude Distillation Capacity (barrels per stream day)</v>
      </c>
      <c r="B730" s="2" t="s">
        <v>116</v>
      </c>
      <c r="C730" s="2" t="s">
        <v>117</v>
      </c>
      <c r="D730" s="2" t="s">
        <v>111</v>
      </c>
      <c r="E730" s="2" t="s">
        <v>118</v>
      </c>
      <c r="F730" s="2" t="s">
        <v>34</v>
      </c>
      <c r="G730" s="2" t="s">
        <v>33</v>
      </c>
      <c r="H730" s="2">
        <v>125000</v>
      </c>
    </row>
    <row r="731" spans="1:8" x14ac:dyDescent="0.45">
      <c r="A731" s="2" t="str">
        <f t="shared" si="11"/>
        <v>CVRKanCOFFEYVILLETOTAL OPERABLE CAPACITYAtmospheric Crude Distillation Capacity (barrels per calendar day)</v>
      </c>
      <c r="B731" s="2" t="s">
        <v>116</v>
      </c>
      <c r="C731" s="2" t="s">
        <v>117</v>
      </c>
      <c r="D731" s="2" t="s">
        <v>111</v>
      </c>
      <c r="E731" s="2" t="s">
        <v>118</v>
      </c>
      <c r="F731" s="2" t="s">
        <v>35</v>
      </c>
      <c r="G731" s="2" t="s">
        <v>32</v>
      </c>
      <c r="H731" s="2">
        <v>115000</v>
      </c>
    </row>
    <row r="732" spans="1:8" x14ac:dyDescent="0.45">
      <c r="A732" s="2" t="str">
        <f t="shared" si="11"/>
        <v>CVRKanCOFFEYVILLETOTAL OPERABLE CAPACITYAtmospheric Crude Distillation Capacity (barrels per stream day)</v>
      </c>
      <c r="B732" s="2" t="s">
        <v>116</v>
      </c>
      <c r="C732" s="2" t="s">
        <v>117</v>
      </c>
      <c r="D732" s="2" t="s">
        <v>111</v>
      </c>
      <c r="E732" s="2" t="s">
        <v>118</v>
      </c>
      <c r="F732" s="2" t="s">
        <v>35</v>
      </c>
      <c r="G732" s="2" t="s">
        <v>33</v>
      </c>
      <c r="H732" s="2">
        <v>125000</v>
      </c>
    </row>
    <row r="733" spans="1:8" x14ac:dyDescent="0.45">
      <c r="A733" s="2" t="str">
        <f t="shared" si="11"/>
        <v>CVRKanCOFFEYVILLEVACUUM DISTILLATIONDownstream Charge Capacity, Current Year (barrels per stream day)</v>
      </c>
      <c r="B733" s="2" t="s">
        <v>116</v>
      </c>
      <c r="C733" s="2" t="s">
        <v>117</v>
      </c>
      <c r="D733" s="2" t="s">
        <v>111</v>
      </c>
      <c r="E733" s="2" t="s">
        <v>118</v>
      </c>
      <c r="F733" s="2" t="s">
        <v>36</v>
      </c>
      <c r="G733" s="2" t="s">
        <v>13</v>
      </c>
      <c r="H733" s="2">
        <v>46000</v>
      </c>
    </row>
    <row r="734" spans="1:8" x14ac:dyDescent="0.45">
      <c r="A734" s="2" t="str">
        <f t="shared" si="11"/>
        <v>CVRKanCOFFEYVILLEVACUUM DISTILLATIONDownstream Charge Capacity, Next Year (barrels per stream day)</v>
      </c>
      <c r="B734" s="2" t="s">
        <v>116</v>
      </c>
      <c r="C734" s="2" t="s">
        <v>117</v>
      </c>
      <c r="D734" s="2" t="s">
        <v>111</v>
      </c>
      <c r="E734" s="2" t="s">
        <v>118</v>
      </c>
      <c r="F734" s="2" t="s">
        <v>36</v>
      </c>
      <c r="G734" s="2" t="s">
        <v>14</v>
      </c>
      <c r="H734" s="2">
        <v>46000</v>
      </c>
    </row>
    <row r="735" spans="1:8" x14ac:dyDescent="0.45">
      <c r="A735" s="2" t="str">
        <f t="shared" si="11"/>
        <v>CVROklWYNNEWOODALKYLATESProduction Capacity, Current Year (barrels per steam day except sulfur and hydrogen)</v>
      </c>
      <c r="B735" s="2" t="s">
        <v>116</v>
      </c>
      <c r="C735" s="2" t="s">
        <v>340</v>
      </c>
      <c r="D735" s="2" t="s">
        <v>189</v>
      </c>
      <c r="E735" s="2" t="s">
        <v>341</v>
      </c>
      <c r="F735" s="2" t="s">
        <v>40</v>
      </c>
      <c r="G735" s="2" t="s">
        <v>19</v>
      </c>
      <c r="H735" s="2">
        <v>5500</v>
      </c>
    </row>
    <row r="736" spans="1:8" x14ac:dyDescent="0.45">
      <c r="A736" s="2" t="str">
        <f t="shared" si="11"/>
        <v>CVROklWYNNEWOODALKYLATESProduction Capacity, Next Year (barrels per stream day except sulfur and hydrogen)</v>
      </c>
      <c r="B736" s="2" t="s">
        <v>116</v>
      </c>
      <c r="C736" s="2" t="s">
        <v>340</v>
      </c>
      <c r="D736" s="2" t="s">
        <v>189</v>
      </c>
      <c r="E736" s="2" t="s">
        <v>341</v>
      </c>
      <c r="F736" s="2" t="s">
        <v>40</v>
      </c>
      <c r="G736" s="2" t="s">
        <v>20</v>
      </c>
      <c r="H736" s="2">
        <v>5500</v>
      </c>
    </row>
    <row r="737" spans="1:8" x14ac:dyDescent="0.45">
      <c r="A737" s="2" t="str">
        <f t="shared" si="11"/>
        <v>CVROklWYNNEWOODAROMATICSProduction Capacity, Current Year (barrels per steam day except sulfur and hydrogen)</v>
      </c>
      <c r="B737" s="2" t="s">
        <v>116</v>
      </c>
      <c r="C737" s="2" t="s">
        <v>340</v>
      </c>
      <c r="D737" s="2" t="s">
        <v>189</v>
      </c>
      <c r="E737" s="2" t="s">
        <v>341</v>
      </c>
      <c r="F737" s="2" t="s">
        <v>41</v>
      </c>
      <c r="G737" s="2" t="s">
        <v>19</v>
      </c>
      <c r="H737" s="2">
        <v>21000</v>
      </c>
    </row>
    <row r="738" spans="1:8" x14ac:dyDescent="0.45">
      <c r="A738" s="2" t="str">
        <f t="shared" si="11"/>
        <v>CVROklWYNNEWOODAROMATICSProduction Capacity, Next Year (barrels per stream day except sulfur and hydrogen)</v>
      </c>
      <c r="B738" s="2" t="s">
        <v>116</v>
      </c>
      <c r="C738" s="2" t="s">
        <v>340</v>
      </c>
      <c r="D738" s="2" t="s">
        <v>189</v>
      </c>
      <c r="E738" s="2" t="s">
        <v>341</v>
      </c>
      <c r="F738" s="2" t="s">
        <v>41</v>
      </c>
      <c r="G738" s="2" t="s">
        <v>20</v>
      </c>
      <c r="H738" s="2">
        <v>21000</v>
      </c>
    </row>
    <row r="739" spans="1:8" x14ac:dyDescent="0.45">
      <c r="A739" s="2" t="str">
        <f t="shared" si="11"/>
        <v>CVROklWYNNEWOODASPHALT &amp; ROAD OILProduction Capacity, Current Year (barrels per steam day except sulfur and hydrogen)</v>
      </c>
      <c r="B739" s="2" t="s">
        <v>116</v>
      </c>
      <c r="C739" s="2" t="s">
        <v>340</v>
      </c>
      <c r="D739" s="2" t="s">
        <v>189</v>
      </c>
      <c r="E739" s="2" t="s">
        <v>341</v>
      </c>
      <c r="F739" s="2" t="s">
        <v>42</v>
      </c>
      <c r="G739" s="2" t="s">
        <v>19</v>
      </c>
      <c r="H739" s="2">
        <v>7000</v>
      </c>
    </row>
    <row r="740" spans="1:8" x14ac:dyDescent="0.45">
      <c r="A740" s="2" t="str">
        <f t="shared" si="11"/>
        <v>CVROklWYNNEWOODASPHALT &amp; ROAD OILProduction Capacity, Next Year (barrels per stream day except sulfur and hydrogen)</v>
      </c>
      <c r="B740" s="2" t="s">
        <v>116</v>
      </c>
      <c r="C740" s="2" t="s">
        <v>340</v>
      </c>
      <c r="D740" s="2" t="s">
        <v>189</v>
      </c>
      <c r="E740" s="2" t="s">
        <v>341</v>
      </c>
      <c r="F740" s="2" t="s">
        <v>42</v>
      </c>
      <c r="G740" s="2" t="s">
        <v>20</v>
      </c>
      <c r="H740" s="2">
        <v>7000</v>
      </c>
    </row>
    <row r="741" spans="1:8" x14ac:dyDescent="0.45">
      <c r="A741" s="2" t="str">
        <f t="shared" si="11"/>
        <v>CVROklWYNNEWOODCAT CRACKING: FRESH FEEDDownstream Charge Capacity, Current Year (barrels per calendar day)</v>
      </c>
      <c r="B741" s="2" t="s">
        <v>116</v>
      </c>
      <c r="C741" s="2" t="s">
        <v>340</v>
      </c>
      <c r="D741" s="2" t="s">
        <v>189</v>
      </c>
      <c r="E741" s="2" t="s">
        <v>341</v>
      </c>
      <c r="F741" s="2" t="s">
        <v>28</v>
      </c>
      <c r="G741" s="2" t="s">
        <v>12</v>
      </c>
      <c r="H741" s="2">
        <v>19000</v>
      </c>
    </row>
    <row r="742" spans="1:8" x14ac:dyDescent="0.45">
      <c r="A742" s="2" t="str">
        <f t="shared" si="11"/>
        <v>CVROklWYNNEWOODCAT CRACKING: FRESH FEEDDownstream Charge Capacity, Current Year (barrels per stream day)</v>
      </c>
      <c r="B742" s="2" t="s">
        <v>116</v>
      </c>
      <c r="C742" s="2" t="s">
        <v>340</v>
      </c>
      <c r="D742" s="2" t="s">
        <v>189</v>
      </c>
      <c r="E742" s="2" t="s">
        <v>341</v>
      </c>
      <c r="F742" s="2" t="s">
        <v>28</v>
      </c>
      <c r="G742" s="2" t="s">
        <v>13</v>
      </c>
      <c r="H742" s="2">
        <v>22200</v>
      </c>
    </row>
    <row r="743" spans="1:8" x14ac:dyDescent="0.45">
      <c r="A743" s="2" t="str">
        <f t="shared" si="11"/>
        <v>CVROklWYNNEWOODCAT CRACKING: FRESH FEEDDownstream Charge Capacity, Next Year (barrels per stream day)</v>
      </c>
      <c r="B743" s="2" t="s">
        <v>116</v>
      </c>
      <c r="C743" s="2" t="s">
        <v>340</v>
      </c>
      <c r="D743" s="2" t="s">
        <v>189</v>
      </c>
      <c r="E743" s="2" t="s">
        <v>341</v>
      </c>
      <c r="F743" s="2" t="s">
        <v>28</v>
      </c>
      <c r="G743" s="2" t="s">
        <v>14</v>
      </c>
      <c r="H743" s="2">
        <v>22200</v>
      </c>
    </row>
    <row r="744" spans="1:8" x14ac:dyDescent="0.45">
      <c r="A744" s="2" t="str">
        <f t="shared" si="11"/>
        <v>CVROklWYNNEWOODCAT HYDROCRACKING, GAS OILDownstream Charge Capacity, Current Year (barrels per calendar day)</v>
      </c>
      <c r="B744" s="2" t="s">
        <v>116</v>
      </c>
      <c r="C744" s="2" t="s">
        <v>340</v>
      </c>
      <c r="D744" s="2" t="s">
        <v>189</v>
      </c>
      <c r="E744" s="2" t="s">
        <v>341</v>
      </c>
      <c r="F744" s="2" t="s">
        <v>11</v>
      </c>
      <c r="G744" s="2" t="s">
        <v>12</v>
      </c>
      <c r="H744" s="2">
        <v>17800</v>
      </c>
    </row>
    <row r="745" spans="1:8" x14ac:dyDescent="0.45">
      <c r="A745" s="2" t="str">
        <f t="shared" si="11"/>
        <v>CVROklWYNNEWOODCAT HYDROCRACKING, GAS OILDownstream Charge Capacity, Current Year (barrels per stream day)</v>
      </c>
      <c r="B745" s="2" t="s">
        <v>116</v>
      </c>
      <c r="C745" s="2" t="s">
        <v>340</v>
      </c>
      <c r="D745" s="2" t="s">
        <v>189</v>
      </c>
      <c r="E745" s="2" t="s">
        <v>341</v>
      </c>
      <c r="F745" s="2" t="s">
        <v>11</v>
      </c>
      <c r="G745" s="2" t="s">
        <v>13</v>
      </c>
      <c r="H745" s="2">
        <v>18200</v>
      </c>
    </row>
    <row r="746" spans="1:8" x14ac:dyDescent="0.45">
      <c r="A746" s="2" t="str">
        <f t="shared" si="11"/>
        <v>CVROklWYNNEWOODCAT HYDROCRACKING, GAS OILDownstream Charge Capacity, Next Year (barrels per stream day)</v>
      </c>
      <c r="B746" s="2" t="s">
        <v>116</v>
      </c>
      <c r="C746" s="2" t="s">
        <v>340</v>
      </c>
      <c r="D746" s="2" t="s">
        <v>189</v>
      </c>
      <c r="E746" s="2" t="s">
        <v>341</v>
      </c>
      <c r="F746" s="2" t="s">
        <v>11</v>
      </c>
      <c r="G746" s="2" t="s">
        <v>14</v>
      </c>
      <c r="H746" s="2">
        <v>18200</v>
      </c>
    </row>
    <row r="747" spans="1:8" x14ac:dyDescent="0.45">
      <c r="A747" s="2" t="str">
        <f t="shared" si="11"/>
        <v>CVROklWYNNEWOODCAT REFORMING: LOW PRESSUREDownstream Charge Capacity, Current Year (barrels per calendar day)</v>
      </c>
      <c r="B747" s="2" t="s">
        <v>116</v>
      </c>
      <c r="C747" s="2" t="s">
        <v>340</v>
      </c>
      <c r="D747" s="2" t="s">
        <v>189</v>
      </c>
      <c r="E747" s="2" t="s">
        <v>341</v>
      </c>
      <c r="F747" s="2" t="s">
        <v>15</v>
      </c>
      <c r="G747" s="2" t="s">
        <v>12</v>
      </c>
      <c r="H747" s="2">
        <v>17000</v>
      </c>
    </row>
    <row r="748" spans="1:8" x14ac:dyDescent="0.45">
      <c r="A748" s="2" t="str">
        <f t="shared" si="11"/>
        <v>CVROklWYNNEWOODCAT REFORMING: LOW PRESSUREDownstream Charge Capacity, Current Year (barrels per stream day)</v>
      </c>
      <c r="B748" s="2" t="s">
        <v>116</v>
      </c>
      <c r="C748" s="2" t="s">
        <v>340</v>
      </c>
      <c r="D748" s="2" t="s">
        <v>189</v>
      </c>
      <c r="E748" s="2" t="s">
        <v>341</v>
      </c>
      <c r="F748" s="2" t="s">
        <v>15</v>
      </c>
      <c r="G748" s="2" t="s">
        <v>13</v>
      </c>
      <c r="H748" s="2">
        <v>18000</v>
      </c>
    </row>
    <row r="749" spans="1:8" x14ac:dyDescent="0.45">
      <c r="A749" s="2" t="str">
        <f t="shared" si="11"/>
        <v>CVROklWYNNEWOODCAT REFORMING: LOW PRESSUREDownstream Charge Capacity, Next Year (barrels per stream day)</v>
      </c>
      <c r="B749" s="2" t="s">
        <v>116</v>
      </c>
      <c r="C749" s="2" t="s">
        <v>340</v>
      </c>
      <c r="D749" s="2" t="s">
        <v>189</v>
      </c>
      <c r="E749" s="2" t="s">
        <v>341</v>
      </c>
      <c r="F749" s="2" t="s">
        <v>15</v>
      </c>
      <c r="G749" s="2" t="s">
        <v>14</v>
      </c>
      <c r="H749" s="2">
        <v>18000</v>
      </c>
    </row>
    <row r="750" spans="1:8" x14ac:dyDescent="0.45">
      <c r="A750" s="2" t="str">
        <f t="shared" si="11"/>
        <v>CVROklWYNNEWOODDESULFURIZATION, DIESEL FUELDownstream Charge Capacity, Current Year (barrels per stream day)</v>
      </c>
      <c r="B750" s="2" t="s">
        <v>116</v>
      </c>
      <c r="C750" s="2" t="s">
        <v>340</v>
      </c>
      <c r="D750" s="2" t="s">
        <v>189</v>
      </c>
      <c r="E750" s="2" t="s">
        <v>341</v>
      </c>
      <c r="F750" s="2" t="s">
        <v>43</v>
      </c>
      <c r="G750" s="2" t="s">
        <v>13</v>
      </c>
      <c r="H750" s="2">
        <v>25600</v>
      </c>
    </row>
    <row r="751" spans="1:8" x14ac:dyDescent="0.45">
      <c r="A751" s="2" t="str">
        <f t="shared" si="11"/>
        <v>CVROklWYNNEWOODDESULFURIZATION, DIESEL FUELDownstream Charge Capacity, Next Year (barrels per stream day)</v>
      </c>
      <c r="B751" s="2" t="s">
        <v>116</v>
      </c>
      <c r="C751" s="2" t="s">
        <v>340</v>
      </c>
      <c r="D751" s="2" t="s">
        <v>189</v>
      </c>
      <c r="E751" s="2" t="s">
        <v>341</v>
      </c>
      <c r="F751" s="2" t="s">
        <v>43</v>
      </c>
      <c r="G751" s="2" t="s">
        <v>14</v>
      </c>
      <c r="H751" s="2">
        <v>25600</v>
      </c>
    </row>
    <row r="752" spans="1:8" x14ac:dyDescent="0.45">
      <c r="A752" s="2" t="str">
        <f t="shared" si="11"/>
        <v>CVROklWYNNEWOODDESULFURIZATION, GASOLINEDownstream Charge Capacity, Current Year (barrels per stream day)</v>
      </c>
      <c r="B752" s="2" t="s">
        <v>116</v>
      </c>
      <c r="C752" s="2" t="s">
        <v>340</v>
      </c>
      <c r="D752" s="2" t="s">
        <v>189</v>
      </c>
      <c r="E752" s="2" t="s">
        <v>341</v>
      </c>
      <c r="F752" s="2" t="s">
        <v>30</v>
      </c>
      <c r="G752" s="2" t="s">
        <v>13</v>
      </c>
      <c r="H752" s="2">
        <v>15000</v>
      </c>
    </row>
    <row r="753" spans="1:8" x14ac:dyDescent="0.45">
      <c r="A753" s="2" t="str">
        <f t="shared" si="11"/>
        <v>CVROklWYNNEWOODDESULFURIZATION, GASOLINEDownstream Charge Capacity, Next Year (barrels per stream day)</v>
      </c>
      <c r="B753" s="2" t="s">
        <v>116</v>
      </c>
      <c r="C753" s="2" t="s">
        <v>340</v>
      </c>
      <c r="D753" s="2" t="s">
        <v>189</v>
      </c>
      <c r="E753" s="2" t="s">
        <v>341</v>
      </c>
      <c r="F753" s="2" t="s">
        <v>30</v>
      </c>
      <c r="G753" s="2" t="s">
        <v>14</v>
      </c>
      <c r="H753" s="2">
        <v>15000</v>
      </c>
    </row>
    <row r="754" spans="1:8" x14ac:dyDescent="0.45">
      <c r="A754" s="2" t="str">
        <f t="shared" si="11"/>
        <v>CVROklWYNNEWOODDESULFURIZATION, NAPHTHA/REFORMER FEEDDownstream Charge Capacity, Current Year (barrels per stream day)</v>
      </c>
      <c r="B754" s="2" t="s">
        <v>116</v>
      </c>
      <c r="C754" s="2" t="s">
        <v>340</v>
      </c>
      <c r="D754" s="2" t="s">
        <v>189</v>
      </c>
      <c r="E754" s="2" t="s">
        <v>341</v>
      </c>
      <c r="F754" s="2" t="s">
        <v>17</v>
      </c>
      <c r="G754" s="2" t="s">
        <v>13</v>
      </c>
      <c r="H754" s="2">
        <v>26900</v>
      </c>
    </row>
    <row r="755" spans="1:8" x14ac:dyDescent="0.45">
      <c r="A755" s="2" t="str">
        <f t="shared" si="11"/>
        <v>CVROklWYNNEWOODDESULFURIZATION, NAPHTHA/REFORMER FEEDDownstream Charge Capacity, Next Year (barrels per stream day)</v>
      </c>
      <c r="B755" s="2" t="s">
        <v>116</v>
      </c>
      <c r="C755" s="2" t="s">
        <v>340</v>
      </c>
      <c r="D755" s="2" t="s">
        <v>189</v>
      </c>
      <c r="E755" s="2" t="s">
        <v>341</v>
      </c>
      <c r="F755" s="2" t="s">
        <v>17</v>
      </c>
      <c r="G755" s="2" t="s">
        <v>14</v>
      </c>
      <c r="H755" s="2">
        <v>26900</v>
      </c>
    </row>
    <row r="756" spans="1:8" x14ac:dyDescent="0.45">
      <c r="A756" s="2" t="str">
        <f t="shared" si="11"/>
        <v>CVROklWYNNEWOODFUELS SOLVENT DEASPHALTINGDownstream Charge Capacity, Current Year (barrels per stream day)</v>
      </c>
      <c r="B756" s="2" t="s">
        <v>116</v>
      </c>
      <c r="C756" s="2" t="s">
        <v>340</v>
      </c>
      <c r="D756" s="2" t="s">
        <v>189</v>
      </c>
      <c r="E756" s="2" t="s">
        <v>341</v>
      </c>
      <c r="F756" s="2" t="s">
        <v>45</v>
      </c>
      <c r="G756" s="2" t="s">
        <v>13</v>
      </c>
      <c r="H756" s="2">
        <v>4850</v>
      </c>
    </row>
    <row r="757" spans="1:8" x14ac:dyDescent="0.45">
      <c r="A757" s="2" t="str">
        <f t="shared" si="11"/>
        <v>CVROklWYNNEWOODFUELS SOLVENT DEASPHALTINGDownstream Charge Capacity, Next Year (barrels per stream day)</v>
      </c>
      <c r="B757" s="2" t="s">
        <v>116</v>
      </c>
      <c r="C757" s="2" t="s">
        <v>340</v>
      </c>
      <c r="D757" s="2" t="s">
        <v>189</v>
      </c>
      <c r="E757" s="2" t="s">
        <v>341</v>
      </c>
      <c r="F757" s="2" t="s">
        <v>45</v>
      </c>
      <c r="G757" s="2" t="s">
        <v>14</v>
      </c>
      <c r="H757" s="2">
        <v>4850</v>
      </c>
    </row>
    <row r="758" spans="1:8" x14ac:dyDescent="0.45">
      <c r="A758" s="2" t="str">
        <f t="shared" si="11"/>
        <v>CVROklWYNNEWOODHYDROGEN (MMCFD)Production Capacity, Current Year (barrels per steam day except sulfur and hydrogen)</v>
      </c>
      <c r="B758" s="2" t="s">
        <v>116</v>
      </c>
      <c r="C758" s="2" t="s">
        <v>340</v>
      </c>
      <c r="D758" s="2" t="s">
        <v>189</v>
      </c>
      <c r="E758" s="2" t="s">
        <v>341</v>
      </c>
      <c r="F758" s="2" t="s">
        <v>18</v>
      </c>
      <c r="G758" s="2" t="s">
        <v>19</v>
      </c>
      <c r="H758" s="2">
        <v>10</v>
      </c>
    </row>
    <row r="759" spans="1:8" x14ac:dyDescent="0.45">
      <c r="A759" s="2" t="str">
        <f t="shared" si="11"/>
        <v>CVROklWYNNEWOODHYDROGEN (MMCFD)Production Capacity, Next Year (barrels per stream day except sulfur and hydrogen)</v>
      </c>
      <c r="B759" s="2" t="s">
        <v>116</v>
      </c>
      <c r="C759" s="2" t="s">
        <v>340</v>
      </c>
      <c r="D759" s="2" t="s">
        <v>189</v>
      </c>
      <c r="E759" s="2" t="s">
        <v>341</v>
      </c>
      <c r="F759" s="2" t="s">
        <v>18</v>
      </c>
      <c r="G759" s="2" t="s">
        <v>20</v>
      </c>
      <c r="H759" s="2">
        <v>10</v>
      </c>
    </row>
    <row r="760" spans="1:8" x14ac:dyDescent="0.45">
      <c r="A760" s="2" t="str">
        <f t="shared" si="11"/>
        <v>CVROklWYNNEWOODOPERATING CAPACITYAtmospheric Crude Distillation Capacity (barrels per calendar day)</v>
      </c>
      <c r="B760" s="2" t="s">
        <v>116</v>
      </c>
      <c r="C760" s="2" t="s">
        <v>340</v>
      </c>
      <c r="D760" s="2" t="s">
        <v>189</v>
      </c>
      <c r="E760" s="2" t="s">
        <v>341</v>
      </c>
      <c r="F760" s="2" t="s">
        <v>31</v>
      </c>
      <c r="G760" s="2" t="s">
        <v>32</v>
      </c>
      <c r="H760" s="2">
        <v>70000</v>
      </c>
    </row>
    <row r="761" spans="1:8" x14ac:dyDescent="0.45">
      <c r="A761" s="2" t="str">
        <f t="shared" si="11"/>
        <v>CVROklWYNNEWOODOPERATING CAPACITYAtmospheric Crude Distillation Capacity (barrels per stream day)</v>
      </c>
      <c r="B761" s="2" t="s">
        <v>116</v>
      </c>
      <c r="C761" s="2" t="s">
        <v>340</v>
      </c>
      <c r="D761" s="2" t="s">
        <v>189</v>
      </c>
      <c r="E761" s="2" t="s">
        <v>341</v>
      </c>
      <c r="F761" s="2" t="s">
        <v>31</v>
      </c>
      <c r="G761" s="2" t="s">
        <v>33</v>
      </c>
      <c r="H761" s="2">
        <v>75000</v>
      </c>
    </row>
    <row r="762" spans="1:8" x14ac:dyDescent="0.45">
      <c r="A762" s="2" t="str">
        <f t="shared" si="11"/>
        <v>CVROklWYNNEWOODTOTAL OPER CAP (PROJECTED, NEXT YEAR)Atmospheric Crude Distillation Capacity (barrels per stream day)</v>
      </c>
      <c r="B762" s="2" t="s">
        <v>116</v>
      </c>
      <c r="C762" s="2" t="s">
        <v>340</v>
      </c>
      <c r="D762" s="2" t="s">
        <v>189</v>
      </c>
      <c r="E762" s="2" t="s">
        <v>341</v>
      </c>
      <c r="F762" s="2" t="s">
        <v>34</v>
      </c>
      <c r="G762" s="2" t="s">
        <v>33</v>
      </c>
      <c r="H762" s="2">
        <v>75000</v>
      </c>
    </row>
    <row r="763" spans="1:8" x14ac:dyDescent="0.45">
      <c r="A763" s="2" t="str">
        <f t="shared" si="11"/>
        <v>CVROklWYNNEWOODTOTAL OPERABLE CAPACITYAtmospheric Crude Distillation Capacity (barrels per calendar day)</v>
      </c>
      <c r="B763" s="2" t="s">
        <v>116</v>
      </c>
      <c r="C763" s="2" t="s">
        <v>340</v>
      </c>
      <c r="D763" s="2" t="s">
        <v>189</v>
      </c>
      <c r="E763" s="2" t="s">
        <v>341</v>
      </c>
      <c r="F763" s="2" t="s">
        <v>35</v>
      </c>
      <c r="G763" s="2" t="s">
        <v>32</v>
      </c>
      <c r="H763" s="2">
        <v>70000</v>
      </c>
    </row>
    <row r="764" spans="1:8" x14ac:dyDescent="0.45">
      <c r="A764" s="2" t="str">
        <f t="shared" si="11"/>
        <v>CVROklWYNNEWOODTOTAL OPERABLE CAPACITYAtmospheric Crude Distillation Capacity (barrels per stream day)</v>
      </c>
      <c r="B764" s="2" t="s">
        <v>116</v>
      </c>
      <c r="C764" s="2" t="s">
        <v>340</v>
      </c>
      <c r="D764" s="2" t="s">
        <v>189</v>
      </c>
      <c r="E764" s="2" t="s">
        <v>341</v>
      </c>
      <c r="F764" s="2" t="s">
        <v>35</v>
      </c>
      <c r="G764" s="2" t="s">
        <v>33</v>
      </c>
      <c r="H764" s="2">
        <v>75000</v>
      </c>
    </row>
    <row r="765" spans="1:8" x14ac:dyDescent="0.45">
      <c r="A765" s="2" t="str">
        <f t="shared" si="11"/>
        <v>CVROklWYNNEWOODVACUUM DISTILLATIONDownstream Charge Capacity, Current Year (barrels per stream day)</v>
      </c>
      <c r="B765" s="2" t="s">
        <v>116</v>
      </c>
      <c r="C765" s="2" t="s">
        <v>340</v>
      </c>
      <c r="D765" s="2" t="s">
        <v>189</v>
      </c>
      <c r="E765" s="2" t="s">
        <v>341</v>
      </c>
      <c r="F765" s="2" t="s">
        <v>36</v>
      </c>
      <c r="G765" s="2" t="s">
        <v>13</v>
      </c>
      <c r="H765" s="2">
        <v>40300</v>
      </c>
    </row>
    <row r="766" spans="1:8" x14ac:dyDescent="0.45">
      <c r="A766" s="2" t="str">
        <f t="shared" si="11"/>
        <v>CVROklWYNNEWOODVACUUM DISTILLATIONDownstream Charge Capacity, Next Year (barrels per stream day)</v>
      </c>
      <c r="B766" s="2" t="s">
        <v>116</v>
      </c>
      <c r="C766" s="2" t="s">
        <v>340</v>
      </c>
      <c r="D766" s="2" t="s">
        <v>189</v>
      </c>
      <c r="E766" s="2" t="s">
        <v>341</v>
      </c>
      <c r="F766" s="2" t="s">
        <v>36</v>
      </c>
      <c r="G766" s="2" t="s">
        <v>14</v>
      </c>
      <c r="H766" s="2">
        <v>40300</v>
      </c>
    </row>
    <row r="767" spans="1:8" x14ac:dyDescent="0.45">
      <c r="A767" s="2" t="str">
        <f t="shared" si="11"/>
        <v>DEETexDEER PARKALKYLATESProduction Capacity, Current Year (barrels per steam day except sulfur and hydrogen)</v>
      </c>
      <c r="B767" s="2" t="s">
        <v>132</v>
      </c>
      <c r="C767" s="2" t="s">
        <v>133</v>
      </c>
      <c r="D767" s="2" t="s">
        <v>38</v>
      </c>
      <c r="E767" s="2" t="s">
        <v>134</v>
      </c>
      <c r="F767" s="2" t="s">
        <v>40</v>
      </c>
      <c r="G767" s="2" t="s">
        <v>19</v>
      </c>
      <c r="H767" s="2">
        <v>18500</v>
      </c>
    </row>
    <row r="768" spans="1:8" x14ac:dyDescent="0.45">
      <c r="A768" s="2" t="str">
        <f t="shared" si="11"/>
        <v>DEETexDEER PARKALKYLATESProduction Capacity, Next Year (barrels per stream day except sulfur and hydrogen)</v>
      </c>
      <c r="B768" s="2" t="s">
        <v>132</v>
      </c>
      <c r="C768" s="2" t="s">
        <v>133</v>
      </c>
      <c r="D768" s="2" t="s">
        <v>38</v>
      </c>
      <c r="E768" s="2" t="s">
        <v>134</v>
      </c>
      <c r="F768" s="2" t="s">
        <v>40</v>
      </c>
      <c r="G768" s="2" t="s">
        <v>20</v>
      </c>
      <c r="H768" s="2">
        <v>20000</v>
      </c>
    </row>
    <row r="769" spans="1:8" x14ac:dyDescent="0.45">
      <c r="A769" s="2" t="str">
        <f t="shared" si="11"/>
        <v>DEETexDEER PARKCAT CRACKING: FRESH FEEDDownstream Charge Capacity, Current Year (barrels per calendar day)</v>
      </c>
      <c r="B769" s="2" t="s">
        <v>132</v>
      </c>
      <c r="C769" s="2" t="s">
        <v>133</v>
      </c>
      <c r="D769" s="2" t="s">
        <v>38</v>
      </c>
      <c r="E769" s="2" t="s">
        <v>134</v>
      </c>
      <c r="F769" s="2" t="s">
        <v>28</v>
      </c>
      <c r="G769" s="2" t="s">
        <v>12</v>
      </c>
      <c r="H769" s="2">
        <v>62900</v>
      </c>
    </row>
    <row r="770" spans="1:8" x14ac:dyDescent="0.45">
      <c r="A770" s="2" t="str">
        <f t="shared" ref="A770:A833" si="12">LEFT(B770,3)&amp;LEFT(D770,3)&amp;LEFT(E770,15)&amp;F770&amp;G770</f>
        <v>DEETexDEER PARKCAT CRACKING: FRESH FEEDDownstream Charge Capacity, Current Year (barrels per stream day)</v>
      </c>
      <c r="B770" s="2" t="s">
        <v>132</v>
      </c>
      <c r="C770" s="2" t="s">
        <v>133</v>
      </c>
      <c r="D770" s="2" t="s">
        <v>38</v>
      </c>
      <c r="E770" s="2" t="s">
        <v>134</v>
      </c>
      <c r="F770" s="2" t="s">
        <v>28</v>
      </c>
      <c r="G770" s="2" t="s">
        <v>13</v>
      </c>
      <c r="H770" s="2">
        <v>75000</v>
      </c>
    </row>
    <row r="771" spans="1:8" x14ac:dyDescent="0.45">
      <c r="A771" s="2" t="str">
        <f t="shared" si="12"/>
        <v>DEETexDEER PARKCAT CRACKING: FRESH FEEDDownstream Charge Capacity, Next Year (barrels per stream day)</v>
      </c>
      <c r="B771" s="2" t="s">
        <v>132</v>
      </c>
      <c r="C771" s="2" t="s">
        <v>133</v>
      </c>
      <c r="D771" s="2" t="s">
        <v>38</v>
      </c>
      <c r="E771" s="2" t="s">
        <v>134</v>
      </c>
      <c r="F771" s="2" t="s">
        <v>28</v>
      </c>
      <c r="G771" s="2" t="s">
        <v>14</v>
      </c>
      <c r="H771" s="2">
        <v>75000</v>
      </c>
    </row>
    <row r="772" spans="1:8" x14ac:dyDescent="0.45">
      <c r="A772" s="2" t="str">
        <f t="shared" si="12"/>
        <v>DEETexDEER PARKCAT CRACKING: RECYCLED FEEDDownstream Charge Capacity, Current Year (barrels per stream day)</v>
      </c>
      <c r="B772" s="2" t="s">
        <v>132</v>
      </c>
      <c r="C772" s="2" t="s">
        <v>133</v>
      </c>
      <c r="D772" s="2" t="s">
        <v>38</v>
      </c>
      <c r="E772" s="2" t="s">
        <v>134</v>
      </c>
      <c r="F772" s="2" t="s">
        <v>66</v>
      </c>
      <c r="G772" s="2" t="s">
        <v>13</v>
      </c>
      <c r="H772" s="2">
        <v>5000</v>
      </c>
    </row>
    <row r="773" spans="1:8" x14ac:dyDescent="0.45">
      <c r="A773" s="2" t="str">
        <f t="shared" si="12"/>
        <v>DEETexDEER PARKCAT CRACKING: RECYCLED FEEDDownstream Charge Capacity, Next Year (barrels per stream day)</v>
      </c>
      <c r="B773" s="2" t="s">
        <v>132</v>
      </c>
      <c r="C773" s="2" t="s">
        <v>133</v>
      </c>
      <c r="D773" s="2" t="s">
        <v>38</v>
      </c>
      <c r="E773" s="2" t="s">
        <v>134</v>
      </c>
      <c r="F773" s="2" t="s">
        <v>66</v>
      </c>
      <c r="G773" s="2" t="s">
        <v>14</v>
      </c>
      <c r="H773" s="2">
        <v>5000</v>
      </c>
    </row>
    <row r="774" spans="1:8" x14ac:dyDescent="0.45">
      <c r="A774" s="2" t="str">
        <f t="shared" si="12"/>
        <v>DEETexDEER PARKCAT HYDROCRACKING, GAS OILDownstream Charge Capacity, Current Year (barrels per calendar day)</v>
      </c>
      <c r="B774" s="2" t="s">
        <v>132</v>
      </c>
      <c r="C774" s="2" t="s">
        <v>133</v>
      </c>
      <c r="D774" s="2" t="s">
        <v>38</v>
      </c>
      <c r="E774" s="2" t="s">
        <v>134</v>
      </c>
      <c r="F774" s="2" t="s">
        <v>11</v>
      </c>
      <c r="G774" s="2" t="s">
        <v>12</v>
      </c>
      <c r="H774" s="2">
        <v>52300</v>
      </c>
    </row>
    <row r="775" spans="1:8" x14ac:dyDescent="0.45">
      <c r="A775" s="2" t="str">
        <f t="shared" si="12"/>
        <v>DEETexDEER PARKCAT HYDROCRACKING, GAS OILDownstream Charge Capacity, Current Year (barrels per stream day)</v>
      </c>
      <c r="B775" s="2" t="s">
        <v>132</v>
      </c>
      <c r="C775" s="2" t="s">
        <v>133</v>
      </c>
      <c r="D775" s="2" t="s">
        <v>38</v>
      </c>
      <c r="E775" s="2" t="s">
        <v>134</v>
      </c>
      <c r="F775" s="2" t="s">
        <v>11</v>
      </c>
      <c r="G775" s="2" t="s">
        <v>13</v>
      </c>
      <c r="H775" s="2">
        <v>60000</v>
      </c>
    </row>
    <row r="776" spans="1:8" x14ac:dyDescent="0.45">
      <c r="A776" s="2" t="str">
        <f t="shared" si="12"/>
        <v>DEETexDEER PARKCAT HYDROCRACKING, GAS OILDownstream Charge Capacity, Next Year (barrels per stream day)</v>
      </c>
      <c r="B776" s="2" t="s">
        <v>132</v>
      </c>
      <c r="C776" s="2" t="s">
        <v>133</v>
      </c>
      <c r="D776" s="2" t="s">
        <v>38</v>
      </c>
      <c r="E776" s="2" t="s">
        <v>134</v>
      </c>
      <c r="F776" s="2" t="s">
        <v>11</v>
      </c>
      <c r="G776" s="2" t="s">
        <v>14</v>
      </c>
      <c r="H776" s="2">
        <v>60000</v>
      </c>
    </row>
    <row r="777" spans="1:8" x14ac:dyDescent="0.45">
      <c r="A777" s="2" t="str">
        <f t="shared" si="12"/>
        <v>DEETexDEER PARKCAT REFORMING: HIGH PRESSUREDownstream Charge Capacity, Current Year (barrels per calendar day)</v>
      </c>
      <c r="B777" s="2" t="s">
        <v>132</v>
      </c>
      <c r="C777" s="2" t="s">
        <v>133</v>
      </c>
      <c r="D777" s="2" t="s">
        <v>38</v>
      </c>
      <c r="E777" s="2" t="s">
        <v>134</v>
      </c>
      <c r="F777" s="2" t="s">
        <v>29</v>
      </c>
      <c r="G777" s="2" t="s">
        <v>12</v>
      </c>
      <c r="H777" s="2">
        <v>22000</v>
      </c>
    </row>
    <row r="778" spans="1:8" x14ac:dyDescent="0.45">
      <c r="A778" s="2" t="str">
        <f t="shared" si="12"/>
        <v>DEETexDEER PARKCAT REFORMING: HIGH PRESSUREDownstream Charge Capacity, Current Year (barrels per stream day)</v>
      </c>
      <c r="B778" s="2" t="s">
        <v>132</v>
      </c>
      <c r="C778" s="2" t="s">
        <v>133</v>
      </c>
      <c r="D778" s="2" t="s">
        <v>38</v>
      </c>
      <c r="E778" s="2" t="s">
        <v>134</v>
      </c>
      <c r="F778" s="2" t="s">
        <v>29</v>
      </c>
      <c r="G778" s="2" t="s">
        <v>13</v>
      </c>
      <c r="H778" s="2">
        <v>24500</v>
      </c>
    </row>
    <row r="779" spans="1:8" x14ac:dyDescent="0.45">
      <c r="A779" s="2" t="str">
        <f t="shared" si="12"/>
        <v>DEETexDEER PARKCAT REFORMING: HIGH PRESSUREDownstream Charge Capacity, Next Year (barrels per stream day)</v>
      </c>
      <c r="B779" s="2" t="s">
        <v>132</v>
      </c>
      <c r="C779" s="2" t="s">
        <v>133</v>
      </c>
      <c r="D779" s="2" t="s">
        <v>38</v>
      </c>
      <c r="E779" s="2" t="s">
        <v>134</v>
      </c>
      <c r="F779" s="2" t="s">
        <v>29</v>
      </c>
      <c r="G779" s="2" t="s">
        <v>14</v>
      </c>
      <c r="H779" s="2">
        <v>24500</v>
      </c>
    </row>
    <row r="780" spans="1:8" x14ac:dyDescent="0.45">
      <c r="A780" s="2" t="str">
        <f t="shared" si="12"/>
        <v>DEETexDEER PARKCAT REFORMING: LOW PRESSUREDownstream Charge Capacity, Current Year (barrels per calendar day)</v>
      </c>
      <c r="B780" s="2" t="s">
        <v>132</v>
      </c>
      <c r="C780" s="2" t="s">
        <v>133</v>
      </c>
      <c r="D780" s="2" t="s">
        <v>38</v>
      </c>
      <c r="E780" s="2" t="s">
        <v>134</v>
      </c>
      <c r="F780" s="2" t="s">
        <v>15</v>
      </c>
      <c r="G780" s="2" t="s">
        <v>12</v>
      </c>
      <c r="H780" s="2">
        <v>39600</v>
      </c>
    </row>
    <row r="781" spans="1:8" x14ac:dyDescent="0.45">
      <c r="A781" s="2" t="str">
        <f t="shared" si="12"/>
        <v>DEETexDEER PARKCAT REFORMING: LOW PRESSUREDownstream Charge Capacity, Current Year (barrels per stream day)</v>
      </c>
      <c r="B781" s="2" t="s">
        <v>132</v>
      </c>
      <c r="C781" s="2" t="s">
        <v>133</v>
      </c>
      <c r="D781" s="2" t="s">
        <v>38</v>
      </c>
      <c r="E781" s="2" t="s">
        <v>134</v>
      </c>
      <c r="F781" s="2" t="s">
        <v>15</v>
      </c>
      <c r="G781" s="2" t="s">
        <v>13</v>
      </c>
      <c r="H781" s="2">
        <v>45000</v>
      </c>
    </row>
    <row r="782" spans="1:8" x14ac:dyDescent="0.45">
      <c r="A782" s="2" t="str">
        <f t="shared" si="12"/>
        <v>DEETexDEER PARKCAT REFORMING: LOW PRESSUREDownstream Charge Capacity, Next Year (barrels per stream day)</v>
      </c>
      <c r="B782" s="2" t="s">
        <v>132</v>
      </c>
      <c r="C782" s="2" t="s">
        <v>133</v>
      </c>
      <c r="D782" s="2" t="s">
        <v>38</v>
      </c>
      <c r="E782" s="2" t="s">
        <v>134</v>
      </c>
      <c r="F782" s="2" t="s">
        <v>15</v>
      </c>
      <c r="G782" s="2" t="s">
        <v>14</v>
      </c>
      <c r="H782" s="2">
        <v>45000</v>
      </c>
    </row>
    <row r="783" spans="1:8" x14ac:dyDescent="0.45">
      <c r="A783" s="2" t="str">
        <f t="shared" si="12"/>
        <v>DEETexDEER PARKDESULFURIZATION, DIESEL FUELDownstream Charge Capacity, Current Year (barrels per stream day)</v>
      </c>
      <c r="B783" s="2" t="s">
        <v>132</v>
      </c>
      <c r="C783" s="2" t="s">
        <v>133</v>
      </c>
      <c r="D783" s="2" t="s">
        <v>38</v>
      </c>
      <c r="E783" s="2" t="s">
        <v>134</v>
      </c>
      <c r="F783" s="2" t="s">
        <v>43</v>
      </c>
      <c r="G783" s="2" t="s">
        <v>13</v>
      </c>
      <c r="H783" s="2">
        <v>45000</v>
      </c>
    </row>
    <row r="784" spans="1:8" x14ac:dyDescent="0.45">
      <c r="A784" s="2" t="str">
        <f t="shared" si="12"/>
        <v>DEETexDEER PARKDESULFURIZATION, DIESEL FUELDownstream Charge Capacity, Next Year (barrels per stream day)</v>
      </c>
      <c r="B784" s="2" t="s">
        <v>132</v>
      </c>
      <c r="C784" s="2" t="s">
        <v>133</v>
      </c>
      <c r="D784" s="2" t="s">
        <v>38</v>
      </c>
      <c r="E784" s="2" t="s">
        <v>134</v>
      </c>
      <c r="F784" s="2" t="s">
        <v>43</v>
      </c>
      <c r="G784" s="2" t="s">
        <v>14</v>
      </c>
      <c r="H784" s="2">
        <v>50000</v>
      </c>
    </row>
    <row r="785" spans="1:8" x14ac:dyDescent="0.45">
      <c r="A785" s="2" t="str">
        <f t="shared" si="12"/>
        <v>DEETexDEER PARKDESULFURIZATION, GASOLINEDownstream Charge Capacity, Current Year (barrels per stream day)</v>
      </c>
      <c r="B785" s="2" t="s">
        <v>132</v>
      </c>
      <c r="C785" s="2" t="s">
        <v>133</v>
      </c>
      <c r="D785" s="2" t="s">
        <v>38</v>
      </c>
      <c r="E785" s="2" t="s">
        <v>134</v>
      </c>
      <c r="F785" s="2" t="s">
        <v>30</v>
      </c>
      <c r="G785" s="2" t="s">
        <v>13</v>
      </c>
      <c r="H785" s="2">
        <v>43000</v>
      </c>
    </row>
    <row r="786" spans="1:8" x14ac:dyDescent="0.45">
      <c r="A786" s="2" t="str">
        <f t="shared" si="12"/>
        <v>DEETexDEER PARKDESULFURIZATION, GASOLINEDownstream Charge Capacity, Next Year (barrels per stream day)</v>
      </c>
      <c r="B786" s="2" t="s">
        <v>132</v>
      </c>
      <c r="C786" s="2" t="s">
        <v>133</v>
      </c>
      <c r="D786" s="2" t="s">
        <v>38</v>
      </c>
      <c r="E786" s="2" t="s">
        <v>134</v>
      </c>
      <c r="F786" s="2" t="s">
        <v>30</v>
      </c>
      <c r="G786" s="2" t="s">
        <v>14</v>
      </c>
      <c r="H786" s="2">
        <v>43000</v>
      </c>
    </row>
    <row r="787" spans="1:8" x14ac:dyDescent="0.45">
      <c r="A787" s="2" t="str">
        <f t="shared" si="12"/>
        <v>DEETexDEER PARKDESULFURIZATION, HEAVY GAS OILDownstream Charge Capacity, Current Year (barrels per stream day)</v>
      </c>
      <c r="B787" s="2" t="s">
        <v>132</v>
      </c>
      <c r="C787" s="2" t="s">
        <v>133</v>
      </c>
      <c r="D787" s="2" t="s">
        <v>38</v>
      </c>
      <c r="E787" s="2" t="s">
        <v>134</v>
      </c>
      <c r="F787" s="2" t="s">
        <v>16</v>
      </c>
      <c r="G787" s="2" t="s">
        <v>13</v>
      </c>
      <c r="H787" s="2">
        <v>49500</v>
      </c>
    </row>
    <row r="788" spans="1:8" x14ac:dyDescent="0.45">
      <c r="A788" s="2" t="str">
        <f t="shared" si="12"/>
        <v>DEETexDEER PARKDESULFURIZATION, HEAVY GAS OILDownstream Charge Capacity, Next Year (barrels per stream day)</v>
      </c>
      <c r="B788" s="2" t="s">
        <v>132</v>
      </c>
      <c r="C788" s="2" t="s">
        <v>133</v>
      </c>
      <c r="D788" s="2" t="s">
        <v>38</v>
      </c>
      <c r="E788" s="2" t="s">
        <v>134</v>
      </c>
      <c r="F788" s="2" t="s">
        <v>16</v>
      </c>
      <c r="G788" s="2" t="s">
        <v>14</v>
      </c>
      <c r="H788" s="2">
        <v>49500</v>
      </c>
    </row>
    <row r="789" spans="1:8" x14ac:dyDescent="0.45">
      <c r="A789" s="2" t="str">
        <f t="shared" si="12"/>
        <v>DEETexDEER PARKDESULFURIZATION, KEROSENE AND JETDownstream Charge Capacity, Current Year (barrels per stream day)</v>
      </c>
      <c r="B789" s="2" t="s">
        <v>132</v>
      </c>
      <c r="C789" s="2" t="s">
        <v>133</v>
      </c>
      <c r="D789" s="2" t="s">
        <v>38</v>
      </c>
      <c r="E789" s="2" t="s">
        <v>134</v>
      </c>
      <c r="F789" s="2" t="s">
        <v>44</v>
      </c>
      <c r="G789" s="2" t="s">
        <v>13</v>
      </c>
      <c r="H789" s="2">
        <v>40000</v>
      </c>
    </row>
    <row r="790" spans="1:8" x14ac:dyDescent="0.45">
      <c r="A790" s="2" t="str">
        <f t="shared" si="12"/>
        <v>DEETexDEER PARKDESULFURIZATION, KEROSENE AND JETDownstream Charge Capacity, Next Year (barrels per stream day)</v>
      </c>
      <c r="B790" s="2" t="s">
        <v>132</v>
      </c>
      <c r="C790" s="2" t="s">
        <v>133</v>
      </c>
      <c r="D790" s="2" t="s">
        <v>38</v>
      </c>
      <c r="E790" s="2" t="s">
        <v>134</v>
      </c>
      <c r="F790" s="2" t="s">
        <v>44</v>
      </c>
      <c r="G790" s="2" t="s">
        <v>14</v>
      </c>
      <c r="H790" s="2">
        <v>40000</v>
      </c>
    </row>
    <row r="791" spans="1:8" x14ac:dyDescent="0.45">
      <c r="A791" s="2" t="str">
        <f t="shared" si="12"/>
        <v>DEETexDEER PARKDESULFURIZATION, NAPHTHA/REFORMER FEEDDownstream Charge Capacity, Current Year (barrels per stream day)</v>
      </c>
      <c r="B791" s="2" t="s">
        <v>132</v>
      </c>
      <c r="C791" s="2" t="s">
        <v>133</v>
      </c>
      <c r="D791" s="2" t="s">
        <v>38</v>
      </c>
      <c r="E791" s="2" t="s">
        <v>134</v>
      </c>
      <c r="F791" s="2" t="s">
        <v>17</v>
      </c>
      <c r="G791" s="2" t="s">
        <v>13</v>
      </c>
      <c r="H791" s="2">
        <v>75500</v>
      </c>
    </row>
    <row r="792" spans="1:8" x14ac:dyDescent="0.45">
      <c r="A792" s="2" t="str">
        <f t="shared" si="12"/>
        <v>DEETexDEER PARKDESULFURIZATION, NAPHTHA/REFORMER FEEDDownstream Charge Capacity, Next Year (barrels per stream day)</v>
      </c>
      <c r="B792" s="2" t="s">
        <v>132</v>
      </c>
      <c r="C792" s="2" t="s">
        <v>133</v>
      </c>
      <c r="D792" s="2" t="s">
        <v>38</v>
      </c>
      <c r="E792" s="2" t="s">
        <v>134</v>
      </c>
      <c r="F792" s="2" t="s">
        <v>17</v>
      </c>
      <c r="G792" s="2" t="s">
        <v>14</v>
      </c>
      <c r="H792" s="2">
        <v>75500</v>
      </c>
    </row>
    <row r="793" spans="1:8" x14ac:dyDescent="0.45">
      <c r="A793" s="2" t="str">
        <f t="shared" si="12"/>
        <v>DEETexDEER PARKDESULFURIZATION, OTHERDownstream Charge Capacity, Current Year (barrels per stream day)</v>
      </c>
      <c r="B793" s="2" t="s">
        <v>132</v>
      </c>
      <c r="C793" s="2" t="s">
        <v>133</v>
      </c>
      <c r="D793" s="2" t="s">
        <v>38</v>
      </c>
      <c r="E793" s="2" t="s">
        <v>134</v>
      </c>
      <c r="F793" s="2" t="s">
        <v>95</v>
      </c>
      <c r="G793" s="2" t="s">
        <v>13</v>
      </c>
      <c r="H793" s="2">
        <v>43000</v>
      </c>
    </row>
    <row r="794" spans="1:8" x14ac:dyDescent="0.45">
      <c r="A794" s="2" t="str">
        <f t="shared" si="12"/>
        <v>DEETexDEER PARKDESULFURIZATION, OTHERDownstream Charge Capacity, Next Year (barrels per stream day)</v>
      </c>
      <c r="B794" s="2" t="s">
        <v>132</v>
      </c>
      <c r="C794" s="2" t="s">
        <v>133</v>
      </c>
      <c r="D794" s="2" t="s">
        <v>38</v>
      </c>
      <c r="E794" s="2" t="s">
        <v>134</v>
      </c>
      <c r="F794" s="2" t="s">
        <v>95</v>
      </c>
      <c r="G794" s="2" t="s">
        <v>14</v>
      </c>
      <c r="H794" s="2">
        <v>43000</v>
      </c>
    </row>
    <row r="795" spans="1:8" x14ac:dyDescent="0.45">
      <c r="A795" s="2" t="str">
        <f t="shared" si="12"/>
        <v>DEETexDEER PARKOPERATING CAPACITYAtmospheric Crude Distillation Capacity (barrels per calendar day)</v>
      </c>
      <c r="B795" s="2" t="s">
        <v>132</v>
      </c>
      <c r="C795" s="2" t="s">
        <v>133</v>
      </c>
      <c r="D795" s="2" t="s">
        <v>38</v>
      </c>
      <c r="E795" s="2" t="s">
        <v>134</v>
      </c>
      <c r="F795" s="2" t="s">
        <v>31</v>
      </c>
      <c r="G795" s="2" t="s">
        <v>32</v>
      </c>
      <c r="H795" s="2">
        <v>325700</v>
      </c>
    </row>
    <row r="796" spans="1:8" x14ac:dyDescent="0.45">
      <c r="A796" s="2" t="str">
        <f t="shared" si="12"/>
        <v>DEETexDEER PARKOPERATING CAPACITYAtmospheric Crude Distillation Capacity (barrels per stream day)</v>
      </c>
      <c r="B796" s="2" t="s">
        <v>132</v>
      </c>
      <c r="C796" s="2" t="s">
        <v>133</v>
      </c>
      <c r="D796" s="2" t="s">
        <v>38</v>
      </c>
      <c r="E796" s="2" t="s">
        <v>134</v>
      </c>
      <c r="F796" s="2" t="s">
        <v>31</v>
      </c>
      <c r="G796" s="2" t="s">
        <v>33</v>
      </c>
      <c r="H796" s="2">
        <v>340000</v>
      </c>
    </row>
    <row r="797" spans="1:8" x14ac:dyDescent="0.45">
      <c r="A797" s="2" t="str">
        <f t="shared" si="12"/>
        <v>DEETexDEER PARKPETCOKE,MARKETProduction Capacity, Current Year (barrels per steam day except sulfur and hydrogen)</v>
      </c>
      <c r="B797" s="2" t="s">
        <v>132</v>
      </c>
      <c r="C797" s="2" t="s">
        <v>133</v>
      </c>
      <c r="D797" s="2" t="s">
        <v>38</v>
      </c>
      <c r="E797" s="2" t="s">
        <v>134</v>
      </c>
      <c r="F797" s="2" t="s">
        <v>67</v>
      </c>
      <c r="G797" s="2" t="s">
        <v>19</v>
      </c>
      <c r="H797" s="2">
        <v>34000</v>
      </c>
    </row>
    <row r="798" spans="1:8" x14ac:dyDescent="0.45">
      <c r="A798" s="2" t="str">
        <f t="shared" si="12"/>
        <v>DEETexDEER PARKPETCOKE,MARKETProduction Capacity, Next Year (barrels per stream day except sulfur and hydrogen)</v>
      </c>
      <c r="B798" s="2" t="s">
        <v>132</v>
      </c>
      <c r="C798" s="2" t="s">
        <v>133</v>
      </c>
      <c r="D798" s="2" t="s">
        <v>38</v>
      </c>
      <c r="E798" s="2" t="s">
        <v>134</v>
      </c>
      <c r="F798" s="2" t="s">
        <v>67</v>
      </c>
      <c r="G798" s="2" t="s">
        <v>20</v>
      </c>
      <c r="H798" s="2">
        <v>34000</v>
      </c>
    </row>
    <row r="799" spans="1:8" x14ac:dyDescent="0.45">
      <c r="A799" s="2" t="str">
        <f t="shared" si="12"/>
        <v>DEETexDEER PARKSULFUR (SHORT TONS/DAY)Production Capacity, Current Year (barrels per steam day except sulfur and hydrogen)</v>
      </c>
      <c r="B799" s="2" t="s">
        <v>132</v>
      </c>
      <c r="C799" s="2" t="s">
        <v>133</v>
      </c>
      <c r="D799" s="2" t="s">
        <v>38</v>
      </c>
      <c r="E799" s="2" t="s">
        <v>134</v>
      </c>
      <c r="F799" s="2" t="s">
        <v>24</v>
      </c>
      <c r="G799" s="2" t="s">
        <v>19</v>
      </c>
      <c r="H799" s="2">
        <v>1085</v>
      </c>
    </row>
    <row r="800" spans="1:8" x14ac:dyDescent="0.45">
      <c r="A800" s="2" t="str">
        <f t="shared" si="12"/>
        <v>DEETexDEER PARKSULFUR (SHORT TONS/DAY)Production Capacity, Next Year (barrels per stream day except sulfur and hydrogen)</v>
      </c>
      <c r="B800" s="2" t="s">
        <v>132</v>
      </c>
      <c r="C800" s="2" t="s">
        <v>133</v>
      </c>
      <c r="D800" s="2" t="s">
        <v>38</v>
      </c>
      <c r="E800" s="2" t="s">
        <v>134</v>
      </c>
      <c r="F800" s="2" t="s">
        <v>24</v>
      </c>
      <c r="G800" s="2" t="s">
        <v>20</v>
      </c>
      <c r="H800" s="2">
        <v>1085</v>
      </c>
    </row>
    <row r="801" spans="1:8" x14ac:dyDescent="0.45">
      <c r="A801" s="2" t="str">
        <f t="shared" si="12"/>
        <v>DEETexDEER PARKTHERM CRACKING, DELAYED COKINGDownstream Charge Capacity, Current Year (barrels per calendar day)</v>
      </c>
      <c r="B801" s="2" t="s">
        <v>132</v>
      </c>
      <c r="C801" s="2" t="s">
        <v>133</v>
      </c>
      <c r="D801" s="2" t="s">
        <v>38</v>
      </c>
      <c r="E801" s="2" t="s">
        <v>134</v>
      </c>
      <c r="F801" s="2" t="s">
        <v>68</v>
      </c>
      <c r="G801" s="2" t="s">
        <v>12</v>
      </c>
      <c r="H801" s="2">
        <v>79500</v>
      </c>
    </row>
    <row r="802" spans="1:8" x14ac:dyDescent="0.45">
      <c r="A802" s="2" t="str">
        <f t="shared" si="12"/>
        <v>DEETexDEER PARKTHERM CRACKING, DELAYED COKINGDownstream Charge Capacity, Current Year (barrels per stream day)</v>
      </c>
      <c r="B802" s="2" t="s">
        <v>132</v>
      </c>
      <c r="C802" s="2" t="s">
        <v>133</v>
      </c>
      <c r="D802" s="2" t="s">
        <v>38</v>
      </c>
      <c r="E802" s="2" t="s">
        <v>134</v>
      </c>
      <c r="F802" s="2" t="s">
        <v>68</v>
      </c>
      <c r="G802" s="2" t="s">
        <v>13</v>
      </c>
      <c r="H802" s="2">
        <v>90000</v>
      </c>
    </row>
    <row r="803" spans="1:8" x14ac:dyDescent="0.45">
      <c r="A803" s="2" t="str">
        <f t="shared" si="12"/>
        <v>DEETexDEER PARKTHERM CRACKING, DELAYED COKINGDownstream Charge Capacity, Next Year (barrels per stream day)</v>
      </c>
      <c r="B803" s="2" t="s">
        <v>132</v>
      </c>
      <c r="C803" s="2" t="s">
        <v>133</v>
      </c>
      <c r="D803" s="2" t="s">
        <v>38</v>
      </c>
      <c r="E803" s="2" t="s">
        <v>134</v>
      </c>
      <c r="F803" s="2" t="s">
        <v>68</v>
      </c>
      <c r="G803" s="2" t="s">
        <v>14</v>
      </c>
      <c r="H803" s="2">
        <v>90000</v>
      </c>
    </row>
    <row r="804" spans="1:8" x14ac:dyDescent="0.45">
      <c r="A804" s="2" t="str">
        <f t="shared" si="12"/>
        <v>DEETexDEER PARKTOTAL OPER CAP (PROJECTED, NEXT YEAR)Atmospheric Crude Distillation Capacity (barrels per stream day)</v>
      </c>
      <c r="B804" s="2" t="s">
        <v>132</v>
      </c>
      <c r="C804" s="2" t="s">
        <v>133</v>
      </c>
      <c r="D804" s="2" t="s">
        <v>38</v>
      </c>
      <c r="E804" s="2" t="s">
        <v>134</v>
      </c>
      <c r="F804" s="2" t="s">
        <v>34</v>
      </c>
      <c r="G804" s="2" t="s">
        <v>33</v>
      </c>
      <c r="H804" s="2">
        <v>340000</v>
      </c>
    </row>
    <row r="805" spans="1:8" x14ac:dyDescent="0.45">
      <c r="A805" s="2" t="str">
        <f t="shared" si="12"/>
        <v>DEETexDEER PARKTOTAL OPERABLE CAPACITYAtmospheric Crude Distillation Capacity (barrels per calendar day)</v>
      </c>
      <c r="B805" s="2" t="s">
        <v>132</v>
      </c>
      <c r="C805" s="2" t="s">
        <v>133</v>
      </c>
      <c r="D805" s="2" t="s">
        <v>38</v>
      </c>
      <c r="E805" s="2" t="s">
        <v>134</v>
      </c>
      <c r="F805" s="2" t="s">
        <v>35</v>
      </c>
      <c r="G805" s="2" t="s">
        <v>32</v>
      </c>
      <c r="H805" s="2">
        <v>325700</v>
      </c>
    </row>
    <row r="806" spans="1:8" x14ac:dyDescent="0.45">
      <c r="A806" s="2" t="str">
        <f t="shared" si="12"/>
        <v>DEETexDEER PARKTOTAL OPERABLE CAPACITYAtmospheric Crude Distillation Capacity (barrels per stream day)</v>
      </c>
      <c r="B806" s="2" t="s">
        <v>132</v>
      </c>
      <c r="C806" s="2" t="s">
        <v>133</v>
      </c>
      <c r="D806" s="2" t="s">
        <v>38</v>
      </c>
      <c r="E806" s="2" t="s">
        <v>134</v>
      </c>
      <c r="F806" s="2" t="s">
        <v>35</v>
      </c>
      <c r="G806" s="2" t="s">
        <v>33</v>
      </c>
      <c r="H806" s="2">
        <v>340000</v>
      </c>
    </row>
    <row r="807" spans="1:8" x14ac:dyDescent="0.45">
      <c r="A807" s="2" t="str">
        <f t="shared" si="12"/>
        <v>DEETexDEER PARKVACUUM DISTILLATIONDownstream Charge Capacity, Current Year (barrels per stream day)</v>
      </c>
      <c r="B807" s="2" t="s">
        <v>132</v>
      </c>
      <c r="C807" s="2" t="s">
        <v>133</v>
      </c>
      <c r="D807" s="2" t="s">
        <v>38</v>
      </c>
      <c r="E807" s="2" t="s">
        <v>134</v>
      </c>
      <c r="F807" s="2" t="s">
        <v>36</v>
      </c>
      <c r="G807" s="2" t="s">
        <v>13</v>
      </c>
      <c r="H807" s="2">
        <v>180000</v>
      </c>
    </row>
    <row r="808" spans="1:8" x14ac:dyDescent="0.45">
      <c r="A808" s="2" t="str">
        <f t="shared" si="12"/>
        <v>DEETexDEER PARKVACUUM DISTILLATIONDownstream Charge Capacity, Next Year (barrels per stream day)</v>
      </c>
      <c r="B808" s="2" t="s">
        <v>132</v>
      </c>
      <c r="C808" s="2" t="s">
        <v>133</v>
      </c>
      <c r="D808" s="2" t="s">
        <v>38</v>
      </c>
      <c r="E808" s="2" t="s">
        <v>134</v>
      </c>
      <c r="F808" s="2" t="s">
        <v>36</v>
      </c>
      <c r="G808" s="2" t="s">
        <v>14</v>
      </c>
      <c r="H808" s="2">
        <v>180000</v>
      </c>
    </row>
    <row r="809" spans="1:8" x14ac:dyDescent="0.45">
      <c r="A809" s="2" t="str">
        <f t="shared" si="12"/>
        <v>DELArkEL DORADOALKYLATESProduction Capacity, Current Year (barrels per steam day except sulfur and hydrogen)</v>
      </c>
      <c r="B809" s="2" t="s">
        <v>139</v>
      </c>
      <c r="C809" s="2" t="s">
        <v>214</v>
      </c>
      <c r="D809" s="2" t="s">
        <v>130</v>
      </c>
      <c r="E809" s="2" t="s">
        <v>184</v>
      </c>
      <c r="F809" s="2" t="s">
        <v>40</v>
      </c>
      <c r="G809" s="2" t="s">
        <v>19</v>
      </c>
      <c r="H809" s="2">
        <v>5000</v>
      </c>
    </row>
    <row r="810" spans="1:8" x14ac:dyDescent="0.45">
      <c r="A810" s="2" t="str">
        <f t="shared" si="12"/>
        <v>DELArkEL DORADOALKYLATESProduction Capacity, Next Year (barrels per stream day except sulfur and hydrogen)</v>
      </c>
      <c r="B810" s="2" t="s">
        <v>139</v>
      </c>
      <c r="C810" s="2" t="s">
        <v>214</v>
      </c>
      <c r="D810" s="2" t="s">
        <v>130</v>
      </c>
      <c r="E810" s="2" t="s">
        <v>184</v>
      </c>
      <c r="F810" s="2" t="s">
        <v>40</v>
      </c>
      <c r="G810" s="2" t="s">
        <v>20</v>
      </c>
      <c r="H810" s="2">
        <v>5000</v>
      </c>
    </row>
    <row r="811" spans="1:8" x14ac:dyDescent="0.45">
      <c r="A811" s="2" t="str">
        <f t="shared" si="12"/>
        <v>DELArkEL DORADOASPHALT &amp; ROAD OILProduction Capacity, Current Year (barrels per steam day except sulfur and hydrogen)</v>
      </c>
      <c r="B811" s="2" t="s">
        <v>139</v>
      </c>
      <c r="C811" s="2" t="s">
        <v>214</v>
      </c>
      <c r="D811" s="2" t="s">
        <v>130</v>
      </c>
      <c r="E811" s="2" t="s">
        <v>184</v>
      </c>
      <c r="F811" s="2" t="s">
        <v>42</v>
      </c>
      <c r="G811" s="2" t="s">
        <v>19</v>
      </c>
      <c r="H811" s="2">
        <v>20500</v>
      </c>
    </row>
    <row r="812" spans="1:8" x14ac:dyDescent="0.45">
      <c r="A812" s="2" t="str">
        <f t="shared" si="12"/>
        <v>DELArkEL DORADOASPHALT &amp; ROAD OILProduction Capacity, Next Year (barrels per stream day except sulfur and hydrogen)</v>
      </c>
      <c r="B812" s="2" t="s">
        <v>139</v>
      </c>
      <c r="C812" s="2" t="s">
        <v>214</v>
      </c>
      <c r="D812" s="2" t="s">
        <v>130</v>
      </c>
      <c r="E812" s="2" t="s">
        <v>184</v>
      </c>
      <c r="F812" s="2" t="s">
        <v>42</v>
      </c>
      <c r="G812" s="2" t="s">
        <v>20</v>
      </c>
      <c r="H812" s="2">
        <v>20500</v>
      </c>
    </row>
    <row r="813" spans="1:8" x14ac:dyDescent="0.45">
      <c r="A813" s="2" t="str">
        <f t="shared" si="12"/>
        <v>DELArkEL DORADOCAT CRACKING: FRESH FEEDDownstream Charge Capacity, Current Year (barrels per calendar day)</v>
      </c>
      <c r="B813" s="2" t="s">
        <v>139</v>
      </c>
      <c r="C813" s="2" t="s">
        <v>214</v>
      </c>
      <c r="D813" s="2" t="s">
        <v>130</v>
      </c>
      <c r="E813" s="2" t="s">
        <v>184</v>
      </c>
      <c r="F813" s="2" t="s">
        <v>28</v>
      </c>
      <c r="G813" s="2" t="s">
        <v>12</v>
      </c>
      <c r="H813" s="2">
        <v>20500</v>
      </c>
    </row>
    <row r="814" spans="1:8" x14ac:dyDescent="0.45">
      <c r="A814" s="2" t="str">
        <f t="shared" si="12"/>
        <v>DELArkEL DORADOCAT CRACKING: FRESH FEEDDownstream Charge Capacity, Current Year (barrels per stream day)</v>
      </c>
      <c r="B814" s="2" t="s">
        <v>139</v>
      </c>
      <c r="C814" s="2" t="s">
        <v>214</v>
      </c>
      <c r="D814" s="2" t="s">
        <v>130</v>
      </c>
      <c r="E814" s="2" t="s">
        <v>184</v>
      </c>
      <c r="F814" s="2" t="s">
        <v>28</v>
      </c>
      <c r="G814" s="2" t="s">
        <v>13</v>
      </c>
      <c r="H814" s="2">
        <v>21000</v>
      </c>
    </row>
    <row r="815" spans="1:8" x14ac:dyDescent="0.45">
      <c r="A815" s="2" t="str">
        <f t="shared" si="12"/>
        <v>DELArkEL DORADOCAT CRACKING: FRESH FEEDDownstream Charge Capacity, Next Year (barrels per stream day)</v>
      </c>
      <c r="B815" s="2" t="s">
        <v>139</v>
      </c>
      <c r="C815" s="2" t="s">
        <v>214</v>
      </c>
      <c r="D815" s="2" t="s">
        <v>130</v>
      </c>
      <c r="E815" s="2" t="s">
        <v>184</v>
      </c>
      <c r="F815" s="2" t="s">
        <v>28</v>
      </c>
      <c r="G815" s="2" t="s">
        <v>14</v>
      </c>
      <c r="H815" s="2">
        <v>21000</v>
      </c>
    </row>
    <row r="816" spans="1:8" x14ac:dyDescent="0.45">
      <c r="A816" s="2" t="str">
        <f t="shared" si="12"/>
        <v>DELArkEL DORADOCAT REFORMING: LOW PRESSUREDownstream Charge Capacity, Current Year (barrels per calendar day)</v>
      </c>
      <c r="B816" s="2" t="s">
        <v>139</v>
      </c>
      <c r="C816" s="2" t="s">
        <v>214</v>
      </c>
      <c r="D816" s="2" t="s">
        <v>130</v>
      </c>
      <c r="E816" s="2" t="s">
        <v>184</v>
      </c>
      <c r="F816" s="2" t="s">
        <v>15</v>
      </c>
      <c r="G816" s="2" t="s">
        <v>12</v>
      </c>
      <c r="H816" s="2">
        <v>14800</v>
      </c>
    </row>
    <row r="817" spans="1:8" x14ac:dyDescent="0.45">
      <c r="A817" s="2" t="str">
        <f t="shared" si="12"/>
        <v>DELArkEL DORADOCAT REFORMING: LOW PRESSUREDownstream Charge Capacity, Current Year (barrels per stream day)</v>
      </c>
      <c r="B817" s="2" t="s">
        <v>139</v>
      </c>
      <c r="C817" s="2" t="s">
        <v>214</v>
      </c>
      <c r="D817" s="2" t="s">
        <v>130</v>
      </c>
      <c r="E817" s="2" t="s">
        <v>184</v>
      </c>
      <c r="F817" s="2" t="s">
        <v>15</v>
      </c>
      <c r="G817" s="2" t="s">
        <v>13</v>
      </c>
      <c r="H817" s="2">
        <v>15300</v>
      </c>
    </row>
    <row r="818" spans="1:8" x14ac:dyDescent="0.45">
      <c r="A818" s="2" t="str">
        <f t="shared" si="12"/>
        <v>DELArkEL DORADOCAT REFORMING: LOW PRESSUREDownstream Charge Capacity, Next Year (barrels per stream day)</v>
      </c>
      <c r="B818" s="2" t="s">
        <v>139</v>
      </c>
      <c r="C818" s="2" t="s">
        <v>214</v>
      </c>
      <c r="D818" s="2" t="s">
        <v>130</v>
      </c>
      <c r="E818" s="2" t="s">
        <v>184</v>
      </c>
      <c r="F818" s="2" t="s">
        <v>15</v>
      </c>
      <c r="G818" s="2" t="s">
        <v>14</v>
      </c>
      <c r="H818" s="2">
        <v>15300</v>
      </c>
    </row>
    <row r="819" spans="1:8" x14ac:dyDescent="0.45">
      <c r="A819" s="2" t="str">
        <f t="shared" si="12"/>
        <v>DELArkEL DORADODESULFURIZATION, DIESEL FUELDownstream Charge Capacity, Current Year (barrels per stream day)</v>
      </c>
      <c r="B819" s="2" t="s">
        <v>139</v>
      </c>
      <c r="C819" s="2" t="s">
        <v>214</v>
      </c>
      <c r="D819" s="2" t="s">
        <v>130</v>
      </c>
      <c r="E819" s="2" t="s">
        <v>184</v>
      </c>
      <c r="F819" s="2" t="s">
        <v>43</v>
      </c>
      <c r="G819" s="2" t="s">
        <v>13</v>
      </c>
      <c r="H819" s="2">
        <v>35000</v>
      </c>
    </row>
    <row r="820" spans="1:8" x14ac:dyDescent="0.45">
      <c r="A820" s="2" t="str">
        <f t="shared" si="12"/>
        <v>DELArkEL DORADODESULFURIZATION, DIESEL FUELDownstream Charge Capacity, Next Year (barrels per stream day)</v>
      </c>
      <c r="B820" s="2" t="s">
        <v>139</v>
      </c>
      <c r="C820" s="2" t="s">
        <v>214</v>
      </c>
      <c r="D820" s="2" t="s">
        <v>130</v>
      </c>
      <c r="E820" s="2" t="s">
        <v>184</v>
      </c>
      <c r="F820" s="2" t="s">
        <v>43</v>
      </c>
      <c r="G820" s="2" t="s">
        <v>14</v>
      </c>
      <c r="H820" s="2">
        <v>35000</v>
      </c>
    </row>
    <row r="821" spans="1:8" x14ac:dyDescent="0.45">
      <c r="A821" s="2" t="str">
        <f t="shared" si="12"/>
        <v>DELArkEL DORADODESULFURIZATION, GASOLINEDownstream Charge Capacity, Current Year (barrels per stream day)</v>
      </c>
      <c r="B821" s="2" t="s">
        <v>139</v>
      </c>
      <c r="C821" s="2" t="s">
        <v>214</v>
      </c>
      <c r="D821" s="2" t="s">
        <v>130</v>
      </c>
      <c r="E821" s="2" t="s">
        <v>184</v>
      </c>
      <c r="F821" s="2" t="s">
        <v>30</v>
      </c>
      <c r="G821" s="2" t="s">
        <v>13</v>
      </c>
      <c r="H821" s="2">
        <v>8750</v>
      </c>
    </row>
    <row r="822" spans="1:8" x14ac:dyDescent="0.45">
      <c r="A822" s="2" t="str">
        <f t="shared" si="12"/>
        <v>DELArkEL DORADODESULFURIZATION, GASOLINEDownstream Charge Capacity, Next Year (barrels per stream day)</v>
      </c>
      <c r="B822" s="2" t="s">
        <v>139</v>
      </c>
      <c r="C822" s="2" t="s">
        <v>214</v>
      </c>
      <c r="D822" s="2" t="s">
        <v>130</v>
      </c>
      <c r="E822" s="2" t="s">
        <v>184</v>
      </c>
      <c r="F822" s="2" t="s">
        <v>30</v>
      </c>
      <c r="G822" s="2" t="s">
        <v>14</v>
      </c>
      <c r="H822" s="2">
        <v>8750</v>
      </c>
    </row>
    <row r="823" spans="1:8" x14ac:dyDescent="0.45">
      <c r="A823" s="2" t="str">
        <f t="shared" si="12"/>
        <v>DELArkEL DORADODESULFURIZATION, HEAVY GAS OILDownstream Charge Capacity, Current Year (barrels per stream day)</v>
      </c>
      <c r="B823" s="2" t="s">
        <v>139</v>
      </c>
      <c r="C823" s="2" t="s">
        <v>214</v>
      </c>
      <c r="D823" s="2" t="s">
        <v>130</v>
      </c>
      <c r="E823" s="2" t="s">
        <v>184</v>
      </c>
      <c r="F823" s="2" t="s">
        <v>16</v>
      </c>
      <c r="G823" s="2" t="s">
        <v>13</v>
      </c>
      <c r="H823" s="2">
        <v>21000</v>
      </c>
    </row>
    <row r="824" spans="1:8" x14ac:dyDescent="0.45">
      <c r="A824" s="2" t="str">
        <f t="shared" si="12"/>
        <v>DELArkEL DORADODESULFURIZATION, HEAVY GAS OILDownstream Charge Capacity, Next Year (barrels per stream day)</v>
      </c>
      <c r="B824" s="2" t="s">
        <v>139</v>
      </c>
      <c r="C824" s="2" t="s">
        <v>214</v>
      </c>
      <c r="D824" s="2" t="s">
        <v>130</v>
      </c>
      <c r="E824" s="2" t="s">
        <v>184</v>
      </c>
      <c r="F824" s="2" t="s">
        <v>16</v>
      </c>
      <c r="G824" s="2" t="s">
        <v>14</v>
      </c>
      <c r="H824" s="2">
        <v>21000</v>
      </c>
    </row>
    <row r="825" spans="1:8" x14ac:dyDescent="0.45">
      <c r="A825" s="2" t="str">
        <f t="shared" si="12"/>
        <v>DELArkEL DORADODESULFURIZATION, NAPHTHA/REFORMER FEEDDownstream Charge Capacity, Current Year (barrels per stream day)</v>
      </c>
      <c r="B825" s="2" t="s">
        <v>139</v>
      </c>
      <c r="C825" s="2" t="s">
        <v>214</v>
      </c>
      <c r="D825" s="2" t="s">
        <v>130</v>
      </c>
      <c r="E825" s="2" t="s">
        <v>184</v>
      </c>
      <c r="F825" s="2" t="s">
        <v>17</v>
      </c>
      <c r="G825" s="2" t="s">
        <v>13</v>
      </c>
      <c r="H825" s="2">
        <v>20000</v>
      </c>
    </row>
    <row r="826" spans="1:8" x14ac:dyDescent="0.45">
      <c r="A826" s="2" t="str">
        <f t="shared" si="12"/>
        <v>DELArkEL DORADODESULFURIZATION, NAPHTHA/REFORMER FEEDDownstream Charge Capacity, Next Year (barrels per stream day)</v>
      </c>
      <c r="B826" s="2" t="s">
        <v>139</v>
      </c>
      <c r="C826" s="2" t="s">
        <v>214</v>
      </c>
      <c r="D826" s="2" t="s">
        <v>130</v>
      </c>
      <c r="E826" s="2" t="s">
        <v>184</v>
      </c>
      <c r="F826" s="2" t="s">
        <v>17</v>
      </c>
      <c r="G826" s="2" t="s">
        <v>14</v>
      </c>
      <c r="H826" s="2">
        <v>20000</v>
      </c>
    </row>
    <row r="827" spans="1:8" x14ac:dyDescent="0.45">
      <c r="A827" s="2" t="str">
        <f t="shared" si="12"/>
        <v>DELArkEL DORADODESULFURIZATION, OTHERDownstream Charge Capacity, Current Year (barrels per stream day)</v>
      </c>
      <c r="B827" s="2" t="s">
        <v>139</v>
      </c>
      <c r="C827" s="2" t="s">
        <v>214</v>
      </c>
      <c r="D827" s="2" t="s">
        <v>130</v>
      </c>
      <c r="E827" s="2" t="s">
        <v>184</v>
      </c>
      <c r="F827" s="2" t="s">
        <v>95</v>
      </c>
      <c r="G827" s="2" t="s">
        <v>13</v>
      </c>
      <c r="H827" s="2">
        <v>8000</v>
      </c>
    </row>
    <row r="828" spans="1:8" x14ac:dyDescent="0.45">
      <c r="A828" s="2" t="str">
        <f t="shared" si="12"/>
        <v>DELArkEL DORADODESULFURIZATION, OTHERDownstream Charge Capacity, Next Year (barrels per stream day)</v>
      </c>
      <c r="B828" s="2" t="s">
        <v>139</v>
      </c>
      <c r="C828" s="2" t="s">
        <v>214</v>
      </c>
      <c r="D828" s="2" t="s">
        <v>130</v>
      </c>
      <c r="E828" s="2" t="s">
        <v>184</v>
      </c>
      <c r="F828" s="2" t="s">
        <v>95</v>
      </c>
      <c r="G828" s="2" t="s">
        <v>14</v>
      </c>
      <c r="H828" s="2">
        <v>8000</v>
      </c>
    </row>
    <row r="829" spans="1:8" x14ac:dyDescent="0.45">
      <c r="A829" s="2" t="str">
        <f t="shared" si="12"/>
        <v>DELArkEL DORADOFUELS SOLVENT DEASPHALTINGDownstream Charge Capacity, Current Year (barrels per stream day)</v>
      </c>
      <c r="B829" s="2" t="s">
        <v>139</v>
      </c>
      <c r="C829" s="2" t="s">
        <v>214</v>
      </c>
      <c r="D829" s="2" t="s">
        <v>130</v>
      </c>
      <c r="E829" s="2" t="s">
        <v>184</v>
      </c>
      <c r="F829" s="2" t="s">
        <v>45</v>
      </c>
      <c r="G829" s="2" t="s">
        <v>13</v>
      </c>
      <c r="H829" s="2">
        <v>7400</v>
      </c>
    </row>
    <row r="830" spans="1:8" x14ac:dyDescent="0.45">
      <c r="A830" s="2" t="str">
        <f t="shared" si="12"/>
        <v>DELArkEL DORADOFUELS SOLVENT DEASPHALTINGDownstream Charge Capacity, Next Year (barrels per stream day)</v>
      </c>
      <c r="B830" s="2" t="s">
        <v>139</v>
      </c>
      <c r="C830" s="2" t="s">
        <v>214</v>
      </c>
      <c r="D830" s="2" t="s">
        <v>130</v>
      </c>
      <c r="E830" s="2" t="s">
        <v>184</v>
      </c>
      <c r="F830" s="2" t="s">
        <v>45</v>
      </c>
      <c r="G830" s="2" t="s">
        <v>14</v>
      </c>
      <c r="H830" s="2">
        <v>7400</v>
      </c>
    </row>
    <row r="831" spans="1:8" x14ac:dyDescent="0.45">
      <c r="A831" s="2" t="str">
        <f t="shared" si="12"/>
        <v>DELArkEL DORADOHYDROGEN (MMCFD)Production Capacity, Current Year (barrels per steam day except sulfur and hydrogen)</v>
      </c>
      <c r="B831" s="2" t="s">
        <v>139</v>
      </c>
      <c r="C831" s="2" t="s">
        <v>214</v>
      </c>
      <c r="D831" s="2" t="s">
        <v>130</v>
      </c>
      <c r="E831" s="2" t="s">
        <v>184</v>
      </c>
      <c r="F831" s="2" t="s">
        <v>18</v>
      </c>
      <c r="G831" s="2" t="s">
        <v>19</v>
      </c>
      <c r="H831" s="2">
        <v>10</v>
      </c>
    </row>
    <row r="832" spans="1:8" x14ac:dyDescent="0.45">
      <c r="A832" s="2" t="str">
        <f t="shared" si="12"/>
        <v>DELArkEL DORADOHYDROGEN (MMCFD)Production Capacity, Next Year (barrels per stream day except sulfur and hydrogen)</v>
      </c>
      <c r="B832" s="2" t="s">
        <v>139</v>
      </c>
      <c r="C832" s="2" t="s">
        <v>214</v>
      </c>
      <c r="D832" s="2" t="s">
        <v>130</v>
      </c>
      <c r="E832" s="2" t="s">
        <v>184</v>
      </c>
      <c r="F832" s="2" t="s">
        <v>18</v>
      </c>
      <c r="G832" s="2" t="s">
        <v>20</v>
      </c>
      <c r="H832" s="2">
        <v>10</v>
      </c>
    </row>
    <row r="833" spans="1:8" x14ac:dyDescent="0.45">
      <c r="A833" s="2" t="str">
        <f t="shared" si="12"/>
        <v>DELArkEL DORADOISOMERIZATION (ISOPENTANE/ISOHEXANE)Production Capacity, Current Year (barrels per steam day except sulfur and hydrogen)</v>
      </c>
      <c r="B833" s="2" t="s">
        <v>139</v>
      </c>
      <c r="C833" s="2" t="s">
        <v>214</v>
      </c>
      <c r="D833" s="2" t="s">
        <v>130</v>
      </c>
      <c r="E833" s="2" t="s">
        <v>184</v>
      </c>
      <c r="F833" s="2" t="s">
        <v>22</v>
      </c>
      <c r="G833" s="2" t="s">
        <v>19</v>
      </c>
      <c r="H833" s="2">
        <v>7500</v>
      </c>
    </row>
    <row r="834" spans="1:8" x14ac:dyDescent="0.45">
      <c r="A834" s="2" t="str">
        <f t="shared" ref="A834:A897" si="13">LEFT(B834,3)&amp;LEFT(D834,3)&amp;LEFT(E834,15)&amp;F834&amp;G834</f>
        <v>DELArkEL DORADOISOMERIZATION (ISOPENTANE/ISOHEXANE)Production Capacity, Next Year (barrels per stream day except sulfur and hydrogen)</v>
      </c>
      <c r="B834" s="2" t="s">
        <v>139</v>
      </c>
      <c r="C834" s="2" t="s">
        <v>214</v>
      </c>
      <c r="D834" s="2" t="s">
        <v>130</v>
      </c>
      <c r="E834" s="2" t="s">
        <v>184</v>
      </c>
      <c r="F834" s="2" t="s">
        <v>22</v>
      </c>
      <c r="G834" s="2" t="s">
        <v>20</v>
      </c>
      <c r="H834" s="2">
        <v>7500</v>
      </c>
    </row>
    <row r="835" spans="1:8" x14ac:dyDescent="0.45">
      <c r="A835" s="2" t="str">
        <f t="shared" si="13"/>
        <v>DELArkEL DORADOOPERATING CAPACITYAtmospheric Crude Distillation Capacity (barrels per calendar day)</v>
      </c>
      <c r="B835" s="2" t="s">
        <v>139</v>
      </c>
      <c r="C835" s="2" t="s">
        <v>214</v>
      </c>
      <c r="D835" s="2" t="s">
        <v>130</v>
      </c>
      <c r="E835" s="2" t="s">
        <v>184</v>
      </c>
      <c r="F835" s="2" t="s">
        <v>31</v>
      </c>
      <c r="G835" s="2" t="s">
        <v>32</v>
      </c>
      <c r="H835" s="2">
        <v>83000</v>
      </c>
    </row>
    <row r="836" spans="1:8" x14ac:dyDescent="0.45">
      <c r="A836" s="2" t="str">
        <f t="shared" si="13"/>
        <v>DELArkEL DORADOOPERATING CAPACITYAtmospheric Crude Distillation Capacity (barrels per stream day)</v>
      </c>
      <c r="B836" s="2" t="s">
        <v>139</v>
      </c>
      <c r="C836" s="2" t="s">
        <v>214</v>
      </c>
      <c r="D836" s="2" t="s">
        <v>130</v>
      </c>
      <c r="E836" s="2" t="s">
        <v>184</v>
      </c>
      <c r="F836" s="2" t="s">
        <v>31</v>
      </c>
      <c r="G836" s="2" t="s">
        <v>33</v>
      </c>
      <c r="H836" s="2">
        <v>85000</v>
      </c>
    </row>
    <row r="837" spans="1:8" x14ac:dyDescent="0.45">
      <c r="A837" s="2" t="str">
        <f t="shared" si="13"/>
        <v>DELArkEL DORADOSULFUR (SHORT TONS/DAY)Production Capacity, Current Year (barrels per steam day except sulfur and hydrogen)</v>
      </c>
      <c r="B837" s="2" t="s">
        <v>139</v>
      </c>
      <c r="C837" s="2" t="s">
        <v>214</v>
      </c>
      <c r="D837" s="2" t="s">
        <v>130</v>
      </c>
      <c r="E837" s="2" t="s">
        <v>184</v>
      </c>
      <c r="F837" s="2" t="s">
        <v>24</v>
      </c>
      <c r="G837" s="2" t="s">
        <v>19</v>
      </c>
      <c r="H837" s="2">
        <v>157</v>
      </c>
    </row>
    <row r="838" spans="1:8" x14ac:dyDescent="0.45">
      <c r="A838" s="2" t="str">
        <f t="shared" si="13"/>
        <v>DELArkEL DORADOSULFUR (SHORT TONS/DAY)Production Capacity, Next Year (barrels per stream day except sulfur and hydrogen)</v>
      </c>
      <c r="B838" s="2" t="s">
        <v>139</v>
      </c>
      <c r="C838" s="2" t="s">
        <v>214</v>
      </c>
      <c r="D838" s="2" t="s">
        <v>130</v>
      </c>
      <c r="E838" s="2" t="s">
        <v>184</v>
      </c>
      <c r="F838" s="2" t="s">
        <v>24</v>
      </c>
      <c r="G838" s="2" t="s">
        <v>20</v>
      </c>
      <c r="H838" s="2">
        <v>157</v>
      </c>
    </row>
    <row r="839" spans="1:8" x14ac:dyDescent="0.45">
      <c r="A839" s="2" t="str">
        <f t="shared" si="13"/>
        <v>DELArkEL DORADOTOTAL OPER CAP (PROJECTED, NEXT YEAR)Atmospheric Crude Distillation Capacity (barrels per stream day)</v>
      </c>
      <c r="B839" s="2" t="s">
        <v>139</v>
      </c>
      <c r="C839" s="2" t="s">
        <v>214</v>
      </c>
      <c r="D839" s="2" t="s">
        <v>130</v>
      </c>
      <c r="E839" s="2" t="s">
        <v>184</v>
      </c>
      <c r="F839" s="2" t="s">
        <v>34</v>
      </c>
      <c r="G839" s="2" t="s">
        <v>33</v>
      </c>
      <c r="H839" s="2">
        <v>85000</v>
      </c>
    </row>
    <row r="840" spans="1:8" x14ac:dyDescent="0.45">
      <c r="A840" s="2" t="str">
        <f t="shared" si="13"/>
        <v>DELArkEL DORADOTOTAL OPERABLE CAPACITYAtmospheric Crude Distillation Capacity (barrels per calendar day)</v>
      </c>
      <c r="B840" s="2" t="s">
        <v>139</v>
      </c>
      <c r="C840" s="2" t="s">
        <v>214</v>
      </c>
      <c r="D840" s="2" t="s">
        <v>130</v>
      </c>
      <c r="E840" s="2" t="s">
        <v>184</v>
      </c>
      <c r="F840" s="2" t="s">
        <v>35</v>
      </c>
      <c r="G840" s="2" t="s">
        <v>32</v>
      </c>
      <c r="H840" s="2">
        <v>83000</v>
      </c>
    </row>
    <row r="841" spans="1:8" x14ac:dyDescent="0.45">
      <c r="A841" s="2" t="str">
        <f t="shared" si="13"/>
        <v>DELArkEL DORADOTOTAL OPERABLE CAPACITYAtmospheric Crude Distillation Capacity (barrels per stream day)</v>
      </c>
      <c r="B841" s="2" t="s">
        <v>139</v>
      </c>
      <c r="C841" s="2" t="s">
        <v>214</v>
      </c>
      <c r="D841" s="2" t="s">
        <v>130</v>
      </c>
      <c r="E841" s="2" t="s">
        <v>184</v>
      </c>
      <c r="F841" s="2" t="s">
        <v>35</v>
      </c>
      <c r="G841" s="2" t="s">
        <v>33</v>
      </c>
      <c r="H841" s="2">
        <v>85000</v>
      </c>
    </row>
    <row r="842" spans="1:8" x14ac:dyDescent="0.45">
      <c r="A842" s="2" t="str">
        <f t="shared" si="13"/>
        <v>DELArkEL DORADOVACUUM DISTILLATIONDownstream Charge Capacity, Current Year (barrels per stream day)</v>
      </c>
      <c r="B842" s="2" t="s">
        <v>139</v>
      </c>
      <c r="C842" s="2" t="s">
        <v>214</v>
      </c>
      <c r="D842" s="2" t="s">
        <v>130</v>
      </c>
      <c r="E842" s="2" t="s">
        <v>184</v>
      </c>
      <c r="F842" s="2" t="s">
        <v>36</v>
      </c>
      <c r="G842" s="2" t="s">
        <v>13</v>
      </c>
      <c r="H842" s="2">
        <v>45000</v>
      </c>
    </row>
    <row r="843" spans="1:8" x14ac:dyDescent="0.45">
      <c r="A843" s="2" t="str">
        <f t="shared" si="13"/>
        <v>DELArkEL DORADOVACUUM DISTILLATIONDownstream Charge Capacity, Next Year (barrels per stream day)</v>
      </c>
      <c r="B843" s="2" t="s">
        <v>139</v>
      </c>
      <c r="C843" s="2" t="s">
        <v>214</v>
      </c>
      <c r="D843" s="2" t="s">
        <v>130</v>
      </c>
      <c r="E843" s="2" t="s">
        <v>184</v>
      </c>
      <c r="F843" s="2" t="s">
        <v>36</v>
      </c>
      <c r="G843" s="2" t="s">
        <v>14</v>
      </c>
      <c r="H843" s="2">
        <v>45000</v>
      </c>
    </row>
    <row r="844" spans="1:8" x14ac:dyDescent="0.45">
      <c r="A844" s="2" t="str">
        <f t="shared" si="13"/>
        <v>DELPenTRAINERALKYLATESProduction Capacity, Current Year (barrels per steam day except sulfur and hydrogen)</v>
      </c>
      <c r="B844" s="2" t="s">
        <v>234</v>
      </c>
      <c r="C844" s="2" t="s">
        <v>235</v>
      </c>
      <c r="D844" s="2" t="s">
        <v>47</v>
      </c>
      <c r="E844" s="2" t="s">
        <v>236</v>
      </c>
      <c r="F844" s="2" t="s">
        <v>40</v>
      </c>
      <c r="G844" s="2" t="s">
        <v>19</v>
      </c>
      <c r="H844" s="2">
        <v>12000</v>
      </c>
    </row>
    <row r="845" spans="1:8" x14ac:dyDescent="0.45">
      <c r="A845" s="2" t="str">
        <f t="shared" si="13"/>
        <v>DELPenTRAINERALKYLATESProduction Capacity, Next Year (barrels per stream day except sulfur and hydrogen)</v>
      </c>
      <c r="B845" s="2" t="s">
        <v>234</v>
      </c>
      <c r="C845" s="2" t="s">
        <v>235</v>
      </c>
      <c r="D845" s="2" t="s">
        <v>47</v>
      </c>
      <c r="E845" s="2" t="s">
        <v>236</v>
      </c>
      <c r="F845" s="2" t="s">
        <v>40</v>
      </c>
      <c r="G845" s="2" t="s">
        <v>20</v>
      </c>
      <c r="H845" s="2">
        <v>12000</v>
      </c>
    </row>
    <row r="846" spans="1:8" x14ac:dyDescent="0.45">
      <c r="A846" s="2" t="str">
        <f t="shared" si="13"/>
        <v>DELPenTRAINERCAT CRACKING: FRESH FEEDDownstream Charge Capacity, Current Year (barrels per calendar day)</v>
      </c>
      <c r="B846" s="2" t="s">
        <v>234</v>
      </c>
      <c r="C846" s="2" t="s">
        <v>235</v>
      </c>
      <c r="D846" s="2" t="s">
        <v>47</v>
      </c>
      <c r="E846" s="2" t="s">
        <v>236</v>
      </c>
      <c r="F846" s="2" t="s">
        <v>28</v>
      </c>
      <c r="G846" s="2" t="s">
        <v>12</v>
      </c>
      <c r="H846" s="2">
        <v>51500</v>
      </c>
    </row>
    <row r="847" spans="1:8" x14ac:dyDescent="0.45">
      <c r="A847" s="2" t="str">
        <f t="shared" si="13"/>
        <v>DELPenTRAINERCAT CRACKING: FRESH FEEDDownstream Charge Capacity, Current Year (barrels per stream day)</v>
      </c>
      <c r="B847" s="2" t="s">
        <v>234</v>
      </c>
      <c r="C847" s="2" t="s">
        <v>235</v>
      </c>
      <c r="D847" s="2" t="s">
        <v>47</v>
      </c>
      <c r="E847" s="2" t="s">
        <v>236</v>
      </c>
      <c r="F847" s="2" t="s">
        <v>28</v>
      </c>
      <c r="G847" s="2" t="s">
        <v>13</v>
      </c>
      <c r="H847" s="2">
        <v>53000</v>
      </c>
    </row>
    <row r="848" spans="1:8" x14ac:dyDescent="0.45">
      <c r="A848" s="2" t="str">
        <f t="shared" si="13"/>
        <v>DELPenTRAINERCAT CRACKING: FRESH FEEDDownstream Charge Capacity, Next Year (barrels per stream day)</v>
      </c>
      <c r="B848" s="2" t="s">
        <v>234</v>
      </c>
      <c r="C848" s="2" t="s">
        <v>235</v>
      </c>
      <c r="D848" s="2" t="s">
        <v>47</v>
      </c>
      <c r="E848" s="2" t="s">
        <v>236</v>
      </c>
      <c r="F848" s="2" t="s">
        <v>28</v>
      </c>
      <c r="G848" s="2" t="s">
        <v>14</v>
      </c>
      <c r="H848" s="2">
        <v>53000</v>
      </c>
    </row>
    <row r="849" spans="1:8" x14ac:dyDescent="0.45">
      <c r="A849" s="2" t="str">
        <f t="shared" si="13"/>
        <v>DELPenTRAINERCAT HYDROCRACKING, DISTILLATEDownstream Charge Capacity, Current Year (barrels per calendar day)</v>
      </c>
      <c r="B849" s="2" t="s">
        <v>234</v>
      </c>
      <c r="C849" s="2" t="s">
        <v>235</v>
      </c>
      <c r="D849" s="2" t="s">
        <v>47</v>
      </c>
      <c r="E849" s="2" t="s">
        <v>236</v>
      </c>
      <c r="F849" s="2" t="s">
        <v>158</v>
      </c>
      <c r="G849" s="2" t="s">
        <v>12</v>
      </c>
      <c r="H849" s="2">
        <v>21500</v>
      </c>
    </row>
    <row r="850" spans="1:8" x14ac:dyDescent="0.45">
      <c r="A850" s="2" t="str">
        <f t="shared" si="13"/>
        <v>DELPenTRAINERCAT HYDROCRACKING, DISTILLATEDownstream Charge Capacity, Current Year (barrels per stream day)</v>
      </c>
      <c r="B850" s="2" t="s">
        <v>234</v>
      </c>
      <c r="C850" s="2" t="s">
        <v>235</v>
      </c>
      <c r="D850" s="2" t="s">
        <v>47</v>
      </c>
      <c r="E850" s="2" t="s">
        <v>236</v>
      </c>
      <c r="F850" s="2" t="s">
        <v>158</v>
      </c>
      <c r="G850" s="2" t="s">
        <v>13</v>
      </c>
      <c r="H850" s="2">
        <v>23000</v>
      </c>
    </row>
    <row r="851" spans="1:8" x14ac:dyDescent="0.45">
      <c r="A851" s="2" t="str">
        <f t="shared" si="13"/>
        <v>DELPenTRAINERCAT HYDROCRACKING, DISTILLATEDownstream Charge Capacity, Next Year (barrels per stream day)</v>
      </c>
      <c r="B851" s="2" t="s">
        <v>234</v>
      </c>
      <c r="C851" s="2" t="s">
        <v>235</v>
      </c>
      <c r="D851" s="2" t="s">
        <v>47</v>
      </c>
      <c r="E851" s="2" t="s">
        <v>236</v>
      </c>
      <c r="F851" s="2" t="s">
        <v>158</v>
      </c>
      <c r="G851" s="2" t="s">
        <v>14</v>
      </c>
      <c r="H851" s="2">
        <v>23000</v>
      </c>
    </row>
    <row r="852" spans="1:8" x14ac:dyDescent="0.45">
      <c r="A852" s="2" t="str">
        <f t="shared" si="13"/>
        <v>DELPenTRAINERCAT REFORMING: LOW PRESSUREDownstream Charge Capacity, Current Year (barrels per calendar day)</v>
      </c>
      <c r="B852" s="2" t="s">
        <v>234</v>
      </c>
      <c r="C852" s="2" t="s">
        <v>235</v>
      </c>
      <c r="D852" s="2" t="s">
        <v>47</v>
      </c>
      <c r="E852" s="2" t="s">
        <v>236</v>
      </c>
      <c r="F852" s="2" t="s">
        <v>15</v>
      </c>
      <c r="G852" s="2" t="s">
        <v>12</v>
      </c>
      <c r="H852" s="2">
        <v>45000</v>
      </c>
    </row>
    <row r="853" spans="1:8" x14ac:dyDescent="0.45">
      <c r="A853" s="2" t="str">
        <f t="shared" si="13"/>
        <v>DELPenTRAINERCAT REFORMING: LOW PRESSUREDownstream Charge Capacity, Current Year (barrels per stream day)</v>
      </c>
      <c r="B853" s="2" t="s">
        <v>234</v>
      </c>
      <c r="C853" s="2" t="s">
        <v>235</v>
      </c>
      <c r="D853" s="2" t="s">
        <v>47</v>
      </c>
      <c r="E853" s="2" t="s">
        <v>236</v>
      </c>
      <c r="F853" s="2" t="s">
        <v>15</v>
      </c>
      <c r="G853" s="2" t="s">
        <v>13</v>
      </c>
      <c r="H853" s="2">
        <v>50000</v>
      </c>
    </row>
    <row r="854" spans="1:8" x14ac:dyDescent="0.45">
      <c r="A854" s="2" t="str">
        <f t="shared" si="13"/>
        <v>DELPenTRAINERCAT REFORMING: LOW PRESSUREDownstream Charge Capacity, Next Year (barrels per stream day)</v>
      </c>
      <c r="B854" s="2" t="s">
        <v>234</v>
      </c>
      <c r="C854" s="2" t="s">
        <v>235</v>
      </c>
      <c r="D854" s="2" t="s">
        <v>47</v>
      </c>
      <c r="E854" s="2" t="s">
        <v>236</v>
      </c>
      <c r="F854" s="2" t="s">
        <v>15</v>
      </c>
      <c r="G854" s="2" t="s">
        <v>14</v>
      </c>
      <c r="H854" s="2">
        <v>50000</v>
      </c>
    </row>
    <row r="855" spans="1:8" x14ac:dyDescent="0.45">
      <c r="A855" s="2" t="str">
        <f t="shared" si="13"/>
        <v>DELPenTRAINERDESULFURIZATION, DIESEL FUELDownstream Charge Capacity, Current Year (barrels per stream day)</v>
      </c>
      <c r="B855" s="2" t="s">
        <v>234</v>
      </c>
      <c r="C855" s="2" t="s">
        <v>235</v>
      </c>
      <c r="D855" s="2" t="s">
        <v>47</v>
      </c>
      <c r="E855" s="2" t="s">
        <v>236</v>
      </c>
      <c r="F855" s="2" t="s">
        <v>43</v>
      </c>
      <c r="G855" s="2" t="s">
        <v>13</v>
      </c>
      <c r="H855" s="2">
        <v>53300</v>
      </c>
    </row>
    <row r="856" spans="1:8" x14ac:dyDescent="0.45">
      <c r="A856" s="2" t="str">
        <f t="shared" si="13"/>
        <v>DELPenTRAINERDESULFURIZATION, DIESEL FUELDownstream Charge Capacity, Next Year (barrels per stream day)</v>
      </c>
      <c r="B856" s="2" t="s">
        <v>234</v>
      </c>
      <c r="C856" s="2" t="s">
        <v>235</v>
      </c>
      <c r="D856" s="2" t="s">
        <v>47</v>
      </c>
      <c r="E856" s="2" t="s">
        <v>236</v>
      </c>
      <c r="F856" s="2" t="s">
        <v>43</v>
      </c>
      <c r="G856" s="2" t="s">
        <v>14</v>
      </c>
      <c r="H856" s="2">
        <v>53300</v>
      </c>
    </row>
    <row r="857" spans="1:8" x14ac:dyDescent="0.45">
      <c r="A857" s="2" t="str">
        <f t="shared" si="13"/>
        <v>DELPenTRAINERDESULFURIZATION, GASOLINEDownstream Charge Capacity, Current Year (barrels per stream day)</v>
      </c>
      <c r="B857" s="2" t="s">
        <v>234</v>
      </c>
      <c r="C857" s="2" t="s">
        <v>235</v>
      </c>
      <c r="D857" s="2" t="s">
        <v>47</v>
      </c>
      <c r="E857" s="2" t="s">
        <v>236</v>
      </c>
      <c r="F857" s="2" t="s">
        <v>30</v>
      </c>
      <c r="G857" s="2" t="s">
        <v>13</v>
      </c>
      <c r="H857" s="2">
        <v>34000</v>
      </c>
    </row>
    <row r="858" spans="1:8" x14ac:dyDescent="0.45">
      <c r="A858" s="2" t="str">
        <f t="shared" si="13"/>
        <v>DELPenTRAINERDESULFURIZATION, GASOLINEDownstream Charge Capacity, Next Year (barrels per stream day)</v>
      </c>
      <c r="B858" s="2" t="s">
        <v>234</v>
      </c>
      <c r="C858" s="2" t="s">
        <v>235</v>
      </c>
      <c r="D858" s="2" t="s">
        <v>47</v>
      </c>
      <c r="E858" s="2" t="s">
        <v>236</v>
      </c>
      <c r="F858" s="2" t="s">
        <v>30</v>
      </c>
      <c r="G858" s="2" t="s">
        <v>14</v>
      </c>
      <c r="H858" s="2">
        <v>34000</v>
      </c>
    </row>
    <row r="859" spans="1:8" x14ac:dyDescent="0.45">
      <c r="A859" s="2" t="str">
        <f t="shared" si="13"/>
        <v>DELPenTRAINERDESULFURIZATION, KEROSENE AND JETDownstream Charge Capacity, Next Year (barrels per stream day)</v>
      </c>
      <c r="B859" s="2" t="s">
        <v>234</v>
      </c>
      <c r="C859" s="2" t="s">
        <v>235</v>
      </c>
      <c r="D859" s="2" t="s">
        <v>47</v>
      </c>
      <c r="E859" s="2" t="s">
        <v>236</v>
      </c>
      <c r="F859" s="2" t="s">
        <v>44</v>
      </c>
      <c r="G859" s="2" t="s">
        <v>14</v>
      </c>
      <c r="H859" s="2">
        <v>23300</v>
      </c>
    </row>
    <row r="860" spans="1:8" x14ac:dyDescent="0.45">
      <c r="A860" s="2" t="str">
        <f t="shared" si="13"/>
        <v>DELPenTRAINERDESULFURIZATION, NAPHTHA/REFORMER FEEDDownstream Charge Capacity, Current Year (barrels per stream day)</v>
      </c>
      <c r="B860" s="2" t="s">
        <v>234</v>
      </c>
      <c r="C860" s="2" t="s">
        <v>235</v>
      </c>
      <c r="D860" s="2" t="s">
        <v>47</v>
      </c>
      <c r="E860" s="2" t="s">
        <v>236</v>
      </c>
      <c r="F860" s="2" t="s">
        <v>17</v>
      </c>
      <c r="G860" s="2" t="s">
        <v>13</v>
      </c>
      <c r="H860" s="2">
        <v>80000</v>
      </c>
    </row>
    <row r="861" spans="1:8" x14ac:dyDescent="0.45">
      <c r="A861" s="2" t="str">
        <f t="shared" si="13"/>
        <v>DELPenTRAINERDESULFURIZATION, NAPHTHA/REFORMER FEEDDownstream Charge Capacity, Next Year (barrels per stream day)</v>
      </c>
      <c r="B861" s="2" t="s">
        <v>234</v>
      </c>
      <c r="C861" s="2" t="s">
        <v>235</v>
      </c>
      <c r="D861" s="2" t="s">
        <v>47</v>
      </c>
      <c r="E861" s="2" t="s">
        <v>236</v>
      </c>
      <c r="F861" s="2" t="s">
        <v>17</v>
      </c>
      <c r="G861" s="2" t="s">
        <v>14</v>
      </c>
      <c r="H861" s="2">
        <v>80000</v>
      </c>
    </row>
    <row r="862" spans="1:8" x14ac:dyDescent="0.45">
      <c r="A862" s="2" t="str">
        <f t="shared" si="13"/>
        <v>DELPenTRAINEROPERATING CAPACITYAtmospheric Crude Distillation Capacity (barrels per calendar day)</v>
      </c>
      <c r="B862" s="2" t="s">
        <v>234</v>
      </c>
      <c r="C862" s="2" t="s">
        <v>235</v>
      </c>
      <c r="D862" s="2" t="s">
        <v>47</v>
      </c>
      <c r="E862" s="2" t="s">
        <v>236</v>
      </c>
      <c r="F862" s="2" t="s">
        <v>31</v>
      </c>
      <c r="G862" s="2" t="s">
        <v>32</v>
      </c>
      <c r="H862" s="2">
        <v>190000</v>
      </c>
    </row>
    <row r="863" spans="1:8" x14ac:dyDescent="0.45">
      <c r="A863" s="2" t="str">
        <f t="shared" si="13"/>
        <v>DELPenTRAINEROPERATING CAPACITYAtmospheric Crude Distillation Capacity (barrels per stream day)</v>
      </c>
      <c r="B863" s="2" t="s">
        <v>234</v>
      </c>
      <c r="C863" s="2" t="s">
        <v>235</v>
      </c>
      <c r="D863" s="2" t="s">
        <v>47</v>
      </c>
      <c r="E863" s="2" t="s">
        <v>236</v>
      </c>
      <c r="F863" s="2" t="s">
        <v>31</v>
      </c>
      <c r="G863" s="2" t="s">
        <v>33</v>
      </c>
      <c r="H863" s="2">
        <v>208000</v>
      </c>
    </row>
    <row r="864" spans="1:8" x14ac:dyDescent="0.45">
      <c r="A864" s="2" t="str">
        <f t="shared" si="13"/>
        <v>DELPenTRAINERSULFUR (SHORT TONS/DAY)Production Capacity, Current Year (barrels per steam day except sulfur and hydrogen)</v>
      </c>
      <c r="B864" s="2" t="s">
        <v>234</v>
      </c>
      <c r="C864" s="2" t="s">
        <v>235</v>
      </c>
      <c r="D864" s="2" t="s">
        <v>47</v>
      </c>
      <c r="E864" s="2" t="s">
        <v>236</v>
      </c>
      <c r="F864" s="2" t="s">
        <v>24</v>
      </c>
      <c r="G864" s="2" t="s">
        <v>19</v>
      </c>
      <c r="H864" s="2">
        <v>90</v>
      </c>
    </row>
    <row r="865" spans="1:8" x14ac:dyDescent="0.45">
      <c r="A865" s="2" t="str">
        <f t="shared" si="13"/>
        <v>DELPenTRAINERSULFUR (SHORT TONS/DAY)Production Capacity, Next Year (barrels per stream day except sulfur and hydrogen)</v>
      </c>
      <c r="B865" s="2" t="s">
        <v>234</v>
      </c>
      <c r="C865" s="2" t="s">
        <v>235</v>
      </c>
      <c r="D865" s="2" t="s">
        <v>47</v>
      </c>
      <c r="E865" s="2" t="s">
        <v>236</v>
      </c>
      <c r="F865" s="2" t="s">
        <v>24</v>
      </c>
      <c r="G865" s="2" t="s">
        <v>20</v>
      </c>
      <c r="H865" s="2">
        <v>90</v>
      </c>
    </row>
    <row r="866" spans="1:8" x14ac:dyDescent="0.45">
      <c r="A866" s="2" t="str">
        <f t="shared" si="13"/>
        <v>DELPenTRAINERTOTAL OPER CAP (PROJECTED, NEXT YEAR)Atmospheric Crude Distillation Capacity (barrels per stream day)</v>
      </c>
      <c r="B866" s="2" t="s">
        <v>234</v>
      </c>
      <c r="C866" s="2" t="s">
        <v>235</v>
      </c>
      <c r="D866" s="2" t="s">
        <v>47</v>
      </c>
      <c r="E866" s="2" t="s">
        <v>236</v>
      </c>
      <c r="F866" s="2" t="s">
        <v>34</v>
      </c>
      <c r="G866" s="2" t="s">
        <v>33</v>
      </c>
      <c r="H866" s="2">
        <v>208000</v>
      </c>
    </row>
    <row r="867" spans="1:8" x14ac:dyDescent="0.45">
      <c r="A867" s="2" t="str">
        <f t="shared" si="13"/>
        <v>DELPenTRAINERTOTAL OPERABLE CAPACITYAtmospheric Crude Distillation Capacity (barrels per calendar day)</v>
      </c>
      <c r="B867" s="2" t="s">
        <v>234</v>
      </c>
      <c r="C867" s="2" t="s">
        <v>235</v>
      </c>
      <c r="D867" s="2" t="s">
        <v>47</v>
      </c>
      <c r="E867" s="2" t="s">
        <v>236</v>
      </c>
      <c r="F867" s="2" t="s">
        <v>35</v>
      </c>
      <c r="G867" s="2" t="s">
        <v>32</v>
      </c>
      <c r="H867" s="2">
        <v>190000</v>
      </c>
    </row>
    <row r="868" spans="1:8" x14ac:dyDescent="0.45">
      <c r="A868" s="2" t="str">
        <f t="shared" si="13"/>
        <v>DELPenTRAINERTOTAL OPERABLE CAPACITYAtmospheric Crude Distillation Capacity (barrels per stream day)</v>
      </c>
      <c r="B868" s="2" t="s">
        <v>234</v>
      </c>
      <c r="C868" s="2" t="s">
        <v>235</v>
      </c>
      <c r="D868" s="2" t="s">
        <v>47</v>
      </c>
      <c r="E868" s="2" t="s">
        <v>236</v>
      </c>
      <c r="F868" s="2" t="s">
        <v>35</v>
      </c>
      <c r="G868" s="2" t="s">
        <v>33</v>
      </c>
      <c r="H868" s="2">
        <v>208000</v>
      </c>
    </row>
    <row r="869" spans="1:8" x14ac:dyDescent="0.45">
      <c r="A869" s="2" t="str">
        <f t="shared" si="13"/>
        <v>DELPenTRAINERVACUUM DISTILLATIONDownstream Charge Capacity, Current Year (barrels per stream day)</v>
      </c>
      <c r="B869" s="2" t="s">
        <v>234</v>
      </c>
      <c r="C869" s="2" t="s">
        <v>235</v>
      </c>
      <c r="D869" s="2" t="s">
        <v>47</v>
      </c>
      <c r="E869" s="2" t="s">
        <v>236</v>
      </c>
      <c r="F869" s="2" t="s">
        <v>36</v>
      </c>
      <c r="G869" s="2" t="s">
        <v>13</v>
      </c>
      <c r="H869" s="2">
        <v>73000</v>
      </c>
    </row>
    <row r="870" spans="1:8" x14ac:dyDescent="0.45">
      <c r="A870" s="2" t="str">
        <f t="shared" si="13"/>
        <v>DELPenTRAINERVACUUM DISTILLATIONDownstream Charge Capacity, Next Year (barrels per stream day)</v>
      </c>
      <c r="B870" s="2" t="s">
        <v>234</v>
      </c>
      <c r="C870" s="2" t="s">
        <v>235</v>
      </c>
      <c r="D870" s="2" t="s">
        <v>47</v>
      </c>
      <c r="E870" s="2" t="s">
        <v>236</v>
      </c>
      <c r="F870" s="2" t="s">
        <v>36</v>
      </c>
      <c r="G870" s="2" t="s">
        <v>14</v>
      </c>
      <c r="H870" s="2">
        <v>73000</v>
      </c>
    </row>
    <row r="871" spans="1:8" x14ac:dyDescent="0.45">
      <c r="A871" s="2" t="str">
        <f t="shared" si="13"/>
        <v>DELTexTYLERALKYLATESProduction Capacity, Current Year (barrels per steam day except sulfur and hydrogen)</v>
      </c>
      <c r="B871" s="2" t="s">
        <v>139</v>
      </c>
      <c r="C871" s="2" t="s">
        <v>140</v>
      </c>
      <c r="D871" s="2" t="s">
        <v>38</v>
      </c>
      <c r="E871" s="2" t="s">
        <v>141</v>
      </c>
      <c r="F871" s="2" t="s">
        <v>40</v>
      </c>
      <c r="G871" s="2" t="s">
        <v>19</v>
      </c>
      <c r="H871" s="2">
        <v>4700</v>
      </c>
    </row>
    <row r="872" spans="1:8" x14ac:dyDescent="0.45">
      <c r="A872" s="2" t="str">
        <f t="shared" si="13"/>
        <v>DELTexTYLERALKYLATESProduction Capacity, Next Year (barrels per stream day except sulfur and hydrogen)</v>
      </c>
      <c r="B872" s="2" t="s">
        <v>139</v>
      </c>
      <c r="C872" s="2" t="s">
        <v>140</v>
      </c>
      <c r="D872" s="2" t="s">
        <v>38</v>
      </c>
      <c r="E872" s="2" t="s">
        <v>141</v>
      </c>
      <c r="F872" s="2" t="s">
        <v>40</v>
      </c>
      <c r="G872" s="2" t="s">
        <v>20</v>
      </c>
      <c r="H872" s="2">
        <v>4700</v>
      </c>
    </row>
    <row r="873" spans="1:8" x14ac:dyDescent="0.45">
      <c r="A873" s="2" t="str">
        <f t="shared" si="13"/>
        <v>DELTexTYLERCAT CRACKING: FRESH FEEDDownstream Charge Capacity, Current Year (barrels per calendar day)</v>
      </c>
      <c r="B873" s="2" t="s">
        <v>139</v>
      </c>
      <c r="C873" s="2" t="s">
        <v>140</v>
      </c>
      <c r="D873" s="2" t="s">
        <v>38</v>
      </c>
      <c r="E873" s="2" t="s">
        <v>141</v>
      </c>
      <c r="F873" s="2" t="s">
        <v>28</v>
      </c>
      <c r="G873" s="2" t="s">
        <v>12</v>
      </c>
      <c r="H873" s="2">
        <v>19000</v>
      </c>
    </row>
    <row r="874" spans="1:8" x14ac:dyDescent="0.45">
      <c r="A874" s="2" t="str">
        <f t="shared" si="13"/>
        <v>DELTexTYLERCAT CRACKING: FRESH FEEDDownstream Charge Capacity, Current Year (barrels per stream day)</v>
      </c>
      <c r="B874" s="2" t="s">
        <v>139</v>
      </c>
      <c r="C874" s="2" t="s">
        <v>140</v>
      </c>
      <c r="D874" s="2" t="s">
        <v>38</v>
      </c>
      <c r="E874" s="2" t="s">
        <v>141</v>
      </c>
      <c r="F874" s="2" t="s">
        <v>28</v>
      </c>
      <c r="G874" s="2" t="s">
        <v>13</v>
      </c>
      <c r="H874" s="2">
        <v>20250</v>
      </c>
    </row>
    <row r="875" spans="1:8" x14ac:dyDescent="0.45">
      <c r="A875" s="2" t="str">
        <f t="shared" si="13"/>
        <v>DELTexTYLERCAT CRACKING: FRESH FEEDDownstream Charge Capacity, Next Year (barrels per stream day)</v>
      </c>
      <c r="B875" s="2" t="s">
        <v>139</v>
      </c>
      <c r="C875" s="2" t="s">
        <v>140</v>
      </c>
      <c r="D875" s="2" t="s">
        <v>38</v>
      </c>
      <c r="E875" s="2" t="s">
        <v>141</v>
      </c>
      <c r="F875" s="2" t="s">
        <v>28</v>
      </c>
      <c r="G875" s="2" t="s">
        <v>14</v>
      </c>
      <c r="H875" s="2">
        <v>20250</v>
      </c>
    </row>
    <row r="876" spans="1:8" x14ac:dyDescent="0.45">
      <c r="A876" s="2" t="str">
        <f t="shared" si="13"/>
        <v>DELTexTYLERCAT REFORMING: HIGH PRESSUREDownstream Charge Capacity, Current Year (barrels per calendar day)</v>
      </c>
      <c r="B876" s="2" t="s">
        <v>139</v>
      </c>
      <c r="C876" s="2" t="s">
        <v>140</v>
      </c>
      <c r="D876" s="2" t="s">
        <v>38</v>
      </c>
      <c r="E876" s="2" t="s">
        <v>141</v>
      </c>
      <c r="F876" s="2" t="s">
        <v>29</v>
      </c>
      <c r="G876" s="2" t="s">
        <v>12</v>
      </c>
      <c r="H876" s="2">
        <v>4450</v>
      </c>
    </row>
    <row r="877" spans="1:8" x14ac:dyDescent="0.45">
      <c r="A877" s="2" t="str">
        <f t="shared" si="13"/>
        <v>DELTexTYLERCAT REFORMING: HIGH PRESSUREDownstream Charge Capacity, Current Year (barrels per stream day)</v>
      </c>
      <c r="B877" s="2" t="s">
        <v>139</v>
      </c>
      <c r="C877" s="2" t="s">
        <v>140</v>
      </c>
      <c r="D877" s="2" t="s">
        <v>38</v>
      </c>
      <c r="E877" s="2" t="s">
        <v>141</v>
      </c>
      <c r="F877" s="2" t="s">
        <v>29</v>
      </c>
      <c r="G877" s="2" t="s">
        <v>13</v>
      </c>
      <c r="H877" s="2">
        <v>4500</v>
      </c>
    </row>
    <row r="878" spans="1:8" x14ac:dyDescent="0.45">
      <c r="A878" s="2" t="str">
        <f t="shared" si="13"/>
        <v>DELTexTYLERCAT REFORMING: HIGH PRESSUREDownstream Charge Capacity, Next Year (barrels per stream day)</v>
      </c>
      <c r="B878" s="2" t="s">
        <v>139</v>
      </c>
      <c r="C878" s="2" t="s">
        <v>140</v>
      </c>
      <c r="D878" s="2" t="s">
        <v>38</v>
      </c>
      <c r="E878" s="2" t="s">
        <v>141</v>
      </c>
      <c r="F878" s="2" t="s">
        <v>29</v>
      </c>
      <c r="G878" s="2" t="s">
        <v>14</v>
      </c>
      <c r="H878" s="2">
        <v>4500</v>
      </c>
    </row>
    <row r="879" spans="1:8" x14ac:dyDescent="0.45">
      <c r="A879" s="2" t="str">
        <f t="shared" si="13"/>
        <v>DELTexTYLERCAT REFORMING: LOW PRESSUREDownstream Charge Capacity, Current Year (barrels per calendar day)</v>
      </c>
      <c r="B879" s="2" t="s">
        <v>139</v>
      </c>
      <c r="C879" s="2" t="s">
        <v>140</v>
      </c>
      <c r="D879" s="2" t="s">
        <v>38</v>
      </c>
      <c r="E879" s="2" t="s">
        <v>141</v>
      </c>
      <c r="F879" s="2" t="s">
        <v>15</v>
      </c>
      <c r="G879" s="2" t="s">
        <v>12</v>
      </c>
      <c r="H879" s="2">
        <v>12550</v>
      </c>
    </row>
    <row r="880" spans="1:8" x14ac:dyDescent="0.45">
      <c r="A880" s="2" t="str">
        <f t="shared" si="13"/>
        <v>DELTexTYLERCAT REFORMING: LOW PRESSUREDownstream Charge Capacity, Current Year (barrels per stream day)</v>
      </c>
      <c r="B880" s="2" t="s">
        <v>139</v>
      </c>
      <c r="C880" s="2" t="s">
        <v>140</v>
      </c>
      <c r="D880" s="2" t="s">
        <v>38</v>
      </c>
      <c r="E880" s="2" t="s">
        <v>141</v>
      </c>
      <c r="F880" s="2" t="s">
        <v>15</v>
      </c>
      <c r="G880" s="2" t="s">
        <v>13</v>
      </c>
      <c r="H880" s="2">
        <v>13000</v>
      </c>
    </row>
    <row r="881" spans="1:8" x14ac:dyDescent="0.45">
      <c r="A881" s="2" t="str">
        <f t="shared" si="13"/>
        <v>DELTexTYLERCAT REFORMING: LOW PRESSUREDownstream Charge Capacity, Next Year (barrels per stream day)</v>
      </c>
      <c r="B881" s="2" t="s">
        <v>139</v>
      </c>
      <c r="C881" s="2" t="s">
        <v>140</v>
      </c>
      <c r="D881" s="2" t="s">
        <v>38</v>
      </c>
      <c r="E881" s="2" t="s">
        <v>141</v>
      </c>
      <c r="F881" s="2" t="s">
        <v>15</v>
      </c>
      <c r="G881" s="2" t="s">
        <v>14</v>
      </c>
      <c r="H881" s="2">
        <v>13000</v>
      </c>
    </row>
    <row r="882" spans="1:8" x14ac:dyDescent="0.45">
      <c r="A882" s="2" t="str">
        <f t="shared" si="13"/>
        <v>DELTexTYLERDESULFURIZATION, DIESEL FUELDownstream Charge Capacity, Current Year (barrels per stream day)</v>
      </c>
      <c r="B882" s="2" t="s">
        <v>139</v>
      </c>
      <c r="C882" s="2" t="s">
        <v>140</v>
      </c>
      <c r="D882" s="2" t="s">
        <v>38</v>
      </c>
      <c r="E882" s="2" t="s">
        <v>141</v>
      </c>
      <c r="F882" s="2" t="s">
        <v>43</v>
      </c>
      <c r="G882" s="2" t="s">
        <v>13</v>
      </c>
      <c r="H882" s="2">
        <v>36000</v>
      </c>
    </row>
    <row r="883" spans="1:8" x14ac:dyDescent="0.45">
      <c r="A883" s="2" t="str">
        <f t="shared" si="13"/>
        <v>DELTexTYLERDESULFURIZATION, DIESEL FUELDownstream Charge Capacity, Next Year (barrels per stream day)</v>
      </c>
      <c r="B883" s="2" t="s">
        <v>139</v>
      </c>
      <c r="C883" s="2" t="s">
        <v>140</v>
      </c>
      <c r="D883" s="2" t="s">
        <v>38</v>
      </c>
      <c r="E883" s="2" t="s">
        <v>141</v>
      </c>
      <c r="F883" s="2" t="s">
        <v>43</v>
      </c>
      <c r="G883" s="2" t="s">
        <v>14</v>
      </c>
      <c r="H883" s="2">
        <v>36000</v>
      </c>
    </row>
    <row r="884" spans="1:8" x14ac:dyDescent="0.45">
      <c r="A884" s="2" t="str">
        <f t="shared" si="13"/>
        <v>DELTexTYLERDESULFURIZATION, GASOLINEDownstream Charge Capacity, Current Year (barrels per stream day)</v>
      </c>
      <c r="B884" s="2" t="s">
        <v>139</v>
      </c>
      <c r="C884" s="2" t="s">
        <v>140</v>
      </c>
      <c r="D884" s="2" t="s">
        <v>38</v>
      </c>
      <c r="E884" s="2" t="s">
        <v>141</v>
      </c>
      <c r="F884" s="2" t="s">
        <v>30</v>
      </c>
      <c r="G884" s="2" t="s">
        <v>13</v>
      </c>
      <c r="H884" s="2">
        <v>13000</v>
      </c>
    </row>
    <row r="885" spans="1:8" x14ac:dyDescent="0.45">
      <c r="A885" s="2" t="str">
        <f t="shared" si="13"/>
        <v>DELTexTYLERDESULFURIZATION, GASOLINEDownstream Charge Capacity, Next Year (barrels per stream day)</v>
      </c>
      <c r="B885" s="2" t="s">
        <v>139</v>
      </c>
      <c r="C885" s="2" t="s">
        <v>140</v>
      </c>
      <c r="D885" s="2" t="s">
        <v>38</v>
      </c>
      <c r="E885" s="2" t="s">
        <v>141</v>
      </c>
      <c r="F885" s="2" t="s">
        <v>30</v>
      </c>
      <c r="G885" s="2" t="s">
        <v>14</v>
      </c>
      <c r="H885" s="2">
        <v>13000</v>
      </c>
    </row>
    <row r="886" spans="1:8" x14ac:dyDescent="0.45">
      <c r="A886" s="2" t="str">
        <f t="shared" si="13"/>
        <v>DELTexTYLERDESULFURIZATION, NAPHTHA/REFORMER FEEDDownstream Charge Capacity, Current Year (barrels per stream day)</v>
      </c>
      <c r="B886" s="2" t="s">
        <v>139</v>
      </c>
      <c r="C886" s="2" t="s">
        <v>140</v>
      </c>
      <c r="D886" s="2" t="s">
        <v>38</v>
      </c>
      <c r="E886" s="2" t="s">
        <v>141</v>
      </c>
      <c r="F886" s="2" t="s">
        <v>17</v>
      </c>
      <c r="G886" s="2" t="s">
        <v>13</v>
      </c>
      <c r="H886" s="2">
        <v>28000</v>
      </c>
    </row>
    <row r="887" spans="1:8" x14ac:dyDescent="0.45">
      <c r="A887" s="2" t="str">
        <f t="shared" si="13"/>
        <v>DELTexTYLERDESULFURIZATION, NAPHTHA/REFORMER FEEDDownstream Charge Capacity, Next Year (barrels per stream day)</v>
      </c>
      <c r="B887" s="2" t="s">
        <v>139</v>
      </c>
      <c r="C887" s="2" t="s">
        <v>140</v>
      </c>
      <c r="D887" s="2" t="s">
        <v>38</v>
      </c>
      <c r="E887" s="2" t="s">
        <v>141</v>
      </c>
      <c r="F887" s="2" t="s">
        <v>17</v>
      </c>
      <c r="G887" s="2" t="s">
        <v>14</v>
      </c>
      <c r="H887" s="2">
        <v>28000</v>
      </c>
    </row>
    <row r="888" spans="1:8" x14ac:dyDescent="0.45">
      <c r="A888" s="2" t="str">
        <f t="shared" si="13"/>
        <v>DELTexTYLEROPERATING CAPACITYAtmospheric Crude Distillation Capacity (barrels per calendar day)</v>
      </c>
      <c r="B888" s="2" t="s">
        <v>139</v>
      </c>
      <c r="C888" s="2" t="s">
        <v>140</v>
      </c>
      <c r="D888" s="2" t="s">
        <v>38</v>
      </c>
      <c r="E888" s="2" t="s">
        <v>141</v>
      </c>
      <c r="F888" s="2" t="s">
        <v>31</v>
      </c>
      <c r="G888" s="2" t="s">
        <v>32</v>
      </c>
      <c r="H888" s="2">
        <v>72000</v>
      </c>
    </row>
    <row r="889" spans="1:8" x14ac:dyDescent="0.45">
      <c r="A889" s="2" t="str">
        <f t="shared" si="13"/>
        <v>DELTexTYLEROPERATING CAPACITYAtmospheric Crude Distillation Capacity (barrels per stream day)</v>
      </c>
      <c r="B889" s="2" t="s">
        <v>139</v>
      </c>
      <c r="C889" s="2" t="s">
        <v>140</v>
      </c>
      <c r="D889" s="2" t="s">
        <v>38</v>
      </c>
      <c r="E889" s="2" t="s">
        <v>141</v>
      </c>
      <c r="F889" s="2" t="s">
        <v>31</v>
      </c>
      <c r="G889" s="2" t="s">
        <v>33</v>
      </c>
      <c r="H889" s="2">
        <v>75000</v>
      </c>
    </row>
    <row r="890" spans="1:8" x14ac:dyDescent="0.45">
      <c r="A890" s="2" t="str">
        <f t="shared" si="13"/>
        <v>DELTexTYLERPETCOKE,MARKETProduction Capacity, Current Year (barrels per steam day except sulfur and hydrogen)</v>
      </c>
      <c r="B890" s="2" t="s">
        <v>139</v>
      </c>
      <c r="C890" s="2" t="s">
        <v>140</v>
      </c>
      <c r="D890" s="2" t="s">
        <v>38</v>
      </c>
      <c r="E890" s="2" t="s">
        <v>141</v>
      </c>
      <c r="F890" s="2" t="s">
        <v>67</v>
      </c>
      <c r="G890" s="2" t="s">
        <v>19</v>
      </c>
      <c r="H890" s="2">
        <v>1500</v>
      </c>
    </row>
    <row r="891" spans="1:8" x14ac:dyDescent="0.45">
      <c r="A891" s="2" t="str">
        <f t="shared" si="13"/>
        <v>DELTexTYLERPETCOKE,MARKETProduction Capacity, Next Year (barrels per stream day except sulfur and hydrogen)</v>
      </c>
      <c r="B891" s="2" t="s">
        <v>139</v>
      </c>
      <c r="C891" s="2" t="s">
        <v>140</v>
      </c>
      <c r="D891" s="2" t="s">
        <v>38</v>
      </c>
      <c r="E891" s="2" t="s">
        <v>141</v>
      </c>
      <c r="F891" s="2" t="s">
        <v>67</v>
      </c>
      <c r="G891" s="2" t="s">
        <v>20</v>
      </c>
      <c r="H891" s="2">
        <v>1500</v>
      </c>
    </row>
    <row r="892" spans="1:8" x14ac:dyDescent="0.45">
      <c r="A892" s="2" t="str">
        <f t="shared" si="13"/>
        <v>DELTexTYLERSULFUR (SHORT TONS/DAY)Production Capacity, Current Year (barrels per steam day except sulfur and hydrogen)</v>
      </c>
      <c r="B892" s="2" t="s">
        <v>139</v>
      </c>
      <c r="C892" s="2" t="s">
        <v>140</v>
      </c>
      <c r="D892" s="2" t="s">
        <v>38</v>
      </c>
      <c r="E892" s="2" t="s">
        <v>141</v>
      </c>
      <c r="F892" s="2" t="s">
        <v>24</v>
      </c>
      <c r="G892" s="2" t="s">
        <v>19</v>
      </c>
      <c r="H892" s="2">
        <v>39</v>
      </c>
    </row>
    <row r="893" spans="1:8" x14ac:dyDescent="0.45">
      <c r="A893" s="2" t="str">
        <f t="shared" si="13"/>
        <v>DELTexTYLERSULFUR (SHORT TONS/DAY)Production Capacity, Next Year (barrels per stream day except sulfur and hydrogen)</v>
      </c>
      <c r="B893" s="2" t="s">
        <v>139</v>
      </c>
      <c r="C893" s="2" t="s">
        <v>140</v>
      </c>
      <c r="D893" s="2" t="s">
        <v>38</v>
      </c>
      <c r="E893" s="2" t="s">
        <v>141</v>
      </c>
      <c r="F893" s="2" t="s">
        <v>24</v>
      </c>
      <c r="G893" s="2" t="s">
        <v>20</v>
      </c>
      <c r="H893" s="2">
        <v>39</v>
      </c>
    </row>
    <row r="894" spans="1:8" x14ac:dyDescent="0.45">
      <c r="A894" s="2" t="str">
        <f t="shared" si="13"/>
        <v>DELTexTYLERTHERM CRACKING, DELAYED COKINGDownstream Charge Capacity, Current Year (barrels per calendar day)</v>
      </c>
      <c r="B894" s="2" t="s">
        <v>139</v>
      </c>
      <c r="C894" s="2" t="s">
        <v>140</v>
      </c>
      <c r="D894" s="2" t="s">
        <v>38</v>
      </c>
      <c r="E894" s="2" t="s">
        <v>141</v>
      </c>
      <c r="F894" s="2" t="s">
        <v>68</v>
      </c>
      <c r="G894" s="2" t="s">
        <v>12</v>
      </c>
      <c r="H894" s="2">
        <v>6000</v>
      </c>
    </row>
    <row r="895" spans="1:8" x14ac:dyDescent="0.45">
      <c r="A895" s="2" t="str">
        <f t="shared" si="13"/>
        <v>DELTexTYLERTHERM CRACKING, DELAYED COKINGDownstream Charge Capacity, Current Year (barrels per stream day)</v>
      </c>
      <c r="B895" s="2" t="s">
        <v>139</v>
      </c>
      <c r="C895" s="2" t="s">
        <v>140</v>
      </c>
      <c r="D895" s="2" t="s">
        <v>38</v>
      </c>
      <c r="E895" s="2" t="s">
        <v>141</v>
      </c>
      <c r="F895" s="2" t="s">
        <v>68</v>
      </c>
      <c r="G895" s="2" t="s">
        <v>13</v>
      </c>
      <c r="H895" s="2">
        <v>6500</v>
      </c>
    </row>
    <row r="896" spans="1:8" x14ac:dyDescent="0.45">
      <c r="A896" s="2" t="str">
        <f t="shared" si="13"/>
        <v>DELTexTYLERTHERM CRACKING, DELAYED COKINGDownstream Charge Capacity, Next Year (barrels per stream day)</v>
      </c>
      <c r="B896" s="2" t="s">
        <v>139</v>
      </c>
      <c r="C896" s="2" t="s">
        <v>140</v>
      </c>
      <c r="D896" s="2" t="s">
        <v>38</v>
      </c>
      <c r="E896" s="2" t="s">
        <v>141</v>
      </c>
      <c r="F896" s="2" t="s">
        <v>68</v>
      </c>
      <c r="G896" s="2" t="s">
        <v>14</v>
      </c>
      <c r="H896" s="2">
        <v>6500</v>
      </c>
    </row>
    <row r="897" spans="1:8" x14ac:dyDescent="0.45">
      <c r="A897" s="2" t="str">
        <f t="shared" si="13"/>
        <v>DELTexTYLERTOTAL OPER CAP (PROJECTED, NEXT YEAR)Atmospheric Crude Distillation Capacity (barrels per stream day)</v>
      </c>
      <c r="B897" s="2" t="s">
        <v>139</v>
      </c>
      <c r="C897" s="2" t="s">
        <v>140</v>
      </c>
      <c r="D897" s="2" t="s">
        <v>38</v>
      </c>
      <c r="E897" s="2" t="s">
        <v>141</v>
      </c>
      <c r="F897" s="2" t="s">
        <v>34</v>
      </c>
      <c r="G897" s="2" t="s">
        <v>33</v>
      </c>
      <c r="H897" s="2">
        <v>75000</v>
      </c>
    </row>
    <row r="898" spans="1:8" x14ac:dyDescent="0.45">
      <c r="A898" s="2" t="str">
        <f t="shared" ref="A898:A961" si="14">LEFT(B898,3)&amp;LEFT(D898,3)&amp;LEFT(E898,15)&amp;F898&amp;G898</f>
        <v>DELTexTYLERTOTAL OPERABLE CAPACITYAtmospheric Crude Distillation Capacity (barrels per calendar day)</v>
      </c>
      <c r="B898" s="2" t="s">
        <v>139</v>
      </c>
      <c r="C898" s="2" t="s">
        <v>140</v>
      </c>
      <c r="D898" s="2" t="s">
        <v>38</v>
      </c>
      <c r="E898" s="2" t="s">
        <v>141</v>
      </c>
      <c r="F898" s="2" t="s">
        <v>35</v>
      </c>
      <c r="G898" s="2" t="s">
        <v>32</v>
      </c>
      <c r="H898" s="2">
        <v>72000</v>
      </c>
    </row>
    <row r="899" spans="1:8" x14ac:dyDescent="0.45">
      <c r="A899" s="2" t="str">
        <f t="shared" si="14"/>
        <v>DELTexTYLERTOTAL OPERABLE CAPACITYAtmospheric Crude Distillation Capacity (barrels per stream day)</v>
      </c>
      <c r="B899" s="2" t="s">
        <v>139</v>
      </c>
      <c r="C899" s="2" t="s">
        <v>140</v>
      </c>
      <c r="D899" s="2" t="s">
        <v>38</v>
      </c>
      <c r="E899" s="2" t="s">
        <v>141</v>
      </c>
      <c r="F899" s="2" t="s">
        <v>35</v>
      </c>
      <c r="G899" s="2" t="s">
        <v>33</v>
      </c>
      <c r="H899" s="2">
        <v>75000</v>
      </c>
    </row>
    <row r="900" spans="1:8" x14ac:dyDescent="0.45">
      <c r="A900" s="2" t="str">
        <f t="shared" si="14"/>
        <v>DELTexTYLERVACUUM DISTILLATIONDownstream Charge Capacity, Current Year (barrels per stream day)</v>
      </c>
      <c r="B900" s="2" t="s">
        <v>139</v>
      </c>
      <c r="C900" s="2" t="s">
        <v>140</v>
      </c>
      <c r="D900" s="2" t="s">
        <v>38</v>
      </c>
      <c r="E900" s="2" t="s">
        <v>141</v>
      </c>
      <c r="F900" s="2" t="s">
        <v>36</v>
      </c>
      <c r="G900" s="2" t="s">
        <v>13</v>
      </c>
      <c r="H900" s="2">
        <v>28000</v>
      </c>
    </row>
    <row r="901" spans="1:8" x14ac:dyDescent="0.45">
      <c r="A901" s="2" t="str">
        <f t="shared" si="14"/>
        <v>DELTexTYLERVACUUM DISTILLATIONDownstream Charge Capacity, Next Year (barrels per stream day)</v>
      </c>
      <c r="B901" s="2" t="s">
        <v>139</v>
      </c>
      <c r="C901" s="2" t="s">
        <v>140</v>
      </c>
      <c r="D901" s="2" t="s">
        <v>38</v>
      </c>
      <c r="E901" s="2" t="s">
        <v>141</v>
      </c>
      <c r="F901" s="2" t="s">
        <v>36</v>
      </c>
      <c r="G901" s="2" t="s">
        <v>14</v>
      </c>
      <c r="H901" s="2">
        <v>28000</v>
      </c>
    </row>
    <row r="902" spans="1:8" x14ac:dyDescent="0.45">
      <c r="A902" s="2" t="str">
        <f t="shared" si="14"/>
        <v>ERGMisVICKSBURGASPHALT &amp; ROAD OILProduction Capacity, Current Year (barrels per steam day except sulfur and hydrogen)</v>
      </c>
      <c r="B902" s="2" t="s">
        <v>145</v>
      </c>
      <c r="C902" s="2" t="s">
        <v>146</v>
      </c>
      <c r="D902" s="2" t="s">
        <v>107</v>
      </c>
      <c r="E902" s="2" t="s">
        <v>147</v>
      </c>
      <c r="F902" s="2" t="s">
        <v>42</v>
      </c>
      <c r="G902" s="2" t="s">
        <v>19</v>
      </c>
      <c r="H902" s="2">
        <v>10000</v>
      </c>
    </row>
    <row r="903" spans="1:8" x14ac:dyDescent="0.45">
      <c r="A903" s="2" t="str">
        <f t="shared" si="14"/>
        <v>ERGMisVICKSBURGASPHALT &amp; ROAD OILProduction Capacity, Next Year (barrels per stream day except sulfur and hydrogen)</v>
      </c>
      <c r="B903" s="2" t="s">
        <v>145</v>
      </c>
      <c r="C903" s="2" t="s">
        <v>146</v>
      </c>
      <c r="D903" s="2" t="s">
        <v>107</v>
      </c>
      <c r="E903" s="2" t="s">
        <v>147</v>
      </c>
      <c r="F903" s="2" t="s">
        <v>42</v>
      </c>
      <c r="G903" s="2" t="s">
        <v>20</v>
      </c>
      <c r="H903" s="2">
        <v>10000</v>
      </c>
    </row>
    <row r="904" spans="1:8" x14ac:dyDescent="0.45">
      <c r="A904" s="2" t="str">
        <f t="shared" si="14"/>
        <v>ERGMisVICKSBURGDESULFURIZATION, DIESEL FUELDownstream Charge Capacity, Current Year (barrels per stream day)</v>
      </c>
      <c r="B904" s="2" t="s">
        <v>145</v>
      </c>
      <c r="C904" s="2" t="s">
        <v>146</v>
      </c>
      <c r="D904" s="2" t="s">
        <v>107</v>
      </c>
      <c r="E904" s="2" t="s">
        <v>147</v>
      </c>
      <c r="F904" s="2" t="s">
        <v>43</v>
      </c>
      <c r="G904" s="2" t="s">
        <v>13</v>
      </c>
      <c r="H904" s="2">
        <v>2200</v>
      </c>
    </row>
    <row r="905" spans="1:8" x14ac:dyDescent="0.45">
      <c r="A905" s="2" t="str">
        <f t="shared" si="14"/>
        <v>ERGMisVICKSBURGDESULFURIZATION, DIESEL FUELDownstream Charge Capacity, Next Year (barrels per stream day)</v>
      </c>
      <c r="B905" s="2" t="s">
        <v>145</v>
      </c>
      <c r="C905" s="2" t="s">
        <v>146</v>
      </c>
      <c r="D905" s="2" t="s">
        <v>107</v>
      </c>
      <c r="E905" s="2" t="s">
        <v>147</v>
      </c>
      <c r="F905" s="2" t="s">
        <v>43</v>
      </c>
      <c r="G905" s="2" t="s">
        <v>14</v>
      </c>
      <c r="H905" s="2">
        <v>2200</v>
      </c>
    </row>
    <row r="906" spans="1:8" x14ac:dyDescent="0.45">
      <c r="A906" s="2" t="str">
        <f t="shared" si="14"/>
        <v>ERGMisVICKSBURGDESULFURIZATION, OTHERDownstream Charge Capacity, Current Year (barrels per stream day)</v>
      </c>
      <c r="B906" s="2" t="s">
        <v>145</v>
      </c>
      <c r="C906" s="2" t="s">
        <v>146</v>
      </c>
      <c r="D906" s="2" t="s">
        <v>107</v>
      </c>
      <c r="E906" s="2" t="s">
        <v>147</v>
      </c>
      <c r="F906" s="2" t="s">
        <v>95</v>
      </c>
      <c r="G906" s="2" t="s">
        <v>13</v>
      </c>
      <c r="H906" s="2">
        <v>20800</v>
      </c>
    </row>
    <row r="907" spans="1:8" x14ac:dyDescent="0.45">
      <c r="A907" s="2" t="str">
        <f t="shared" si="14"/>
        <v>ERGMisVICKSBURGDESULFURIZATION, OTHERDownstream Charge Capacity, Next Year (barrels per stream day)</v>
      </c>
      <c r="B907" s="2" t="s">
        <v>145</v>
      </c>
      <c r="C907" s="2" t="s">
        <v>146</v>
      </c>
      <c r="D907" s="2" t="s">
        <v>107</v>
      </c>
      <c r="E907" s="2" t="s">
        <v>147</v>
      </c>
      <c r="F907" s="2" t="s">
        <v>95</v>
      </c>
      <c r="G907" s="2" t="s">
        <v>14</v>
      </c>
      <c r="H907" s="2">
        <v>20800</v>
      </c>
    </row>
    <row r="908" spans="1:8" x14ac:dyDescent="0.45">
      <c r="A908" s="2" t="str">
        <f t="shared" si="14"/>
        <v>ERGMisVICKSBURGHYDROGEN (MMCFD)Production Capacity, Current Year (barrels per steam day except sulfur and hydrogen)</v>
      </c>
      <c r="B908" s="2" t="s">
        <v>145</v>
      </c>
      <c r="C908" s="2" t="s">
        <v>146</v>
      </c>
      <c r="D908" s="2" t="s">
        <v>107</v>
      </c>
      <c r="E908" s="2" t="s">
        <v>147</v>
      </c>
      <c r="F908" s="2" t="s">
        <v>18</v>
      </c>
      <c r="G908" s="2" t="s">
        <v>19</v>
      </c>
      <c r="H908" s="2">
        <v>13</v>
      </c>
    </row>
    <row r="909" spans="1:8" x14ac:dyDescent="0.45">
      <c r="A909" s="2" t="str">
        <f t="shared" si="14"/>
        <v>ERGMisVICKSBURGHYDROGEN (MMCFD)Production Capacity, Next Year (barrels per stream day except sulfur and hydrogen)</v>
      </c>
      <c r="B909" s="2" t="s">
        <v>145</v>
      </c>
      <c r="C909" s="2" t="s">
        <v>146</v>
      </c>
      <c r="D909" s="2" t="s">
        <v>107</v>
      </c>
      <c r="E909" s="2" t="s">
        <v>147</v>
      </c>
      <c r="F909" s="2" t="s">
        <v>18</v>
      </c>
      <c r="G909" s="2" t="s">
        <v>20</v>
      </c>
      <c r="H909" s="2">
        <v>13</v>
      </c>
    </row>
    <row r="910" spans="1:8" x14ac:dyDescent="0.45">
      <c r="A910" s="2" t="str">
        <f t="shared" si="14"/>
        <v>ERGMisVICKSBURGLUBRICANTSProduction Capacity, Current Year (barrels per steam day except sulfur and hydrogen)</v>
      </c>
      <c r="B910" s="2" t="s">
        <v>145</v>
      </c>
      <c r="C910" s="2" t="s">
        <v>146</v>
      </c>
      <c r="D910" s="2" t="s">
        <v>107</v>
      </c>
      <c r="E910" s="2" t="s">
        <v>147</v>
      </c>
      <c r="F910" s="2" t="s">
        <v>49</v>
      </c>
      <c r="G910" s="2" t="s">
        <v>19</v>
      </c>
      <c r="H910" s="2">
        <v>23000</v>
      </c>
    </row>
    <row r="911" spans="1:8" x14ac:dyDescent="0.45">
      <c r="A911" s="2" t="str">
        <f t="shared" si="14"/>
        <v>ERGMisVICKSBURGLUBRICANTSProduction Capacity, Next Year (barrels per stream day except sulfur and hydrogen)</v>
      </c>
      <c r="B911" s="2" t="s">
        <v>145</v>
      </c>
      <c r="C911" s="2" t="s">
        <v>146</v>
      </c>
      <c r="D911" s="2" t="s">
        <v>107</v>
      </c>
      <c r="E911" s="2" t="s">
        <v>147</v>
      </c>
      <c r="F911" s="2" t="s">
        <v>49</v>
      </c>
      <c r="G911" s="2" t="s">
        <v>20</v>
      </c>
      <c r="H911" s="2">
        <v>23000</v>
      </c>
    </row>
    <row r="912" spans="1:8" x14ac:dyDescent="0.45">
      <c r="A912" s="2" t="str">
        <f t="shared" si="14"/>
        <v>ERGMisVICKSBURGOPERATING CAPACITYAtmospheric Crude Distillation Capacity (barrels per calendar day)</v>
      </c>
      <c r="B912" s="2" t="s">
        <v>145</v>
      </c>
      <c r="C912" s="2" t="s">
        <v>146</v>
      </c>
      <c r="D912" s="2" t="s">
        <v>107</v>
      </c>
      <c r="E912" s="2" t="s">
        <v>147</v>
      </c>
      <c r="F912" s="2" t="s">
        <v>31</v>
      </c>
      <c r="G912" s="2" t="s">
        <v>32</v>
      </c>
      <c r="H912" s="2">
        <v>26500</v>
      </c>
    </row>
    <row r="913" spans="1:8" x14ac:dyDescent="0.45">
      <c r="A913" s="2" t="str">
        <f t="shared" si="14"/>
        <v>ERGMisVICKSBURGOPERATING CAPACITYAtmospheric Crude Distillation Capacity (barrels per stream day)</v>
      </c>
      <c r="B913" s="2" t="s">
        <v>145</v>
      </c>
      <c r="C913" s="2" t="s">
        <v>146</v>
      </c>
      <c r="D913" s="2" t="s">
        <v>107</v>
      </c>
      <c r="E913" s="2" t="s">
        <v>147</v>
      </c>
      <c r="F913" s="2" t="s">
        <v>31</v>
      </c>
      <c r="G913" s="2" t="s">
        <v>33</v>
      </c>
      <c r="H913" s="2">
        <v>27300</v>
      </c>
    </row>
    <row r="914" spans="1:8" x14ac:dyDescent="0.45">
      <c r="A914" s="2" t="str">
        <f t="shared" si="14"/>
        <v>ERGMisVICKSBURGTOTAL OPER CAP (PROJECTED, NEXT YEAR)Atmospheric Crude Distillation Capacity (barrels per stream day)</v>
      </c>
      <c r="B914" s="2" t="s">
        <v>145</v>
      </c>
      <c r="C914" s="2" t="s">
        <v>146</v>
      </c>
      <c r="D914" s="2" t="s">
        <v>107</v>
      </c>
      <c r="E914" s="2" t="s">
        <v>147</v>
      </c>
      <c r="F914" s="2" t="s">
        <v>34</v>
      </c>
      <c r="G914" s="2" t="s">
        <v>33</v>
      </c>
      <c r="H914" s="2">
        <v>27300</v>
      </c>
    </row>
    <row r="915" spans="1:8" x14ac:dyDescent="0.45">
      <c r="A915" s="2" t="str">
        <f t="shared" si="14"/>
        <v>ERGMisVICKSBURGTOTAL OPERABLE CAPACITYAtmospheric Crude Distillation Capacity (barrels per calendar day)</v>
      </c>
      <c r="B915" s="2" t="s">
        <v>145</v>
      </c>
      <c r="C915" s="2" t="s">
        <v>146</v>
      </c>
      <c r="D915" s="2" t="s">
        <v>107</v>
      </c>
      <c r="E915" s="2" t="s">
        <v>147</v>
      </c>
      <c r="F915" s="2" t="s">
        <v>35</v>
      </c>
      <c r="G915" s="2" t="s">
        <v>32</v>
      </c>
      <c r="H915" s="2">
        <v>26500</v>
      </c>
    </row>
    <row r="916" spans="1:8" x14ac:dyDescent="0.45">
      <c r="A916" s="2" t="str">
        <f t="shared" si="14"/>
        <v>ERGMisVICKSBURGTOTAL OPERABLE CAPACITYAtmospheric Crude Distillation Capacity (barrels per stream day)</v>
      </c>
      <c r="B916" s="2" t="s">
        <v>145</v>
      </c>
      <c r="C916" s="2" t="s">
        <v>146</v>
      </c>
      <c r="D916" s="2" t="s">
        <v>107</v>
      </c>
      <c r="E916" s="2" t="s">
        <v>147</v>
      </c>
      <c r="F916" s="2" t="s">
        <v>35</v>
      </c>
      <c r="G916" s="2" t="s">
        <v>33</v>
      </c>
      <c r="H916" s="2">
        <v>27300</v>
      </c>
    </row>
    <row r="917" spans="1:8" x14ac:dyDescent="0.45">
      <c r="A917" s="2" t="str">
        <f t="shared" si="14"/>
        <v>ERGMisVICKSBURGVACUUM DISTILLATIONDownstream Charge Capacity, Current Year (barrels per stream day)</v>
      </c>
      <c r="B917" s="2" t="s">
        <v>145</v>
      </c>
      <c r="C917" s="2" t="s">
        <v>146</v>
      </c>
      <c r="D917" s="2" t="s">
        <v>107</v>
      </c>
      <c r="E917" s="2" t="s">
        <v>147</v>
      </c>
      <c r="F917" s="2" t="s">
        <v>36</v>
      </c>
      <c r="G917" s="2" t="s">
        <v>13</v>
      </c>
      <c r="H917" s="2">
        <v>18000</v>
      </c>
    </row>
    <row r="918" spans="1:8" x14ac:dyDescent="0.45">
      <c r="A918" s="2" t="str">
        <f t="shared" si="14"/>
        <v>ERGMisVICKSBURGVACUUM DISTILLATIONDownstream Charge Capacity, Next Year (barrels per stream day)</v>
      </c>
      <c r="B918" s="2" t="s">
        <v>145</v>
      </c>
      <c r="C918" s="2" t="s">
        <v>146</v>
      </c>
      <c r="D918" s="2" t="s">
        <v>107</v>
      </c>
      <c r="E918" s="2" t="s">
        <v>147</v>
      </c>
      <c r="F918" s="2" t="s">
        <v>36</v>
      </c>
      <c r="G918" s="2" t="s">
        <v>14</v>
      </c>
      <c r="H918" s="2">
        <v>18000</v>
      </c>
    </row>
    <row r="919" spans="1:8" x14ac:dyDescent="0.45">
      <c r="A919" s="2" t="str">
        <f t="shared" si="14"/>
        <v>ERGWesNEWELLASPHALT &amp; ROAD OILProduction Capacity, Current Year (barrels per steam day except sulfur and hydrogen)</v>
      </c>
      <c r="B919" s="2" t="s">
        <v>145</v>
      </c>
      <c r="C919" s="2" t="s">
        <v>148</v>
      </c>
      <c r="D919" s="2" t="s">
        <v>149</v>
      </c>
      <c r="E919" s="2" t="s">
        <v>150</v>
      </c>
      <c r="F919" s="2" t="s">
        <v>42</v>
      </c>
      <c r="G919" s="2" t="s">
        <v>19</v>
      </c>
      <c r="H919" s="2">
        <v>700</v>
      </c>
    </row>
    <row r="920" spans="1:8" x14ac:dyDescent="0.45">
      <c r="A920" s="2" t="str">
        <f t="shared" si="14"/>
        <v>ERGWesNEWELLASPHALT &amp; ROAD OILProduction Capacity, Next Year (barrels per stream day except sulfur and hydrogen)</v>
      </c>
      <c r="B920" s="2" t="s">
        <v>145</v>
      </c>
      <c r="C920" s="2" t="s">
        <v>148</v>
      </c>
      <c r="D920" s="2" t="s">
        <v>149</v>
      </c>
      <c r="E920" s="2" t="s">
        <v>150</v>
      </c>
      <c r="F920" s="2" t="s">
        <v>42</v>
      </c>
      <c r="G920" s="2" t="s">
        <v>20</v>
      </c>
      <c r="H920" s="2">
        <v>700</v>
      </c>
    </row>
    <row r="921" spans="1:8" x14ac:dyDescent="0.45">
      <c r="A921" s="2" t="str">
        <f t="shared" si="14"/>
        <v>ERGWesNEWELLCAT REFORMING: LOW PRESSUREDownstream Charge Capacity, Current Year (barrels per calendar day)</v>
      </c>
      <c r="B921" s="2" t="s">
        <v>145</v>
      </c>
      <c r="C921" s="2" t="s">
        <v>148</v>
      </c>
      <c r="D921" s="2" t="s">
        <v>149</v>
      </c>
      <c r="E921" s="2" t="s">
        <v>150</v>
      </c>
      <c r="F921" s="2" t="s">
        <v>15</v>
      </c>
      <c r="G921" s="2" t="s">
        <v>12</v>
      </c>
      <c r="H921" s="2">
        <v>4500</v>
      </c>
    </row>
    <row r="922" spans="1:8" x14ac:dyDescent="0.45">
      <c r="A922" s="2" t="str">
        <f t="shared" si="14"/>
        <v>ERGWesNEWELLCAT REFORMING: LOW PRESSUREDownstream Charge Capacity, Current Year (barrels per stream day)</v>
      </c>
      <c r="B922" s="2" t="s">
        <v>145</v>
      </c>
      <c r="C922" s="2" t="s">
        <v>148</v>
      </c>
      <c r="D922" s="2" t="s">
        <v>149</v>
      </c>
      <c r="E922" s="2" t="s">
        <v>150</v>
      </c>
      <c r="F922" s="2" t="s">
        <v>15</v>
      </c>
      <c r="G922" s="2" t="s">
        <v>13</v>
      </c>
      <c r="H922" s="2">
        <v>4700</v>
      </c>
    </row>
    <row r="923" spans="1:8" x14ac:dyDescent="0.45">
      <c r="A923" s="2" t="str">
        <f t="shared" si="14"/>
        <v>ERGWesNEWELLCAT REFORMING: LOW PRESSUREDownstream Charge Capacity, Next Year (barrels per stream day)</v>
      </c>
      <c r="B923" s="2" t="s">
        <v>145</v>
      </c>
      <c r="C923" s="2" t="s">
        <v>148</v>
      </c>
      <c r="D923" s="2" t="s">
        <v>149</v>
      </c>
      <c r="E923" s="2" t="s">
        <v>150</v>
      </c>
      <c r="F923" s="2" t="s">
        <v>15</v>
      </c>
      <c r="G923" s="2" t="s">
        <v>14</v>
      </c>
      <c r="H923" s="2">
        <v>4700</v>
      </c>
    </row>
    <row r="924" spans="1:8" x14ac:dyDescent="0.45">
      <c r="A924" s="2" t="str">
        <f t="shared" si="14"/>
        <v>ERGWesNEWELLDESULFURIZATION, DIESEL FUELDownstream Charge Capacity, Current Year (barrels per stream day)</v>
      </c>
      <c r="B924" s="2" t="s">
        <v>145</v>
      </c>
      <c r="C924" s="2" t="s">
        <v>148</v>
      </c>
      <c r="D924" s="2" t="s">
        <v>149</v>
      </c>
      <c r="E924" s="2" t="s">
        <v>150</v>
      </c>
      <c r="F924" s="2" t="s">
        <v>43</v>
      </c>
      <c r="G924" s="2" t="s">
        <v>13</v>
      </c>
      <c r="H924" s="2">
        <v>9500</v>
      </c>
    </row>
    <row r="925" spans="1:8" x14ac:dyDescent="0.45">
      <c r="A925" s="2" t="str">
        <f t="shared" si="14"/>
        <v>ERGWesNEWELLDESULFURIZATION, DIESEL FUELDownstream Charge Capacity, Next Year (barrels per stream day)</v>
      </c>
      <c r="B925" s="2" t="s">
        <v>145</v>
      </c>
      <c r="C925" s="2" t="s">
        <v>148</v>
      </c>
      <c r="D925" s="2" t="s">
        <v>149</v>
      </c>
      <c r="E925" s="2" t="s">
        <v>150</v>
      </c>
      <c r="F925" s="2" t="s">
        <v>43</v>
      </c>
      <c r="G925" s="2" t="s">
        <v>14</v>
      </c>
      <c r="H925" s="2">
        <v>9500</v>
      </c>
    </row>
    <row r="926" spans="1:8" x14ac:dyDescent="0.45">
      <c r="A926" s="2" t="str">
        <f t="shared" si="14"/>
        <v>ERGWesNEWELLDESULFURIZATION, HEAVY GAS OILDownstream Charge Capacity, Current Year (barrels per stream day)</v>
      </c>
      <c r="B926" s="2" t="s">
        <v>145</v>
      </c>
      <c r="C926" s="2" t="s">
        <v>148</v>
      </c>
      <c r="D926" s="2" t="s">
        <v>149</v>
      </c>
      <c r="E926" s="2" t="s">
        <v>150</v>
      </c>
      <c r="F926" s="2" t="s">
        <v>16</v>
      </c>
      <c r="G926" s="2" t="s">
        <v>13</v>
      </c>
      <c r="H926" s="2">
        <v>6900</v>
      </c>
    </row>
    <row r="927" spans="1:8" x14ac:dyDescent="0.45">
      <c r="A927" s="2" t="str">
        <f t="shared" si="14"/>
        <v>ERGWesNEWELLDESULFURIZATION, HEAVY GAS OILDownstream Charge Capacity, Next Year (barrels per stream day)</v>
      </c>
      <c r="B927" s="2" t="s">
        <v>145</v>
      </c>
      <c r="C927" s="2" t="s">
        <v>148</v>
      </c>
      <c r="D927" s="2" t="s">
        <v>149</v>
      </c>
      <c r="E927" s="2" t="s">
        <v>150</v>
      </c>
      <c r="F927" s="2" t="s">
        <v>16</v>
      </c>
      <c r="G927" s="2" t="s">
        <v>14</v>
      </c>
      <c r="H927" s="2">
        <v>6900</v>
      </c>
    </row>
    <row r="928" spans="1:8" x14ac:dyDescent="0.45">
      <c r="A928" s="2" t="str">
        <f t="shared" si="14"/>
        <v>ERGWesNEWELLDESULFURIZATION, NAPHTHA/REFORMER FEEDDownstream Charge Capacity, Current Year (barrels per stream day)</v>
      </c>
      <c r="B928" s="2" t="s">
        <v>145</v>
      </c>
      <c r="C928" s="2" t="s">
        <v>148</v>
      </c>
      <c r="D928" s="2" t="s">
        <v>149</v>
      </c>
      <c r="E928" s="2" t="s">
        <v>150</v>
      </c>
      <c r="F928" s="2" t="s">
        <v>17</v>
      </c>
      <c r="G928" s="2" t="s">
        <v>13</v>
      </c>
      <c r="H928" s="2">
        <v>7700</v>
      </c>
    </row>
    <row r="929" spans="1:8" x14ac:dyDescent="0.45">
      <c r="A929" s="2" t="str">
        <f t="shared" si="14"/>
        <v>ERGWesNEWELLDESULFURIZATION, NAPHTHA/REFORMER FEEDDownstream Charge Capacity, Next Year (barrels per stream day)</v>
      </c>
      <c r="B929" s="2" t="s">
        <v>145</v>
      </c>
      <c r="C929" s="2" t="s">
        <v>148</v>
      </c>
      <c r="D929" s="2" t="s">
        <v>149</v>
      </c>
      <c r="E929" s="2" t="s">
        <v>150</v>
      </c>
      <c r="F929" s="2" t="s">
        <v>17</v>
      </c>
      <c r="G929" s="2" t="s">
        <v>14</v>
      </c>
      <c r="H929" s="2">
        <v>7700</v>
      </c>
    </row>
    <row r="930" spans="1:8" x14ac:dyDescent="0.45">
      <c r="A930" s="2" t="str">
        <f t="shared" si="14"/>
        <v>ERGWesNEWELLHYDROGEN (MMCFD)Production Capacity, Current Year (barrels per steam day except sulfur and hydrogen)</v>
      </c>
      <c r="B930" s="2" t="s">
        <v>145</v>
      </c>
      <c r="C930" s="2" t="s">
        <v>148</v>
      </c>
      <c r="D930" s="2" t="s">
        <v>149</v>
      </c>
      <c r="E930" s="2" t="s">
        <v>150</v>
      </c>
      <c r="F930" s="2" t="s">
        <v>18</v>
      </c>
      <c r="G930" s="2" t="s">
        <v>19</v>
      </c>
      <c r="H930" s="2">
        <v>3</v>
      </c>
    </row>
    <row r="931" spans="1:8" x14ac:dyDescent="0.45">
      <c r="A931" s="2" t="str">
        <f t="shared" si="14"/>
        <v>ERGWesNEWELLHYDROGEN (MMCFD)Production Capacity, Next Year (barrels per stream day except sulfur and hydrogen)</v>
      </c>
      <c r="B931" s="2" t="s">
        <v>145</v>
      </c>
      <c r="C931" s="2" t="s">
        <v>148</v>
      </c>
      <c r="D931" s="2" t="s">
        <v>149</v>
      </c>
      <c r="E931" s="2" t="s">
        <v>150</v>
      </c>
      <c r="F931" s="2" t="s">
        <v>18</v>
      </c>
      <c r="G931" s="2" t="s">
        <v>20</v>
      </c>
      <c r="H931" s="2">
        <v>3</v>
      </c>
    </row>
    <row r="932" spans="1:8" x14ac:dyDescent="0.45">
      <c r="A932" s="2" t="str">
        <f t="shared" si="14"/>
        <v>ERGWesNEWELLLUBRICANTSProduction Capacity, Current Year (barrels per steam day except sulfur and hydrogen)</v>
      </c>
      <c r="B932" s="2" t="s">
        <v>145</v>
      </c>
      <c r="C932" s="2" t="s">
        <v>148</v>
      </c>
      <c r="D932" s="2" t="s">
        <v>149</v>
      </c>
      <c r="E932" s="2" t="s">
        <v>150</v>
      </c>
      <c r="F932" s="2" t="s">
        <v>49</v>
      </c>
      <c r="G932" s="2" t="s">
        <v>19</v>
      </c>
      <c r="H932" s="2">
        <v>5100</v>
      </c>
    </row>
    <row r="933" spans="1:8" x14ac:dyDescent="0.45">
      <c r="A933" s="2" t="str">
        <f t="shared" si="14"/>
        <v>ERGWesNEWELLLUBRICANTSProduction Capacity, Next Year (barrels per stream day except sulfur and hydrogen)</v>
      </c>
      <c r="B933" s="2" t="s">
        <v>145</v>
      </c>
      <c r="C933" s="2" t="s">
        <v>148</v>
      </c>
      <c r="D933" s="2" t="s">
        <v>149</v>
      </c>
      <c r="E933" s="2" t="s">
        <v>150</v>
      </c>
      <c r="F933" s="2" t="s">
        <v>49</v>
      </c>
      <c r="G933" s="2" t="s">
        <v>20</v>
      </c>
      <c r="H933" s="2">
        <v>5100</v>
      </c>
    </row>
    <row r="934" spans="1:8" x14ac:dyDescent="0.45">
      <c r="A934" s="2" t="str">
        <f t="shared" si="14"/>
        <v>ERGWesNEWELLOPERATING CAPACITYAtmospheric Crude Distillation Capacity (barrels per calendar day)</v>
      </c>
      <c r="B934" s="2" t="s">
        <v>145</v>
      </c>
      <c r="C934" s="2" t="s">
        <v>148</v>
      </c>
      <c r="D934" s="2" t="s">
        <v>149</v>
      </c>
      <c r="E934" s="2" t="s">
        <v>150</v>
      </c>
      <c r="F934" s="2" t="s">
        <v>31</v>
      </c>
      <c r="G934" s="2" t="s">
        <v>32</v>
      </c>
      <c r="H934" s="2">
        <v>22300</v>
      </c>
    </row>
    <row r="935" spans="1:8" x14ac:dyDescent="0.45">
      <c r="A935" s="2" t="str">
        <f t="shared" si="14"/>
        <v>ERGWesNEWELLOPERATING CAPACITYAtmospheric Crude Distillation Capacity (barrels per stream day)</v>
      </c>
      <c r="B935" s="2" t="s">
        <v>145</v>
      </c>
      <c r="C935" s="2" t="s">
        <v>148</v>
      </c>
      <c r="D935" s="2" t="s">
        <v>149</v>
      </c>
      <c r="E935" s="2" t="s">
        <v>150</v>
      </c>
      <c r="F935" s="2" t="s">
        <v>31</v>
      </c>
      <c r="G935" s="2" t="s">
        <v>33</v>
      </c>
      <c r="H935" s="2">
        <v>23000</v>
      </c>
    </row>
    <row r="936" spans="1:8" x14ac:dyDescent="0.45">
      <c r="A936" s="2" t="str">
        <f t="shared" si="14"/>
        <v>ERGWesNEWELLSULFUR (SHORT TONS/DAY)Production Capacity, Current Year (barrels per steam day except sulfur and hydrogen)</v>
      </c>
      <c r="B936" s="2" t="s">
        <v>145</v>
      </c>
      <c r="C936" s="2" t="s">
        <v>148</v>
      </c>
      <c r="D936" s="2" t="s">
        <v>149</v>
      </c>
      <c r="E936" s="2" t="s">
        <v>150</v>
      </c>
      <c r="F936" s="2" t="s">
        <v>24</v>
      </c>
      <c r="G936" s="2" t="s">
        <v>19</v>
      </c>
      <c r="H936" s="2">
        <v>1</v>
      </c>
    </row>
    <row r="937" spans="1:8" x14ac:dyDescent="0.45">
      <c r="A937" s="2" t="str">
        <f t="shared" si="14"/>
        <v>ERGWesNEWELLSULFUR (SHORT TONS/DAY)Production Capacity, Next Year (barrels per stream day except sulfur and hydrogen)</v>
      </c>
      <c r="B937" s="2" t="s">
        <v>145</v>
      </c>
      <c r="C937" s="2" t="s">
        <v>148</v>
      </c>
      <c r="D937" s="2" t="s">
        <v>149</v>
      </c>
      <c r="E937" s="2" t="s">
        <v>150</v>
      </c>
      <c r="F937" s="2" t="s">
        <v>24</v>
      </c>
      <c r="G937" s="2" t="s">
        <v>20</v>
      </c>
      <c r="H937" s="2">
        <v>1</v>
      </c>
    </row>
    <row r="938" spans="1:8" x14ac:dyDescent="0.45">
      <c r="A938" s="2" t="str">
        <f t="shared" si="14"/>
        <v>ERGWesNEWELLTOTAL OPER CAP (PROJECTED, NEXT YEAR)Atmospheric Crude Distillation Capacity (barrels per stream day)</v>
      </c>
      <c r="B938" s="2" t="s">
        <v>145</v>
      </c>
      <c r="C938" s="2" t="s">
        <v>148</v>
      </c>
      <c r="D938" s="2" t="s">
        <v>149</v>
      </c>
      <c r="E938" s="2" t="s">
        <v>150</v>
      </c>
      <c r="F938" s="2" t="s">
        <v>34</v>
      </c>
      <c r="G938" s="2" t="s">
        <v>33</v>
      </c>
      <c r="H938" s="2">
        <v>23000</v>
      </c>
    </row>
    <row r="939" spans="1:8" x14ac:dyDescent="0.45">
      <c r="A939" s="2" t="str">
        <f t="shared" si="14"/>
        <v>ERGWesNEWELLTOTAL OPERABLE CAPACITYAtmospheric Crude Distillation Capacity (barrels per calendar day)</v>
      </c>
      <c r="B939" s="2" t="s">
        <v>145</v>
      </c>
      <c r="C939" s="2" t="s">
        <v>148</v>
      </c>
      <c r="D939" s="2" t="s">
        <v>149</v>
      </c>
      <c r="E939" s="2" t="s">
        <v>150</v>
      </c>
      <c r="F939" s="2" t="s">
        <v>35</v>
      </c>
      <c r="G939" s="2" t="s">
        <v>32</v>
      </c>
      <c r="H939" s="2">
        <v>22300</v>
      </c>
    </row>
    <row r="940" spans="1:8" x14ac:dyDescent="0.45">
      <c r="A940" s="2" t="str">
        <f t="shared" si="14"/>
        <v>ERGWesNEWELLTOTAL OPERABLE CAPACITYAtmospheric Crude Distillation Capacity (barrels per stream day)</v>
      </c>
      <c r="B940" s="2" t="s">
        <v>145</v>
      </c>
      <c r="C940" s="2" t="s">
        <v>148</v>
      </c>
      <c r="D940" s="2" t="s">
        <v>149</v>
      </c>
      <c r="E940" s="2" t="s">
        <v>150</v>
      </c>
      <c r="F940" s="2" t="s">
        <v>35</v>
      </c>
      <c r="G940" s="2" t="s">
        <v>33</v>
      </c>
      <c r="H940" s="2">
        <v>23000</v>
      </c>
    </row>
    <row r="941" spans="1:8" x14ac:dyDescent="0.45">
      <c r="A941" s="2" t="str">
        <f t="shared" si="14"/>
        <v>ERGWesNEWELLVACUUM DISTILLATIONDownstream Charge Capacity, Current Year (barrels per stream day)</v>
      </c>
      <c r="B941" s="2" t="s">
        <v>145</v>
      </c>
      <c r="C941" s="2" t="s">
        <v>148</v>
      </c>
      <c r="D941" s="2" t="s">
        <v>149</v>
      </c>
      <c r="E941" s="2" t="s">
        <v>150</v>
      </c>
      <c r="F941" s="2" t="s">
        <v>36</v>
      </c>
      <c r="G941" s="2" t="s">
        <v>13</v>
      </c>
      <c r="H941" s="2">
        <v>8600</v>
      </c>
    </row>
    <row r="942" spans="1:8" x14ac:dyDescent="0.45">
      <c r="A942" s="2" t="str">
        <f t="shared" si="14"/>
        <v>ERGWesNEWELLVACUUM DISTILLATIONDownstream Charge Capacity, Next Year (barrels per stream day)</v>
      </c>
      <c r="B942" s="2" t="s">
        <v>145</v>
      </c>
      <c r="C942" s="2" t="s">
        <v>148</v>
      </c>
      <c r="D942" s="2" t="s">
        <v>149</v>
      </c>
      <c r="E942" s="2" t="s">
        <v>150</v>
      </c>
      <c r="F942" s="2" t="s">
        <v>36</v>
      </c>
      <c r="G942" s="2" t="s">
        <v>14</v>
      </c>
      <c r="H942" s="2">
        <v>8600</v>
      </c>
    </row>
    <row r="943" spans="1:8" x14ac:dyDescent="0.45">
      <c r="A943" s="2" t="str">
        <f t="shared" si="14"/>
        <v>EXCLouWESTLAKECAT HYDROCRACKING, GAS OILDownstream Charge Capacity, Current Year (barrels per calendar day)</v>
      </c>
      <c r="B943" s="2" t="s">
        <v>151</v>
      </c>
      <c r="C943" s="2" t="s">
        <v>151</v>
      </c>
      <c r="D943" s="2" t="s">
        <v>26</v>
      </c>
      <c r="E943" s="2" t="s">
        <v>152</v>
      </c>
      <c r="F943" s="2" t="s">
        <v>11</v>
      </c>
      <c r="G943" s="2" t="s">
        <v>12</v>
      </c>
      <c r="H943" s="2">
        <v>41592</v>
      </c>
    </row>
    <row r="944" spans="1:8" x14ac:dyDescent="0.45">
      <c r="A944" s="2" t="str">
        <f t="shared" si="14"/>
        <v>EXCLouWESTLAKECAT HYDROCRACKING, GAS OILDownstream Charge Capacity, Current Year (barrels per stream day)</v>
      </c>
      <c r="B944" s="2" t="s">
        <v>151</v>
      </c>
      <c r="C944" s="2" t="s">
        <v>151</v>
      </c>
      <c r="D944" s="2" t="s">
        <v>26</v>
      </c>
      <c r="E944" s="2" t="s">
        <v>152</v>
      </c>
      <c r="F944" s="2" t="s">
        <v>11</v>
      </c>
      <c r="G944" s="2" t="s">
        <v>13</v>
      </c>
      <c r="H944" s="2">
        <v>43000</v>
      </c>
    </row>
    <row r="945" spans="1:8" x14ac:dyDescent="0.45">
      <c r="A945" s="2" t="str">
        <f t="shared" si="14"/>
        <v>EXCLouWESTLAKECAT HYDROCRACKING, GAS OILDownstream Charge Capacity, Next Year (barrels per stream day)</v>
      </c>
      <c r="B945" s="2" t="s">
        <v>151</v>
      </c>
      <c r="C945" s="2" t="s">
        <v>151</v>
      </c>
      <c r="D945" s="2" t="s">
        <v>26</v>
      </c>
      <c r="E945" s="2" t="s">
        <v>152</v>
      </c>
      <c r="F945" s="2" t="s">
        <v>11</v>
      </c>
      <c r="G945" s="2" t="s">
        <v>14</v>
      </c>
      <c r="H945" s="2">
        <v>43000</v>
      </c>
    </row>
    <row r="946" spans="1:8" x14ac:dyDescent="0.45">
      <c r="A946" s="2" t="str">
        <f t="shared" si="14"/>
        <v>EXCLouWESTLAKELUBRICANTSProduction Capacity, Current Year (barrels per steam day except sulfur and hydrogen)</v>
      </c>
      <c r="B946" s="2" t="s">
        <v>151</v>
      </c>
      <c r="C946" s="2" t="s">
        <v>151</v>
      </c>
      <c r="D946" s="2" t="s">
        <v>26</v>
      </c>
      <c r="E946" s="2" t="s">
        <v>152</v>
      </c>
      <c r="F946" s="2" t="s">
        <v>49</v>
      </c>
      <c r="G946" s="2" t="s">
        <v>19</v>
      </c>
      <c r="H946" s="2">
        <v>30000</v>
      </c>
    </row>
    <row r="947" spans="1:8" x14ac:dyDescent="0.45">
      <c r="A947" s="2" t="str">
        <f t="shared" si="14"/>
        <v>EXCLouWESTLAKELUBRICANTSProduction Capacity, Next Year (barrels per stream day except sulfur and hydrogen)</v>
      </c>
      <c r="B947" s="2" t="s">
        <v>151</v>
      </c>
      <c r="C947" s="2" t="s">
        <v>151</v>
      </c>
      <c r="D947" s="2" t="s">
        <v>26</v>
      </c>
      <c r="E947" s="2" t="s">
        <v>152</v>
      </c>
      <c r="F947" s="2" t="s">
        <v>49</v>
      </c>
      <c r="G947" s="2" t="s">
        <v>20</v>
      </c>
      <c r="H947" s="2">
        <v>30000</v>
      </c>
    </row>
    <row r="948" spans="1:8" x14ac:dyDescent="0.45">
      <c r="A948" s="2" t="str">
        <f t="shared" si="14"/>
        <v>EXCLouWESTLAKESULFUR (SHORT TONS/DAY)Production Capacity, Current Year (barrels per steam day except sulfur and hydrogen)</v>
      </c>
      <c r="B948" s="2" t="s">
        <v>151</v>
      </c>
      <c r="C948" s="2" t="s">
        <v>151</v>
      </c>
      <c r="D948" s="2" t="s">
        <v>26</v>
      </c>
      <c r="E948" s="2" t="s">
        <v>152</v>
      </c>
      <c r="F948" s="2" t="s">
        <v>24</v>
      </c>
      <c r="G948" s="2" t="s">
        <v>19</v>
      </c>
      <c r="H948" s="2">
        <v>185</v>
      </c>
    </row>
    <row r="949" spans="1:8" x14ac:dyDescent="0.45">
      <c r="A949" s="2" t="str">
        <f t="shared" si="14"/>
        <v>EXCLouWESTLAKESULFUR (SHORT TONS/DAY)Production Capacity, Next Year (barrels per stream day except sulfur and hydrogen)</v>
      </c>
      <c r="B949" s="2" t="s">
        <v>151</v>
      </c>
      <c r="C949" s="2" t="s">
        <v>151</v>
      </c>
      <c r="D949" s="2" t="s">
        <v>26</v>
      </c>
      <c r="E949" s="2" t="s">
        <v>152</v>
      </c>
      <c r="F949" s="2" t="s">
        <v>24</v>
      </c>
      <c r="G949" s="2" t="s">
        <v>20</v>
      </c>
      <c r="H949" s="2">
        <v>185</v>
      </c>
    </row>
    <row r="950" spans="1:8" x14ac:dyDescent="0.45">
      <c r="A950" s="2" t="str">
        <f t="shared" si="14"/>
        <v>EXXIllJOLIETALKYLATESProduction Capacity, Current Year (barrels per steam day except sulfur and hydrogen)</v>
      </c>
      <c r="B950" s="2" t="s">
        <v>153</v>
      </c>
      <c r="C950" s="2" t="s">
        <v>154</v>
      </c>
      <c r="D950" s="2" t="s">
        <v>155</v>
      </c>
      <c r="E950" s="2" t="s">
        <v>156</v>
      </c>
      <c r="F950" s="2" t="s">
        <v>40</v>
      </c>
      <c r="G950" s="2" t="s">
        <v>19</v>
      </c>
      <c r="H950" s="2">
        <v>29100</v>
      </c>
    </row>
    <row r="951" spans="1:8" x14ac:dyDescent="0.45">
      <c r="A951" s="2" t="str">
        <f t="shared" si="14"/>
        <v>EXXIllJOLIETALKYLATESProduction Capacity, Next Year (barrels per stream day except sulfur and hydrogen)</v>
      </c>
      <c r="B951" s="2" t="s">
        <v>153</v>
      </c>
      <c r="C951" s="2" t="s">
        <v>154</v>
      </c>
      <c r="D951" s="2" t="s">
        <v>155</v>
      </c>
      <c r="E951" s="2" t="s">
        <v>156</v>
      </c>
      <c r="F951" s="2" t="s">
        <v>40</v>
      </c>
      <c r="G951" s="2" t="s">
        <v>20</v>
      </c>
      <c r="H951" s="2">
        <v>29100</v>
      </c>
    </row>
    <row r="952" spans="1:8" x14ac:dyDescent="0.45">
      <c r="A952" s="2" t="str">
        <f t="shared" si="14"/>
        <v>EXXIllJOLIETASPHALT &amp; ROAD OILProduction Capacity, Current Year (barrels per steam day except sulfur and hydrogen)</v>
      </c>
      <c r="B952" s="2" t="s">
        <v>153</v>
      </c>
      <c r="C952" s="2" t="s">
        <v>154</v>
      </c>
      <c r="D952" s="2" t="s">
        <v>155</v>
      </c>
      <c r="E952" s="2" t="s">
        <v>156</v>
      </c>
      <c r="F952" s="2" t="s">
        <v>42</v>
      </c>
      <c r="G952" s="2" t="s">
        <v>19</v>
      </c>
      <c r="H952" s="2">
        <v>15100</v>
      </c>
    </row>
    <row r="953" spans="1:8" x14ac:dyDescent="0.45">
      <c r="A953" s="2" t="str">
        <f t="shared" si="14"/>
        <v>EXXIllJOLIETASPHALT &amp; ROAD OILProduction Capacity, Next Year (barrels per stream day except sulfur and hydrogen)</v>
      </c>
      <c r="B953" s="2" t="s">
        <v>153</v>
      </c>
      <c r="C953" s="2" t="s">
        <v>154</v>
      </c>
      <c r="D953" s="2" t="s">
        <v>155</v>
      </c>
      <c r="E953" s="2" t="s">
        <v>156</v>
      </c>
      <c r="F953" s="2" t="s">
        <v>42</v>
      </c>
      <c r="G953" s="2" t="s">
        <v>20</v>
      </c>
      <c r="H953" s="2">
        <v>15100</v>
      </c>
    </row>
    <row r="954" spans="1:8" x14ac:dyDescent="0.45">
      <c r="A954" s="2" t="str">
        <f t="shared" si="14"/>
        <v>EXXIllJOLIETCAT CRACKING: FRESH FEEDDownstream Charge Capacity, Current Year (barrels per calendar day)</v>
      </c>
      <c r="B954" s="2" t="s">
        <v>153</v>
      </c>
      <c r="C954" s="2" t="s">
        <v>154</v>
      </c>
      <c r="D954" s="2" t="s">
        <v>155</v>
      </c>
      <c r="E954" s="2" t="s">
        <v>156</v>
      </c>
      <c r="F954" s="2" t="s">
        <v>28</v>
      </c>
      <c r="G954" s="2" t="s">
        <v>12</v>
      </c>
      <c r="H954" s="2">
        <v>94500</v>
      </c>
    </row>
    <row r="955" spans="1:8" x14ac:dyDescent="0.45">
      <c r="A955" s="2" t="str">
        <f t="shared" si="14"/>
        <v>EXXIllJOLIETCAT CRACKING: FRESH FEEDDownstream Charge Capacity, Current Year (barrels per stream day)</v>
      </c>
      <c r="B955" s="2" t="s">
        <v>153</v>
      </c>
      <c r="C955" s="2" t="s">
        <v>154</v>
      </c>
      <c r="D955" s="2" t="s">
        <v>155</v>
      </c>
      <c r="E955" s="2" t="s">
        <v>156</v>
      </c>
      <c r="F955" s="2" t="s">
        <v>28</v>
      </c>
      <c r="G955" s="2" t="s">
        <v>13</v>
      </c>
      <c r="H955" s="2">
        <v>99300</v>
      </c>
    </row>
    <row r="956" spans="1:8" x14ac:dyDescent="0.45">
      <c r="A956" s="2" t="str">
        <f t="shared" si="14"/>
        <v>EXXIllJOLIETCAT CRACKING: FRESH FEEDDownstream Charge Capacity, Next Year (barrels per stream day)</v>
      </c>
      <c r="B956" s="2" t="s">
        <v>153</v>
      </c>
      <c r="C956" s="2" t="s">
        <v>154</v>
      </c>
      <c r="D956" s="2" t="s">
        <v>155</v>
      </c>
      <c r="E956" s="2" t="s">
        <v>156</v>
      </c>
      <c r="F956" s="2" t="s">
        <v>28</v>
      </c>
      <c r="G956" s="2" t="s">
        <v>14</v>
      </c>
      <c r="H956" s="2">
        <v>99300</v>
      </c>
    </row>
    <row r="957" spans="1:8" x14ac:dyDescent="0.45">
      <c r="A957" s="2" t="str">
        <f t="shared" si="14"/>
        <v>EXXIllJOLIETCAT REFORMING: LOW PRESSUREDownstream Charge Capacity, Current Year (barrels per calendar day)</v>
      </c>
      <c r="B957" s="2" t="s">
        <v>153</v>
      </c>
      <c r="C957" s="2" t="s">
        <v>154</v>
      </c>
      <c r="D957" s="2" t="s">
        <v>155</v>
      </c>
      <c r="E957" s="2" t="s">
        <v>156</v>
      </c>
      <c r="F957" s="2" t="s">
        <v>15</v>
      </c>
      <c r="G957" s="2" t="s">
        <v>12</v>
      </c>
      <c r="H957" s="2">
        <v>50000</v>
      </c>
    </row>
    <row r="958" spans="1:8" x14ac:dyDescent="0.45">
      <c r="A958" s="2" t="str">
        <f t="shared" si="14"/>
        <v>EXXIllJOLIETCAT REFORMING: LOW PRESSUREDownstream Charge Capacity, Current Year (barrels per stream day)</v>
      </c>
      <c r="B958" s="2" t="s">
        <v>153</v>
      </c>
      <c r="C958" s="2" t="s">
        <v>154</v>
      </c>
      <c r="D958" s="2" t="s">
        <v>155</v>
      </c>
      <c r="E958" s="2" t="s">
        <v>156</v>
      </c>
      <c r="F958" s="2" t="s">
        <v>15</v>
      </c>
      <c r="G958" s="2" t="s">
        <v>13</v>
      </c>
      <c r="H958" s="2">
        <v>52600</v>
      </c>
    </row>
    <row r="959" spans="1:8" x14ac:dyDescent="0.45">
      <c r="A959" s="2" t="str">
        <f t="shared" si="14"/>
        <v>EXXIllJOLIETCAT REFORMING: LOW PRESSUREDownstream Charge Capacity, Next Year (barrels per stream day)</v>
      </c>
      <c r="B959" s="2" t="s">
        <v>153</v>
      </c>
      <c r="C959" s="2" t="s">
        <v>154</v>
      </c>
      <c r="D959" s="2" t="s">
        <v>155</v>
      </c>
      <c r="E959" s="2" t="s">
        <v>156</v>
      </c>
      <c r="F959" s="2" t="s">
        <v>15</v>
      </c>
      <c r="G959" s="2" t="s">
        <v>14</v>
      </c>
      <c r="H959" s="2">
        <v>52600</v>
      </c>
    </row>
    <row r="960" spans="1:8" x14ac:dyDescent="0.45">
      <c r="A960" s="2" t="str">
        <f t="shared" si="14"/>
        <v>EXXIllJOLIETDESULFURIZATION, DIESEL FUELDownstream Charge Capacity, Current Year (barrels per stream day)</v>
      </c>
      <c r="B960" s="2" t="s">
        <v>153</v>
      </c>
      <c r="C960" s="2" t="s">
        <v>154</v>
      </c>
      <c r="D960" s="2" t="s">
        <v>155</v>
      </c>
      <c r="E960" s="2" t="s">
        <v>156</v>
      </c>
      <c r="F960" s="2" t="s">
        <v>43</v>
      </c>
      <c r="G960" s="2" t="s">
        <v>13</v>
      </c>
      <c r="H960" s="2">
        <v>78000</v>
      </c>
    </row>
    <row r="961" spans="1:8" x14ac:dyDescent="0.45">
      <c r="A961" s="2" t="str">
        <f t="shared" si="14"/>
        <v>EXXIllJOLIETDESULFURIZATION, DIESEL FUELDownstream Charge Capacity, Next Year (barrels per stream day)</v>
      </c>
      <c r="B961" s="2" t="s">
        <v>153</v>
      </c>
      <c r="C961" s="2" t="s">
        <v>154</v>
      </c>
      <c r="D961" s="2" t="s">
        <v>155</v>
      </c>
      <c r="E961" s="2" t="s">
        <v>156</v>
      </c>
      <c r="F961" s="2" t="s">
        <v>43</v>
      </c>
      <c r="G961" s="2" t="s">
        <v>14</v>
      </c>
      <c r="H961" s="2">
        <v>78000</v>
      </c>
    </row>
    <row r="962" spans="1:8" x14ac:dyDescent="0.45">
      <c r="A962" s="2" t="str">
        <f t="shared" ref="A962:A1025" si="15">LEFT(B962,3)&amp;LEFT(D962,3)&amp;LEFT(E962,15)&amp;F962&amp;G962</f>
        <v>EXXIllJOLIETDESULFURIZATION, NAPHTHA/REFORMER FEEDDownstream Charge Capacity, Current Year (barrels per stream day)</v>
      </c>
      <c r="B962" s="2" t="s">
        <v>153</v>
      </c>
      <c r="C962" s="2" t="s">
        <v>154</v>
      </c>
      <c r="D962" s="2" t="s">
        <v>155</v>
      </c>
      <c r="E962" s="2" t="s">
        <v>156</v>
      </c>
      <c r="F962" s="2" t="s">
        <v>17</v>
      </c>
      <c r="G962" s="2" t="s">
        <v>13</v>
      </c>
      <c r="H962" s="2">
        <v>169500</v>
      </c>
    </row>
    <row r="963" spans="1:8" x14ac:dyDescent="0.45">
      <c r="A963" s="2" t="str">
        <f t="shared" si="15"/>
        <v>EXXIllJOLIETDESULFURIZATION, NAPHTHA/REFORMER FEEDDownstream Charge Capacity, Next Year (barrels per stream day)</v>
      </c>
      <c r="B963" s="2" t="s">
        <v>153</v>
      </c>
      <c r="C963" s="2" t="s">
        <v>154</v>
      </c>
      <c r="D963" s="2" t="s">
        <v>155</v>
      </c>
      <c r="E963" s="2" t="s">
        <v>156</v>
      </c>
      <c r="F963" s="2" t="s">
        <v>17</v>
      </c>
      <c r="G963" s="2" t="s">
        <v>14</v>
      </c>
      <c r="H963" s="2">
        <v>169500</v>
      </c>
    </row>
    <row r="964" spans="1:8" x14ac:dyDescent="0.45">
      <c r="A964" s="2" t="str">
        <f t="shared" si="15"/>
        <v>EXXIllJOLIETOPERATING CAPACITYAtmospheric Crude Distillation Capacity (barrels per calendar day)</v>
      </c>
      <c r="B964" s="2" t="s">
        <v>153</v>
      </c>
      <c r="C964" s="2" t="s">
        <v>154</v>
      </c>
      <c r="D964" s="2" t="s">
        <v>155</v>
      </c>
      <c r="E964" s="2" t="s">
        <v>156</v>
      </c>
      <c r="F964" s="2" t="s">
        <v>31</v>
      </c>
      <c r="G964" s="2" t="s">
        <v>32</v>
      </c>
      <c r="H964" s="2">
        <v>238600</v>
      </c>
    </row>
    <row r="965" spans="1:8" x14ac:dyDescent="0.45">
      <c r="A965" s="2" t="str">
        <f t="shared" si="15"/>
        <v>EXXIllJOLIETOPERATING CAPACITYAtmospheric Crude Distillation Capacity (barrels per stream day)</v>
      </c>
      <c r="B965" s="2" t="s">
        <v>153</v>
      </c>
      <c r="C965" s="2" t="s">
        <v>154</v>
      </c>
      <c r="D965" s="2" t="s">
        <v>155</v>
      </c>
      <c r="E965" s="2" t="s">
        <v>156</v>
      </c>
      <c r="F965" s="2" t="s">
        <v>31</v>
      </c>
      <c r="G965" s="2" t="s">
        <v>33</v>
      </c>
      <c r="H965" s="2">
        <v>260000</v>
      </c>
    </row>
    <row r="966" spans="1:8" x14ac:dyDescent="0.45">
      <c r="A966" s="2" t="str">
        <f t="shared" si="15"/>
        <v>EXXIllJOLIETPETCOKE,MARKETProduction Capacity, Current Year (barrels per steam day except sulfur and hydrogen)</v>
      </c>
      <c r="B966" s="2" t="s">
        <v>153</v>
      </c>
      <c r="C966" s="2" t="s">
        <v>154</v>
      </c>
      <c r="D966" s="2" t="s">
        <v>155</v>
      </c>
      <c r="E966" s="2" t="s">
        <v>156</v>
      </c>
      <c r="F966" s="2" t="s">
        <v>67</v>
      </c>
      <c r="G966" s="2" t="s">
        <v>19</v>
      </c>
      <c r="H966" s="2">
        <v>18595</v>
      </c>
    </row>
    <row r="967" spans="1:8" x14ac:dyDescent="0.45">
      <c r="A967" s="2" t="str">
        <f t="shared" si="15"/>
        <v>EXXIllJOLIETPETCOKE,MARKETProduction Capacity, Next Year (barrels per stream day except sulfur and hydrogen)</v>
      </c>
      <c r="B967" s="2" t="s">
        <v>153</v>
      </c>
      <c r="C967" s="2" t="s">
        <v>154</v>
      </c>
      <c r="D967" s="2" t="s">
        <v>155</v>
      </c>
      <c r="E967" s="2" t="s">
        <v>156</v>
      </c>
      <c r="F967" s="2" t="s">
        <v>67</v>
      </c>
      <c r="G967" s="2" t="s">
        <v>20</v>
      </c>
      <c r="H967" s="2">
        <v>18595</v>
      </c>
    </row>
    <row r="968" spans="1:8" x14ac:dyDescent="0.45">
      <c r="A968" s="2" t="str">
        <f t="shared" si="15"/>
        <v>EXXIllJOLIETSULFUR (SHORT TONS/DAY)Production Capacity, Current Year (barrels per steam day except sulfur and hydrogen)</v>
      </c>
      <c r="B968" s="2" t="s">
        <v>153</v>
      </c>
      <c r="C968" s="2" t="s">
        <v>154</v>
      </c>
      <c r="D968" s="2" t="s">
        <v>155</v>
      </c>
      <c r="E968" s="2" t="s">
        <v>156</v>
      </c>
      <c r="F968" s="2" t="s">
        <v>24</v>
      </c>
      <c r="G968" s="2" t="s">
        <v>19</v>
      </c>
      <c r="H968" s="2">
        <v>683</v>
      </c>
    </row>
    <row r="969" spans="1:8" x14ac:dyDescent="0.45">
      <c r="A969" s="2" t="str">
        <f t="shared" si="15"/>
        <v>EXXIllJOLIETSULFUR (SHORT TONS/DAY)Production Capacity, Next Year (barrels per stream day except sulfur and hydrogen)</v>
      </c>
      <c r="B969" s="2" t="s">
        <v>153</v>
      </c>
      <c r="C969" s="2" t="s">
        <v>154</v>
      </c>
      <c r="D969" s="2" t="s">
        <v>155</v>
      </c>
      <c r="E969" s="2" t="s">
        <v>156</v>
      </c>
      <c r="F969" s="2" t="s">
        <v>24</v>
      </c>
      <c r="G969" s="2" t="s">
        <v>20</v>
      </c>
      <c r="H969" s="2">
        <v>683</v>
      </c>
    </row>
    <row r="970" spans="1:8" x14ac:dyDescent="0.45">
      <c r="A970" s="2" t="str">
        <f t="shared" si="15"/>
        <v>EXXIllJOLIETTHERM CRACKING, DELAYED COKINGDownstream Charge Capacity, Current Year (barrels per calendar day)</v>
      </c>
      <c r="B970" s="2" t="s">
        <v>153</v>
      </c>
      <c r="C970" s="2" t="s">
        <v>154</v>
      </c>
      <c r="D970" s="2" t="s">
        <v>155</v>
      </c>
      <c r="E970" s="2" t="s">
        <v>156</v>
      </c>
      <c r="F970" s="2" t="s">
        <v>68</v>
      </c>
      <c r="G970" s="2" t="s">
        <v>12</v>
      </c>
      <c r="H970" s="2">
        <v>56500</v>
      </c>
    </row>
    <row r="971" spans="1:8" x14ac:dyDescent="0.45">
      <c r="A971" s="2" t="str">
        <f t="shared" si="15"/>
        <v>EXXIllJOLIETTHERM CRACKING, DELAYED COKINGDownstream Charge Capacity, Current Year (barrels per stream day)</v>
      </c>
      <c r="B971" s="2" t="s">
        <v>153</v>
      </c>
      <c r="C971" s="2" t="s">
        <v>154</v>
      </c>
      <c r="D971" s="2" t="s">
        <v>155</v>
      </c>
      <c r="E971" s="2" t="s">
        <v>156</v>
      </c>
      <c r="F971" s="2" t="s">
        <v>68</v>
      </c>
      <c r="G971" s="2" t="s">
        <v>13</v>
      </c>
      <c r="H971" s="2">
        <v>57500</v>
      </c>
    </row>
    <row r="972" spans="1:8" x14ac:dyDescent="0.45">
      <c r="A972" s="2" t="str">
        <f t="shared" si="15"/>
        <v>EXXIllJOLIETTHERM CRACKING, DELAYED COKINGDownstream Charge Capacity, Next Year (barrels per stream day)</v>
      </c>
      <c r="B972" s="2" t="s">
        <v>153</v>
      </c>
      <c r="C972" s="2" t="s">
        <v>154</v>
      </c>
      <c r="D972" s="2" t="s">
        <v>155</v>
      </c>
      <c r="E972" s="2" t="s">
        <v>156</v>
      </c>
      <c r="F972" s="2" t="s">
        <v>68</v>
      </c>
      <c r="G972" s="2" t="s">
        <v>14</v>
      </c>
      <c r="H972" s="2">
        <v>57500</v>
      </c>
    </row>
    <row r="973" spans="1:8" x14ac:dyDescent="0.45">
      <c r="A973" s="2" t="str">
        <f t="shared" si="15"/>
        <v>EXXIllJOLIETTOTAL OPER CAP (PROJECTED, NEXT YEAR)Atmospheric Crude Distillation Capacity (barrels per stream day)</v>
      </c>
      <c r="B973" s="2" t="s">
        <v>153</v>
      </c>
      <c r="C973" s="2" t="s">
        <v>154</v>
      </c>
      <c r="D973" s="2" t="s">
        <v>155</v>
      </c>
      <c r="E973" s="2" t="s">
        <v>156</v>
      </c>
      <c r="F973" s="2" t="s">
        <v>34</v>
      </c>
      <c r="G973" s="2" t="s">
        <v>33</v>
      </c>
      <c r="H973" s="2">
        <v>260000</v>
      </c>
    </row>
    <row r="974" spans="1:8" x14ac:dyDescent="0.45">
      <c r="A974" s="2" t="str">
        <f t="shared" si="15"/>
        <v>EXXIllJOLIETTOTAL OPERABLE CAPACITYAtmospheric Crude Distillation Capacity (barrels per calendar day)</v>
      </c>
      <c r="B974" s="2" t="s">
        <v>153</v>
      </c>
      <c r="C974" s="2" t="s">
        <v>154</v>
      </c>
      <c r="D974" s="2" t="s">
        <v>155</v>
      </c>
      <c r="E974" s="2" t="s">
        <v>156</v>
      </c>
      <c r="F974" s="2" t="s">
        <v>35</v>
      </c>
      <c r="G974" s="2" t="s">
        <v>32</v>
      </c>
      <c r="H974" s="2">
        <v>238600</v>
      </c>
    </row>
    <row r="975" spans="1:8" x14ac:dyDescent="0.45">
      <c r="A975" s="2" t="str">
        <f t="shared" si="15"/>
        <v>EXXIllJOLIETTOTAL OPERABLE CAPACITYAtmospheric Crude Distillation Capacity (barrels per stream day)</v>
      </c>
      <c r="B975" s="2" t="s">
        <v>153</v>
      </c>
      <c r="C975" s="2" t="s">
        <v>154</v>
      </c>
      <c r="D975" s="2" t="s">
        <v>155</v>
      </c>
      <c r="E975" s="2" t="s">
        <v>156</v>
      </c>
      <c r="F975" s="2" t="s">
        <v>35</v>
      </c>
      <c r="G975" s="2" t="s">
        <v>33</v>
      </c>
      <c r="H975" s="2">
        <v>260000</v>
      </c>
    </row>
    <row r="976" spans="1:8" x14ac:dyDescent="0.45">
      <c r="A976" s="2" t="str">
        <f t="shared" si="15"/>
        <v>EXXIllJOLIETVACUUM DISTILLATIONDownstream Charge Capacity, Current Year (barrels per stream day)</v>
      </c>
      <c r="B976" s="2" t="s">
        <v>153</v>
      </c>
      <c r="C976" s="2" t="s">
        <v>154</v>
      </c>
      <c r="D976" s="2" t="s">
        <v>155</v>
      </c>
      <c r="E976" s="2" t="s">
        <v>156</v>
      </c>
      <c r="F976" s="2" t="s">
        <v>36</v>
      </c>
      <c r="G976" s="2" t="s">
        <v>13</v>
      </c>
      <c r="H976" s="2">
        <v>126700</v>
      </c>
    </row>
    <row r="977" spans="1:8" x14ac:dyDescent="0.45">
      <c r="A977" s="2" t="str">
        <f t="shared" si="15"/>
        <v>EXXIllJOLIETVACUUM DISTILLATIONDownstream Charge Capacity, Next Year (barrels per stream day)</v>
      </c>
      <c r="B977" s="2" t="s">
        <v>153</v>
      </c>
      <c r="C977" s="2" t="s">
        <v>154</v>
      </c>
      <c r="D977" s="2" t="s">
        <v>155</v>
      </c>
      <c r="E977" s="2" t="s">
        <v>156</v>
      </c>
      <c r="F977" s="2" t="s">
        <v>36</v>
      </c>
      <c r="G977" s="2" t="s">
        <v>14</v>
      </c>
      <c r="H977" s="2">
        <v>126700</v>
      </c>
    </row>
    <row r="978" spans="1:8" x14ac:dyDescent="0.45">
      <c r="A978" s="2" t="str">
        <f t="shared" si="15"/>
        <v>EXXLouBATON ROUGEALKYLATESProduction Capacity, Current Year (barrels per steam day except sulfur and hydrogen)</v>
      </c>
      <c r="B978" s="2" t="s">
        <v>153</v>
      </c>
      <c r="C978" s="2" t="s">
        <v>154</v>
      </c>
      <c r="D978" s="2" t="s">
        <v>26</v>
      </c>
      <c r="E978" s="2" t="s">
        <v>157</v>
      </c>
      <c r="F978" s="2" t="s">
        <v>40</v>
      </c>
      <c r="G978" s="2" t="s">
        <v>19</v>
      </c>
      <c r="H978" s="2">
        <v>41000</v>
      </c>
    </row>
    <row r="979" spans="1:8" x14ac:dyDescent="0.45">
      <c r="A979" s="2" t="str">
        <f t="shared" si="15"/>
        <v>EXXLouBATON ROUGEALKYLATESProduction Capacity, Next Year (barrels per stream day except sulfur and hydrogen)</v>
      </c>
      <c r="B979" s="2" t="s">
        <v>153</v>
      </c>
      <c r="C979" s="2" t="s">
        <v>154</v>
      </c>
      <c r="D979" s="2" t="s">
        <v>26</v>
      </c>
      <c r="E979" s="2" t="s">
        <v>157</v>
      </c>
      <c r="F979" s="2" t="s">
        <v>40</v>
      </c>
      <c r="G979" s="2" t="s">
        <v>20</v>
      </c>
      <c r="H979" s="2">
        <v>41000</v>
      </c>
    </row>
    <row r="980" spans="1:8" x14ac:dyDescent="0.45">
      <c r="A980" s="2" t="str">
        <f t="shared" si="15"/>
        <v>EXXLouBATON ROUGECAT CRACKING: FRESH FEEDDownstream Charge Capacity, Current Year (barrels per calendar day)</v>
      </c>
      <c r="B980" s="2" t="s">
        <v>153</v>
      </c>
      <c r="C980" s="2" t="s">
        <v>154</v>
      </c>
      <c r="D980" s="2" t="s">
        <v>26</v>
      </c>
      <c r="E980" s="2" t="s">
        <v>157</v>
      </c>
      <c r="F980" s="2" t="s">
        <v>28</v>
      </c>
      <c r="G980" s="2" t="s">
        <v>12</v>
      </c>
      <c r="H980" s="2">
        <v>232500</v>
      </c>
    </row>
    <row r="981" spans="1:8" x14ac:dyDescent="0.45">
      <c r="A981" s="2" t="str">
        <f t="shared" si="15"/>
        <v>EXXLouBATON ROUGECAT CRACKING: FRESH FEEDDownstream Charge Capacity, Current Year (barrels per stream day)</v>
      </c>
      <c r="B981" s="2" t="s">
        <v>153</v>
      </c>
      <c r="C981" s="2" t="s">
        <v>154</v>
      </c>
      <c r="D981" s="2" t="s">
        <v>26</v>
      </c>
      <c r="E981" s="2" t="s">
        <v>157</v>
      </c>
      <c r="F981" s="2" t="s">
        <v>28</v>
      </c>
      <c r="G981" s="2" t="s">
        <v>13</v>
      </c>
      <c r="H981" s="2">
        <v>244500</v>
      </c>
    </row>
    <row r="982" spans="1:8" x14ac:dyDescent="0.45">
      <c r="A982" s="2" t="str">
        <f t="shared" si="15"/>
        <v>EXXLouBATON ROUGECAT CRACKING: FRESH FEEDDownstream Charge Capacity, Next Year (barrels per stream day)</v>
      </c>
      <c r="B982" s="2" t="s">
        <v>153</v>
      </c>
      <c r="C982" s="2" t="s">
        <v>154</v>
      </c>
      <c r="D982" s="2" t="s">
        <v>26</v>
      </c>
      <c r="E982" s="2" t="s">
        <v>157</v>
      </c>
      <c r="F982" s="2" t="s">
        <v>28</v>
      </c>
      <c r="G982" s="2" t="s">
        <v>14</v>
      </c>
      <c r="H982" s="2">
        <v>244500</v>
      </c>
    </row>
    <row r="983" spans="1:8" x14ac:dyDescent="0.45">
      <c r="A983" s="2" t="str">
        <f t="shared" si="15"/>
        <v>EXXLouBATON ROUGECAT HYDROCRACKING, DISTILLATEDownstream Charge Capacity, Current Year (barrels per calendar day)</v>
      </c>
      <c r="B983" s="2" t="s">
        <v>153</v>
      </c>
      <c r="C983" s="2" t="s">
        <v>154</v>
      </c>
      <c r="D983" s="2" t="s">
        <v>26</v>
      </c>
      <c r="E983" s="2" t="s">
        <v>157</v>
      </c>
      <c r="F983" s="2" t="s">
        <v>158</v>
      </c>
      <c r="G983" s="2" t="s">
        <v>12</v>
      </c>
      <c r="H983" s="2">
        <v>25700</v>
      </c>
    </row>
    <row r="984" spans="1:8" x14ac:dyDescent="0.45">
      <c r="A984" s="2" t="str">
        <f t="shared" si="15"/>
        <v>EXXLouBATON ROUGECAT HYDROCRACKING, DISTILLATEDownstream Charge Capacity, Current Year (barrels per stream day)</v>
      </c>
      <c r="B984" s="2" t="s">
        <v>153</v>
      </c>
      <c r="C984" s="2" t="s">
        <v>154</v>
      </c>
      <c r="D984" s="2" t="s">
        <v>26</v>
      </c>
      <c r="E984" s="2" t="s">
        <v>157</v>
      </c>
      <c r="F984" s="2" t="s">
        <v>158</v>
      </c>
      <c r="G984" s="2" t="s">
        <v>13</v>
      </c>
      <c r="H984" s="2">
        <v>27000</v>
      </c>
    </row>
    <row r="985" spans="1:8" x14ac:dyDescent="0.45">
      <c r="A985" s="2" t="str">
        <f t="shared" si="15"/>
        <v>EXXLouBATON ROUGECAT HYDROCRACKING, DISTILLATEDownstream Charge Capacity, Next Year (barrels per stream day)</v>
      </c>
      <c r="B985" s="2" t="s">
        <v>153</v>
      </c>
      <c r="C985" s="2" t="s">
        <v>154</v>
      </c>
      <c r="D985" s="2" t="s">
        <v>26</v>
      </c>
      <c r="E985" s="2" t="s">
        <v>157</v>
      </c>
      <c r="F985" s="2" t="s">
        <v>158</v>
      </c>
      <c r="G985" s="2" t="s">
        <v>14</v>
      </c>
      <c r="H985" s="2">
        <v>27000</v>
      </c>
    </row>
    <row r="986" spans="1:8" x14ac:dyDescent="0.45">
      <c r="A986" s="2" t="str">
        <f t="shared" si="15"/>
        <v>EXXLouBATON ROUGECAT REFORMING: LOW PRESSUREDownstream Charge Capacity, Current Year (barrels per calendar day)</v>
      </c>
      <c r="B986" s="2" t="s">
        <v>153</v>
      </c>
      <c r="C986" s="2" t="s">
        <v>154</v>
      </c>
      <c r="D986" s="2" t="s">
        <v>26</v>
      </c>
      <c r="E986" s="2" t="s">
        <v>157</v>
      </c>
      <c r="F986" s="2" t="s">
        <v>15</v>
      </c>
      <c r="G986" s="2" t="s">
        <v>12</v>
      </c>
      <c r="H986" s="2">
        <v>73500</v>
      </c>
    </row>
    <row r="987" spans="1:8" x14ac:dyDescent="0.45">
      <c r="A987" s="2" t="str">
        <f t="shared" si="15"/>
        <v>EXXLouBATON ROUGECAT REFORMING: LOW PRESSUREDownstream Charge Capacity, Current Year (barrels per stream day)</v>
      </c>
      <c r="B987" s="2" t="s">
        <v>153</v>
      </c>
      <c r="C987" s="2" t="s">
        <v>154</v>
      </c>
      <c r="D987" s="2" t="s">
        <v>26</v>
      </c>
      <c r="E987" s="2" t="s">
        <v>157</v>
      </c>
      <c r="F987" s="2" t="s">
        <v>15</v>
      </c>
      <c r="G987" s="2" t="s">
        <v>13</v>
      </c>
      <c r="H987" s="2">
        <v>77000</v>
      </c>
    </row>
    <row r="988" spans="1:8" x14ac:dyDescent="0.45">
      <c r="A988" s="2" t="str">
        <f t="shared" si="15"/>
        <v>EXXLouBATON ROUGECAT REFORMING: LOW PRESSUREDownstream Charge Capacity, Next Year (barrels per stream day)</v>
      </c>
      <c r="B988" s="2" t="s">
        <v>153</v>
      </c>
      <c r="C988" s="2" t="s">
        <v>154</v>
      </c>
      <c r="D988" s="2" t="s">
        <v>26</v>
      </c>
      <c r="E988" s="2" t="s">
        <v>157</v>
      </c>
      <c r="F988" s="2" t="s">
        <v>15</v>
      </c>
      <c r="G988" s="2" t="s">
        <v>14</v>
      </c>
      <c r="H988" s="2">
        <v>77000</v>
      </c>
    </row>
    <row r="989" spans="1:8" x14ac:dyDescent="0.45">
      <c r="A989" s="2" t="str">
        <f t="shared" si="15"/>
        <v>EXXLouBATON ROUGEDESULFURIZATION, DIESEL FUELDownstream Charge Capacity, Current Year (barrels per stream day)</v>
      </c>
      <c r="B989" s="2" t="s">
        <v>153</v>
      </c>
      <c r="C989" s="2" t="s">
        <v>154</v>
      </c>
      <c r="D989" s="2" t="s">
        <v>26</v>
      </c>
      <c r="E989" s="2" t="s">
        <v>157</v>
      </c>
      <c r="F989" s="2" t="s">
        <v>43</v>
      </c>
      <c r="G989" s="2" t="s">
        <v>13</v>
      </c>
      <c r="H989" s="2">
        <v>202500</v>
      </c>
    </row>
    <row r="990" spans="1:8" x14ac:dyDescent="0.45">
      <c r="A990" s="2" t="str">
        <f t="shared" si="15"/>
        <v>EXXLouBATON ROUGEDESULFURIZATION, DIESEL FUELDownstream Charge Capacity, Next Year (barrels per stream day)</v>
      </c>
      <c r="B990" s="2" t="s">
        <v>153</v>
      </c>
      <c r="C990" s="2" t="s">
        <v>154</v>
      </c>
      <c r="D990" s="2" t="s">
        <v>26</v>
      </c>
      <c r="E990" s="2" t="s">
        <v>157</v>
      </c>
      <c r="F990" s="2" t="s">
        <v>43</v>
      </c>
      <c r="G990" s="2" t="s">
        <v>14</v>
      </c>
      <c r="H990" s="2">
        <v>202500</v>
      </c>
    </row>
    <row r="991" spans="1:8" x14ac:dyDescent="0.45">
      <c r="A991" s="2" t="str">
        <f t="shared" si="15"/>
        <v>EXXLouBATON ROUGEDESULFURIZATION, GASOLINEDownstream Charge Capacity, Current Year (barrels per stream day)</v>
      </c>
      <c r="B991" s="2" t="s">
        <v>153</v>
      </c>
      <c r="C991" s="2" t="s">
        <v>154</v>
      </c>
      <c r="D991" s="2" t="s">
        <v>26</v>
      </c>
      <c r="E991" s="2" t="s">
        <v>157</v>
      </c>
      <c r="F991" s="2" t="s">
        <v>30</v>
      </c>
      <c r="G991" s="2" t="s">
        <v>13</v>
      </c>
      <c r="H991" s="2">
        <v>242000</v>
      </c>
    </row>
    <row r="992" spans="1:8" x14ac:dyDescent="0.45">
      <c r="A992" s="2" t="str">
        <f t="shared" si="15"/>
        <v>EXXLouBATON ROUGEDESULFURIZATION, GASOLINEDownstream Charge Capacity, Next Year (barrels per stream day)</v>
      </c>
      <c r="B992" s="2" t="s">
        <v>153</v>
      </c>
      <c r="C992" s="2" t="s">
        <v>154</v>
      </c>
      <c r="D992" s="2" t="s">
        <v>26</v>
      </c>
      <c r="E992" s="2" t="s">
        <v>157</v>
      </c>
      <c r="F992" s="2" t="s">
        <v>30</v>
      </c>
      <c r="G992" s="2" t="s">
        <v>14</v>
      </c>
      <c r="H992" s="2">
        <v>242000</v>
      </c>
    </row>
    <row r="993" spans="1:8" x14ac:dyDescent="0.45">
      <c r="A993" s="2" t="str">
        <f t="shared" si="15"/>
        <v>EXXLouBATON ROUGEDESULFURIZATION, NAPHTHA/REFORMER FEEDDownstream Charge Capacity, Current Year (barrels per stream day)</v>
      </c>
      <c r="B993" s="2" t="s">
        <v>153</v>
      </c>
      <c r="C993" s="2" t="s">
        <v>154</v>
      </c>
      <c r="D993" s="2" t="s">
        <v>26</v>
      </c>
      <c r="E993" s="2" t="s">
        <v>157</v>
      </c>
      <c r="F993" s="2" t="s">
        <v>17</v>
      </c>
      <c r="G993" s="2" t="s">
        <v>13</v>
      </c>
      <c r="H993" s="2">
        <v>76000</v>
      </c>
    </row>
    <row r="994" spans="1:8" x14ac:dyDescent="0.45">
      <c r="A994" s="2" t="str">
        <f t="shared" si="15"/>
        <v>EXXLouBATON ROUGEDESULFURIZATION, NAPHTHA/REFORMER FEEDDownstream Charge Capacity, Next Year (barrels per stream day)</v>
      </c>
      <c r="B994" s="2" t="s">
        <v>153</v>
      </c>
      <c r="C994" s="2" t="s">
        <v>154</v>
      </c>
      <c r="D994" s="2" t="s">
        <v>26</v>
      </c>
      <c r="E994" s="2" t="s">
        <v>157</v>
      </c>
      <c r="F994" s="2" t="s">
        <v>17</v>
      </c>
      <c r="G994" s="2" t="s">
        <v>14</v>
      </c>
      <c r="H994" s="2">
        <v>76000</v>
      </c>
    </row>
    <row r="995" spans="1:8" x14ac:dyDescent="0.45">
      <c r="A995" s="2" t="str">
        <f t="shared" si="15"/>
        <v>EXXLouBATON ROUGELUBRICANTSProduction Capacity, Current Year (barrels per steam day except sulfur and hydrogen)</v>
      </c>
      <c r="B995" s="2" t="s">
        <v>153</v>
      </c>
      <c r="C995" s="2" t="s">
        <v>154</v>
      </c>
      <c r="D995" s="2" t="s">
        <v>26</v>
      </c>
      <c r="E995" s="2" t="s">
        <v>157</v>
      </c>
      <c r="F995" s="2" t="s">
        <v>49</v>
      </c>
      <c r="G995" s="2" t="s">
        <v>19</v>
      </c>
      <c r="H995" s="2">
        <v>16500</v>
      </c>
    </row>
    <row r="996" spans="1:8" x14ac:dyDescent="0.45">
      <c r="A996" s="2" t="str">
        <f t="shared" si="15"/>
        <v>EXXLouBATON ROUGELUBRICANTSProduction Capacity, Next Year (barrels per stream day except sulfur and hydrogen)</v>
      </c>
      <c r="B996" s="2" t="s">
        <v>153</v>
      </c>
      <c r="C996" s="2" t="s">
        <v>154</v>
      </c>
      <c r="D996" s="2" t="s">
        <v>26</v>
      </c>
      <c r="E996" s="2" t="s">
        <v>157</v>
      </c>
      <c r="F996" s="2" t="s">
        <v>49</v>
      </c>
      <c r="G996" s="2" t="s">
        <v>20</v>
      </c>
      <c r="H996" s="2">
        <v>16500</v>
      </c>
    </row>
    <row r="997" spans="1:8" x14ac:dyDescent="0.45">
      <c r="A997" s="2" t="str">
        <f t="shared" si="15"/>
        <v>EXXLouBATON ROUGEOPERATING CAPACITYAtmospheric Crude Distillation Capacity (barrels per calendar day)</v>
      </c>
      <c r="B997" s="2" t="s">
        <v>153</v>
      </c>
      <c r="C997" s="2" t="s">
        <v>154</v>
      </c>
      <c r="D997" s="2" t="s">
        <v>26</v>
      </c>
      <c r="E997" s="2" t="s">
        <v>157</v>
      </c>
      <c r="F997" s="2" t="s">
        <v>31</v>
      </c>
      <c r="G997" s="2" t="s">
        <v>32</v>
      </c>
      <c r="H997" s="2">
        <v>502500</v>
      </c>
    </row>
    <row r="998" spans="1:8" x14ac:dyDescent="0.45">
      <c r="A998" s="2" t="str">
        <f t="shared" si="15"/>
        <v>EXXLouBATON ROUGEOPERATING CAPACITYAtmospheric Crude Distillation Capacity (barrels per stream day)</v>
      </c>
      <c r="B998" s="2" t="s">
        <v>153</v>
      </c>
      <c r="C998" s="2" t="s">
        <v>154</v>
      </c>
      <c r="D998" s="2" t="s">
        <v>26</v>
      </c>
      <c r="E998" s="2" t="s">
        <v>157</v>
      </c>
      <c r="F998" s="2" t="s">
        <v>31</v>
      </c>
      <c r="G998" s="2" t="s">
        <v>33</v>
      </c>
      <c r="H998" s="2">
        <v>523200</v>
      </c>
    </row>
    <row r="999" spans="1:8" x14ac:dyDescent="0.45">
      <c r="A999" s="2" t="str">
        <f t="shared" si="15"/>
        <v>EXXLouBATON ROUGEPETCOKE,MARKETProduction Capacity, Current Year (barrels per steam day except sulfur and hydrogen)</v>
      </c>
      <c r="B999" s="2" t="s">
        <v>153</v>
      </c>
      <c r="C999" s="2" t="s">
        <v>154</v>
      </c>
      <c r="D999" s="2" t="s">
        <v>26</v>
      </c>
      <c r="E999" s="2" t="s">
        <v>157</v>
      </c>
      <c r="F999" s="2" t="s">
        <v>67</v>
      </c>
      <c r="G999" s="2" t="s">
        <v>19</v>
      </c>
      <c r="H999" s="2">
        <v>31525</v>
      </c>
    </row>
    <row r="1000" spans="1:8" x14ac:dyDescent="0.45">
      <c r="A1000" s="2" t="str">
        <f t="shared" si="15"/>
        <v>EXXLouBATON ROUGEPETCOKE,MARKETProduction Capacity, Next Year (barrels per stream day except sulfur and hydrogen)</v>
      </c>
      <c r="B1000" s="2" t="s">
        <v>153</v>
      </c>
      <c r="C1000" s="2" t="s">
        <v>154</v>
      </c>
      <c r="D1000" s="2" t="s">
        <v>26</v>
      </c>
      <c r="E1000" s="2" t="s">
        <v>157</v>
      </c>
      <c r="F1000" s="2" t="s">
        <v>67</v>
      </c>
      <c r="G1000" s="2" t="s">
        <v>20</v>
      </c>
      <c r="H1000" s="2">
        <v>31525</v>
      </c>
    </row>
    <row r="1001" spans="1:8" x14ac:dyDescent="0.45">
      <c r="A1001" s="2" t="str">
        <f t="shared" si="15"/>
        <v>EXXLouBATON ROUGESULFUR (SHORT TONS/DAY)Production Capacity, Current Year (barrels per steam day except sulfur and hydrogen)</v>
      </c>
      <c r="B1001" s="2" t="s">
        <v>153</v>
      </c>
      <c r="C1001" s="2" t="s">
        <v>154</v>
      </c>
      <c r="D1001" s="2" t="s">
        <v>26</v>
      </c>
      <c r="E1001" s="2" t="s">
        <v>157</v>
      </c>
      <c r="F1001" s="2" t="s">
        <v>24</v>
      </c>
      <c r="G1001" s="2" t="s">
        <v>19</v>
      </c>
      <c r="H1001" s="2">
        <v>800</v>
      </c>
    </row>
    <row r="1002" spans="1:8" x14ac:dyDescent="0.45">
      <c r="A1002" s="2" t="str">
        <f t="shared" si="15"/>
        <v>EXXLouBATON ROUGESULFUR (SHORT TONS/DAY)Production Capacity, Next Year (barrels per stream day except sulfur and hydrogen)</v>
      </c>
      <c r="B1002" s="2" t="s">
        <v>153</v>
      </c>
      <c r="C1002" s="2" t="s">
        <v>154</v>
      </c>
      <c r="D1002" s="2" t="s">
        <v>26</v>
      </c>
      <c r="E1002" s="2" t="s">
        <v>157</v>
      </c>
      <c r="F1002" s="2" t="s">
        <v>24</v>
      </c>
      <c r="G1002" s="2" t="s">
        <v>20</v>
      </c>
      <c r="H1002" s="2">
        <v>800</v>
      </c>
    </row>
    <row r="1003" spans="1:8" x14ac:dyDescent="0.45">
      <c r="A1003" s="2" t="str">
        <f t="shared" si="15"/>
        <v>EXXLouBATON ROUGETHERM CRACKING, DELAYED COKINGDownstream Charge Capacity, Current Year (barrels per calendar day)</v>
      </c>
      <c r="B1003" s="2" t="s">
        <v>153</v>
      </c>
      <c r="C1003" s="2" t="s">
        <v>154</v>
      </c>
      <c r="D1003" s="2" t="s">
        <v>26</v>
      </c>
      <c r="E1003" s="2" t="s">
        <v>157</v>
      </c>
      <c r="F1003" s="2" t="s">
        <v>68</v>
      </c>
      <c r="G1003" s="2" t="s">
        <v>12</v>
      </c>
      <c r="H1003" s="2">
        <v>117500</v>
      </c>
    </row>
    <row r="1004" spans="1:8" x14ac:dyDescent="0.45">
      <c r="A1004" s="2" t="str">
        <f t="shared" si="15"/>
        <v>EXXLouBATON ROUGETHERM CRACKING, DELAYED COKINGDownstream Charge Capacity, Current Year (barrels per stream day)</v>
      </c>
      <c r="B1004" s="2" t="s">
        <v>153</v>
      </c>
      <c r="C1004" s="2" t="s">
        <v>154</v>
      </c>
      <c r="D1004" s="2" t="s">
        <v>26</v>
      </c>
      <c r="E1004" s="2" t="s">
        <v>157</v>
      </c>
      <c r="F1004" s="2" t="s">
        <v>68</v>
      </c>
      <c r="G1004" s="2" t="s">
        <v>13</v>
      </c>
      <c r="H1004" s="2">
        <v>123500</v>
      </c>
    </row>
    <row r="1005" spans="1:8" x14ac:dyDescent="0.45">
      <c r="A1005" s="2" t="str">
        <f t="shared" si="15"/>
        <v>EXXLouBATON ROUGETHERM CRACKING, DELAYED COKINGDownstream Charge Capacity, Next Year (barrels per stream day)</v>
      </c>
      <c r="B1005" s="2" t="s">
        <v>153</v>
      </c>
      <c r="C1005" s="2" t="s">
        <v>154</v>
      </c>
      <c r="D1005" s="2" t="s">
        <v>26</v>
      </c>
      <c r="E1005" s="2" t="s">
        <v>157</v>
      </c>
      <c r="F1005" s="2" t="s">
        <v>68</v>
      </c>
      <c r="G1005" s="2" t="s">
        <v>14</v>
      </c>
      <c r="H1005" s="2">
        <v>123500</v>
      </c>
    </row>
    <row r="1006" spans="1:8" x14ac:dyDescent="0.45">
      <c r="A1006" s="2" t="str">
        <f t="shared" si="15"/>
        <v>EXXLouBATON ROUGETOTAL OPER CAP (PROJECTED, NEXT YEAR)Atmospheric Crude Distillation Capacity (barrels per stream day)</v>
      </c>
      <c r="B1006" s="2" t="s">
        <v>153</v>
      </c>
      <c r="C1006" s="2" t="s">
        <v>154</v>
      </c>
      <c r="D1006" s="2" t="s">
        <v>26</v>
      </c>
      <c r="E1006" s="2" t="s">
        <v>157</v>
      </c>
      <c r="F1006" s="2" t="s">
        <v>34</v>
      </c>
      <c r="G1006" s="2" t="s">
        <v>33</v>
      </c>
      <c r="H1006" s="2">
        <v>523200</v>
      </c>
    </row>
    <row r="1007" spans="1:8" x14ac:dyDescent="0.45">
      <c r="A1007" s="2" t="str">
        <f t="shared" si="15"/>
        <v>EXXLouBATON ROUGETOTAL OPERABLE CAPACITYAtmospheric Crude Distillation Capacity (barrels per calendar day)</v>
      </c>
      <c r="B1007" s="2" t="s">
        <v>153</v>
      </c>
      <c r="C1007" s="2" t="s">
        <v>154</v>
      </c>
      <c r="D1007" s="2" t="s">
        <v>26</v>
      </c>
      <c r="E1007" s="2" t="s">
        <v>157</v>
      </c>
      <c r="F1007" s="2" t="s">
        <v>35</v>
      </c>
      <c r="G1007" s="2" t="s">
        <v>32</v>
      </c>
      <c r="H1007" s="2">
        <v>502500</v>
      </c>
    </row>
    <row r="1008" spans="1:8" x14ac:dyDescent="0.45">
      <c r="A1008" s="2" t="str">
        <f t="shared" si="15"/>
        <v>EXXLouBATON ROUGETOTAL OPERABLE CAPACITYAtmospheric Crude Distillation Capacity (barrels per stream day)</v>
      </c>
      <c r="B1008" s="2" t="s">
        <v>153</v>
      </c>
      <c r="C1008" s="2" t="s">
        <v>154</v>
      </c>
      <c r="D1008" s="2" t="s">
        <v>26</v>
      </c>
      <c r="E1008" s="2" t="s">
        <v>157</v>
      </c>
      <c r="F1008" s="2" t="s">
        <v>35</v>
      </c>
      <c r="G1008" s="2" t="s">
        <v>33</v>
      </c>
      <c r="H1008" s="2">
        <v>523200</v>
      </c>
    </row>
    <row r="1009" spans="1:8" x14ac:dyDescent="0.45">
      <c r="A1009" s="2" t="str">
        <f t="shared" si="15"/>
        <v>EXXLouBATON ROUGEVACUUM DISTILLATIONDownstream Charge Capacity, Current Year (barrels per stream day)</v>
      </c>
      <c r="B1009" s="2" t="s">
        <v>153</v>
      </c>
      <c r="C1009" s="2" t="s">
        <v>154</v>
      </c>
      <c r="D1009" s="2" t="s">
        <v>26</v>
      </c>
      <c r="E1009" s="2" t="s">
        <v>157</v>
      </c>
      <c r="F1009" s="2" t="s">
        <v>36</v>
      </c>
      <c r="G1009" s="2" t="s">
        <v>13</v>
      </c>
      <c r="H1009" s="2">
        <v>246100</v>
      </c>
    </row>
    <row r="1010" spans="1:8" x14ac:dyDescent="0.45">
      <c r="A1010" s="2" t="str">
        <f t="shared" si="15"/>
        <v>EXXLouBATON ROUGEVACUUM DISTILLATIONDownstream Charge Capacity, Next Year (barrels per stream day)</v>
      </c>
      <c r="B1010" s="2" t="s">
        <v>153</v>
      </c>
      <c r="C1010" s="2" t="s">
        <v>154</v>
      </c>
      <c r="D1010" s="2" t="s">
        <v>26</v>
      </c>
      <c r="E1010" s="2" t="s">
        <v>157</v>
      </c>
      <c r="F1010" s="2" t="s">
        <v>36</v>
      </c>
      <c r="G1010" s="2" t="s">
        <v>14</v>
      </c>
      <c r="H1010" s="2">
        <v>246100</v>
      </c>
    </row>
    <row r="1011" spans="1:8" x14ac:dyDescent="0.45">
      <c r="A1011" s="2" t="str">
        <f t="shared" si="15"/>
        <v>EXXMonBILLINGSALKYLATESProduction Capacity, Current Year (barrels per steam day except sulfur and hydrogen)</v>
      </c>
      <c r="B1011" s="2" t="s">
        <v>153</v>
      </c>
      <c r="C1011" s="2" t="s">
        <v>154</v>
      </c>
      <c r="D1011" s="2" t="s">
        <v>91</v>
      </c>
      <c r="E1011" s="2" t="s">
        <v>159</v>
      </c>
      <c r="F1011" s="2" t="s">
        <v>40</v>
      </c>
      <c r="G1011" s="2" t="s">
        <v>19</v>
      </c>
      <c r="H1011" s="2">
        <v>5100</v>
      </c>
    </row>
    <row r="1012" spans="1:8" x14ac:dyDescent="0.45">
      <c r="A1012" s="2" t="str">
        <f t="shared" si="15"/>
        <v>EXXMonBILLINGSALKYLATESProduction Capacity, Next Year (barrels per stream day except sulfur and hydrogen)</v>
      </c>
      <c r="B1012" s="2" t="s">
        <v>153</v>
      </c>
      <c r="C1012" s="2" t="s">
        <v>154</v>
      </c>
      <c r="D1012" s="2" t="s">
        <v>91</v>
      </c>
      <c r="E1012" s="2" t="s">
        <v>159</v>
      </c>
      <c r="F1012" s="2" t="s">
        <v>40</v>
      </c>
      <c r="G1012" s="2" t="s">
        <v>20</v>
      </c>
      <c r="H1012" s="2">
        <v>5100</v>
      </c>
    </row>
    <row r="1013" spans="1:8" x14ac:dyDescent="0.45">
      <c r="A1013" s="2" t="str">
        <f t="shared" si="15"/>
        <v>EXXMonBILLINGSASPHALT &amp; ROAD OILProduction Capacity, Current Year (barrels per steam day except sulfur and hydrogen)</v>
      </c>
      <c r="B1013" s="2" t="s">
        <v>153</v>
      </c>
      <c r="C1013" s="2" t="s">
        <v>154</v>
      </c>
      <c r="D1013" s="2" t="s">
        <v>91</v>
      </c>
      <c r="E1013" s="2" t="s">
        <v>159</v>
      </c>
      <c r="F1013" s="2" t="s">
        <v>42</v>
      </c>
      <c r="G1013" s="2" t="s">
        <v>19</v>
      </c>
      <c r="H1013" s="2">
        <v>14500</v>
      </c>
    </row>
    <row r="1014" spans="1:8" x14ac:dyDescent="0.45">
      <c r="A1014" s="2" t="str">
        <f t="shared" si="15"/>
        <v>EXXMonBILLINGSASPHALT &amp; ROAD OILProduction Capacity, Next Year (barrels per stream day except sulfur and hydrogen)</v>
      </c>
      <c r="B1014" s="2" t="s">
        <v>153</v>
      </c>
      <c r="C1014" s="2" t="s">
        <v>154</v>
      </c>
      <c r="D1014" s="2" t="s">
        <v>91</v>
      </c>
      <c r="E1014" s="2" t="s">
        <v>159</v>
      </c>
      <c r="F1014" s="2" t="s">
        <v>42</v>
      </c>
      <c r="G1014" s="2" t="s">
        <v>20</v>
      </c>
      <c r="H1014" s="2">
        <v>14500</v>
      </c>
    </row>
    <row r="1015" spans="1:8" x14ac:dyDescent="0.45">
      <c r="A1015" s="2" t="str">
        <f t="shared" si="15"/>
        <v>EXXMonBILLINGSCAT CRACKING: FRESH FEEDDownstream Charge Capacity, Current Year (barrels per calendar day)</v>
      </c>
      <c r="B1015" s="2" t="s">
        <v>153</v>
      </c>
      <c r="C1015" s="2" t="s">
        <v>154</v>
      </c>
      <c r="D1015" s="2" t="s">
        <v>91</v>
      </c>
      <c r="E1015" s="2" t="s">
        <v>159</v>
      </c>
      <c r="F1015" s="2" t="s">
        <v>28</v>
      </c>
      <c r="G1015" s="2" t="s">
        <v>12</v>
      </c>
      <c r="H1015" s="2">
        <v>22830</v>
      </c>
    </row>
    <row r="1016" spans="1:8" x14ac:dyDescent="0.45">
      <c r="A1016" s="2" t="str">
        <f t="shared" si="15"/>
        <v>EXXMonBILLINGSCAT CRACKING: FRESH FEEDDownstream Charge Capacity, Current Year (barrels per stream day)</v>
      </c>
      <c r="B1016" s="2" t="s">
        <v>153</v>
      </c>
      <c r="C1016" s="2" t="s">
        <v>154</v>
      </c>
      <c r="D1016" s="2" t="s">
        <v>91</v>
      </c>
      <c r="E1016" s="2" t="s">
        <v>159</v>
      </c>
      <c r="F1016" s="2" t="s">
        <v>28</v>
      </c>
      <c r="G1016" s="2" t="s">
        <v>13</v>
      </c>
      <c r="H1016" s="2">
        <v>23660</v>
      </c>
    </row>
    <row r="1017" spans="1:8" x14ac:dyDescent="0.45">
      <c r="A1017" s="2" t="str">
        <f t="shared" si="15"/>
        <v>EXXMonBILLINGSCAT CRACKING: FRESH FEEDDownstream Charge Capacity, Next Year (barrels per stream day)</v>
      </c>
      <c r="B1017" s="2" t="s">
        <v>153</v>
      </c>
      <c r="C1017" s="2" t="s">
        <v>154</v>
      </c>
      <c r="D1017" s="2" t="s">
        <v>91</v>
      </c>
      <c r="E1017" s="2" t="s">
        <v>159</v>
      </c>
      <c r="F1017" s="2" t="s">
        <v>28</v>
      </c>
      <c r="G1017" s="2" t="s">
        <v>14</v>
      </c>
      <c r="H1017" s="2">
        <v>23660</v>
      </c>
    </row>
    <row r="1018" spans="1:8" x14ac:dyDescent="0.45">
      <c r="A1018" s="2" t="str">
        <f t="shared" si="15"/>
        <v>EXXMonBILLINGSCAT HYDROCRACKING, DISTILLATEDownstream Charge Capacity, Current Year (barrels per calendar day)</v>
      </c>
      <c r="B1018" s="2" t="s">
        <v>153</v>
      </c>
      <c r="C1018" s="2" t="s">
        <v>154</v>
      </c>
      <c r="D1018" s="2" t="s">
        <v>91</v>
      </c>
      <c r="E1018" s="2" t="s">
        <v>159</v>
      </c>
      <c r="F1018" s="2" t="s">
        <v>158</v>
      </c>
      <c r="G1018" s="2" t="s">
        <v>12</v>
      </c>
      <c r="H1018" s="2">
        <v>5500</v>
      </c>
    </row>
    <row r="1019" spans="1:8" x14ac:dyDescent="0.45">
      <c r="A1019" s="2" t="str">
        <f t="shared" si="15"/>
        <v>EXXMonBILLINGSCAT HYDROCRACKING, DISTILLATEDownstream Charge Capacity, Current Year (barrels per stream day)</v>
      </c>
      <c r="B1019" s="2" t="s">
        <v>153</v>
      </c>
      <c r="C1019" s="2" t="s">
        <v>154</v>
      </c>
      <c r="D1019" s="2" t="s">
        <v>91</v>
      </c>
      <c r="E1019" s="2" t="s">
        <v>159</v>
      </c>
      <c r="F1019" s="2" t="s">
        <v>158</v>
      </c>
      <c r="G1019" s="2" t="s">
        <v>13</v>
      </c>
      <c r="H1019" s="2">
        <v>6200</v>
      </c>
    </row>
    <row r="1020" spans="1:8" x14ac:dyDescent="0.45">
      <c r="A1020" s="2" t="str">
        <f t="shared" si="15"/>
        <v>EXXMonBILLINGSCAT HYDROCRACKING, DISTILLATEDownstream Charge Capacity, Next Year (barrels per stream day)</v>
      </c>
      <c r="B1020" s="2" t="s">
        <v>153</v>
      </c>
      <c r="C1020" s="2" t="s">
        <v>154</v>
      </c>
      <c r="D1020" s="2" t="s">
        <v>91</v>
      </c>
      <c r="E1020" s="2" t="s">
        <v>159</v>
      </c>
      <c r="F1020" s="2" t="s">
        <v>158</v>
      </c>
      <c r="G1020" s="2" t="s">
        <v>14</v>
      </c>
      <c r="H1020" s="2">
        <v>6200</v>
      </c>
    </row>
    <row r="1021" spans="1:8" x14ac:dyDescent="0.45">
      <c r="A1021" s="2" t="str">
        <f t="shared" si="15"/>
        <v>EXXMonBILLINGSCAT REFORMING: HIGH PRESSUREDownstream Charge Capacity, Current Year (barrels per calendar day)</v>
      </c>
      <c r="B1021" s="2" t="s">
        <v>153</v>
      </c>
      <c r="C1021" s="2" t="s">
        <v>154</v>
      </c>
      <c r="D1021" s="2" t="s">
        <v>91</v>
      </c>
      <c r="E1021" s="2" t="s">
        <v>159</v>
      </c>
      <c r="F1021" s="2" t="s">
        <v>29</v>
      </c>
      <c r="G1021" s="2" t="s">
        <v>12</v>
      </c>
      <c r="H1021" s="2">
        <v>12000</v>
      </c>
    </row>
    <row r="1022" spans="1:8" x14ac:dyDescent="0.45">
      <c r="A1022" s="2" t="str">
        <f t="shared" si="15"/>
        <v>EXXMonBILLINGSCAT REFORMING: HIGH PRESSUREDownstream Charge Capacity, Current Year (barrels per stream day)</v>
      </c>
      <c r="B1022" s="2" t="s">
        <v>153</v>
      </c>
      <c r="C1022" s="2" t="s">
        <v>154</v>
      </c>
      <c r="D1022" s="2" t="s">
        <v>91</v>
      </c>
      <c r="E1022" s="2" t="s">
        <v>159</v>
      </c>
      <c r="F1022" s="2" t="s">
        <v>29</v>
      </c>
      <c r="G1022" s="2" t="s">
        <v>13</v>
      </c>
      <c r="H1022" s="2">
        <v>12500</v>
      </c>
    </row>
    <row r="1023" spans="1:8" x14ac:dyDescent="0.45">
      <c r="A1023" s="2" t="str">
        <f t="shared" si="15"/>
        <v>EXXMonBILLINGSCAT REFORMING: HIGH PRESSUREDownstream Charge Capacity, Next Year (barrels per stream day)</v>
      </c>
      <c r="B1023" s="2" t="s">
        <v>153</v>
      </c>
      <c r="C1023" s="2" t="s">
        <v>154</v>
      </c>
      <c r="D1023" s="2" t="s">
        <v>91</v>
      </c>
      <c r="E1023" s="2" t="s">
        <v>159</v>
      </c>
      <c r="F1023" s="2" t="s">
        <v>29</v>
      </c>
      <c r="G1023" s="2" t="s">
        <v>14</v>
      </c>
      <c r="H1023" s="2">
        <v>12500</v>
      </c>
    </row>
    <row r="1024" spans="1:8" x14ac:dyDescent="0.45">
      <c r="A1024" s="2" t="str">
        <f t="shared" si="15"/>
        <v>EXXMonBILLINGSDESULFURIZATION, DIESEL FUELDownstream Charge Capacity, Current Year (barrels per stream day)</v>
      </c>
      <c r="B1024" s="2" t="s">
        <v>153</v>
      </c>
      <c r="C1024" s="2" t="s">
        <v>154</v>
      </c>
      <c r="D1024" s="2" t="s">
        <v>91</v>
      </c>
      <c r="E1024" s="2" t="s">
        <v>159</v>
      </c>
      <c r="F1024" s="2" t="s">
        <v>43</v>
      </c>
      <c r="G1024" s="2" t="s">
        <v>13</v>
      </c>
      <c r="H1024" s="2">
        <v>11000</v>
      </c>
    </row>
    <row r="1025" spans="1:8" x14ac:dyDescent="0.45">
      <c r="A1025" s="2" t="str">
        <f t="shared" si="15"/>
        <v>EXXMonBILLINGSDESULFURIZATION, DIESEL FUELDownstream Charge Capacity, Next Year (barrels per stream day)</v>
      </c>
      <c r="B1025" s="2" t="s">
        <v>153</v>
      </c>
      <c r="C1025" s="2" t="s">
        <v>154</v>
      </c>
      <c r="D1025" s="2" t="s">
        <v>91</v>
      </c>
      <c r="E1025" s="2" t="s">
        <v>159</v>
      </c>
      <c r="F1025" s="2" t="s">
        <v>43</v>
      </c>
      <c r="G1025" s="2" t="s">
        <v>14</v>
      </c>
      <c r="H1025" s="2">
        <v>11000</v>
      </c>
    </row>
    <row r="1026" spans="1:8" x14ac:dyDescent="0.45">
      <c r="A1026" s="2" t="str">
        <f t="shared" ref="A1026:A1089" si="16">LEFT(B1026,3)&amp;LEFT(D1026,3)&amp;LEFT(E1026,15)&amp;F1026&amp;G1026</f>
        <v>EXXMonBILLINGSDESULFURIZATION, GASOLINEDownstream Charge Capacity, Current Year (barrels per stream day)</v>
      </c>
      <c r="B1026" s="2" t="s">
        <v>153</v>
      </c>
      <c r="C1026" s="2" t="s">
        <v>154</v>
      </c>
      <c r="D1026" s="2" t="s">
        <v>91</v>
      </c>
      <c r="E1026" s="2" t="s">
        <v>159</v>
      </c>
      <c r="F1026" s="2" t="s">
        <v>30</v>
      </c>
      <c r="G1026" s="2" t="s">
        <v>13</v>
      </c>
      <c r="H1026" s="2">
        <v>20500</v>
      </c>
    </row>
    <row r="1027" spans="1:8" x14ac:dyDescent="0.45">
      <c r="A1027" s="2" t="str">
        <f t="shared" si="16"/>
        <v>EXXMonBILLINGSDESULFURIZATION, GASOLINEDownstream Charge Capacity, Next Year (barrels per stream day)</v>
      </c>
      <c r="B1027" s="2" t="s">
        <v>153</v>
      </c>
      <c r="C1027" s="2" t="s">
        <v>154</v>
      </c>
      <c r="D1027" s="2" t="s">
        <v>91</v>
      </c>
      <c r="E1027" s="2" t="s">
        <v>159</v>
      </c>
      <c r="F1027" s="2" t="s">
        <v>30</v>
      </c>
      <c r="G1027" s="2" t="s">
        <v>14</v>
      </c>
      <c r="H1027" s="2">
        <v>20500</v>
      </c>
    </row>
    <row r="1028" spans="1:8" x14ac:dyDescent="0.45">
      <c r="A1028" s="2" t="str">
        <f t="shared" si="16"/>
        <v>EXXMonBILLINGSDESULFURIZATION, KEROSENE AND JETDownstream Charge Capacity, Current Year (barrels per stream day)</v>
      </c>
      <c r="B1028" s="2" t="s">
        <v>153</v>
      </c>
      <c r="C1028" s="2" t="s">
        <v>154</v>
      </c>
      <c r="D1028" s="2" t="s">
        <v>91</v>
      </c>
      <c r="E1028" s="2" t="s">
        <v>159</v>
      </c>
      <c r="F1028" s="2" t="s">
        <v>44</v>
      </c>
      <c r="G1028" s="2" t="s">
        <v>13</v>
      </c>
      <c r="H1028" s="2">
        <v>7600</v>
      </c>
    </row>
    <row r="1029" spans="1:8" x14ac:dyDescent="0.45">
      <c r="A1029" s="2" t="str">
        <f t="shared" si="16"/>
        <v>EXXMonBILLINGSDESULFURIZATION, KEROSENE AND JETDownstream Charge Capacity, Next Year (barrels per stream day)</v>
      </c>
      <c r="B1029" s="2" t="s">
        <v>153</v>
      </c>
      <c r="C1029" s="2" t="s">
        <v>154</v>
      </c>
      <c r="D1029" s="2" t="s">
        <v>91</v>
      </c>
      <c r="E1029" s="2" t="s">
        <v>159</v>
      </c>
      <c r="F1029" s="2" t="s">
        <v>44</v>
      </c>
      <c r="G1029" s="2" t="s">
        <v>14</v>
      </c>
      <c r="H1029" s="2">
        <v>7600</v>
      </c>
    </row>
    <row r="1030" spans="1:8" x14ac:dyDescent="0.45">
      <c r="A1030" s="2" t="str">
        <f t="shared" si="16"/>
        <v>EXXMonBILLINGSDESULFURIZATION, NAPHTHA/REFORMER FEEDDownstream Charge Capacity, Current Year (barrels per stream day)</v>
      </c>
      <c r="B1030" s="2" t="s">
        <v>153</v>
      </c>
      <c r="C1030" s="2" t="s">
        <v>154</v>
      </c>
      <c r="D1030" s="2" t="s">
        <v>91</v>
      </c>
      <c r="E1030" s="2" t="s">
        <v>159</v>
      </c>
      <c r="F1030" s="2" t="s">
        <v>17</v>
      </c>
      <c r="G1030" s="2" t="s">
        <v>13</v>
      </c>
      <c r="H1030" s="2">
        <v>13900</v>
      </c>
    </row>
    <row r="1031" spans="1:8" x14ac:dyDescent="0.45">
      <c r="A1031" s="2" t="str">
        <f t="shared" si="16"/>
        <v>EXXMonBILLINGSDESULFURIZATION, NAPHTHA/REFORMER FEEDDownstream Charge Capacity, Next Year (barrels per stream day)</v>
      </c>
      <c r="B1031" s="2" t="s">
        <v>153</v>
      </c>
      <c r="C1031" s="2" t="s">
        <v>154</v>
      </c>
      <c r="D1031" s="2" t="s">
        <v>91</v>
      </c>
      <c r="E1031" s="2" t="s">
        <v>159</v>
      </c>
      <c r="F1031" s="2" t="s">
        <v>17</v>
      </c>
      <c r="G1031" s="2" t="s">
        <v>14</v>
      </c>
      <c r="H1031" s="2">
        <v>13900</v>
      </c>
    </row>
    <row r="1032" spans="1:8" x14ac:dyDescent="0.45">
      <c r="A1032" s="2" t="str">
        <f t="shared" si="16"/>
        <v>EXXMonBILLINGSDESULFURIZATION, OTHERDownstream Charge Capacity, Current Year (barrels per stream day)</v>
      </c>
      <c r="B1032" s="2" t="s">
        <v>153</v>
      </c>
      <c r="C1032" s="2" t="s">
        <v>154</v>
      </c>
      <c r="D1032" s="2" t="s">
        <v>91</v>
      </c>
      <c r="E1032" s="2" t="s">
        <v>159</v>
      </c>
      <c r="F1032" s="2" t="s">
        <v>95</v>
      </c>
      <c r="G1032" s="2" t="s">
        <v>13</v>
      </c>
      <c r="H1032" s="2">
        <v>7900</v>
      </c>
    </row>
    <row r="1033" spans="1:8" x14ac:dyDescent="0.45">
      <c r="A1033" s="2" t="str">
        <f t="shared" si="16"/>
        <v>EXXMonBILLINGSDESULFURIZATION, OTHERDownstream Charge Capacity, Next Year (barrels per stream day)</v>
      </c>
      <c r="B1033" s="2" t="s">
        <v>153</v>
      </c>
      <c r="C1033" s="2" t="s">
        <v>154</v>
      </c>
      <c r="D1033" s="2" t="s">
        <v>91</v>
      </c>
      <c r="E1033" s="2" t="s">
        <v>159</v>
      </c>
      <c r="F1033" s="2" t="s">
        <v>95</v>
      </c>
      <c r="G1033" s="2" t="s">
        <v>14</v>
      </c>
      <c r="H1033" s="2">
        <v>7900</v>
      </c>
    </row>
    <row r="1034" spans="1:8" x14ac:dyDescent="0.45">
      <c r="A1034" s="2" t="str">
        <f t="shared" si="16"/>
        <v>EXXMonBILLINGSHYDROGEN (MMCFD)Production Capacity, Current Year (barrels per steam day except sulfur and hydrogen)</v>
      </c>
      <c r="B1034" s="2" t="s">
        <v>153</v>
      </c>
      <c r="C1034" s="2" t="s">
        <v>154</v>
      </c>
      <c r="D1034" s="2" t="s">
        <v>91</v>
      </c>
      <c r="E1034" s="2" t="s">
        <v>159</v>
      </c>
      <c r="F1034" s="2" t="s">
        <v>18</v>
      </c>
      <c r="G1034" s="2" t="s">
        <v>19</v>
      </c>
      <c r="H1034" s="2">
        <v>23</v>
      </c>
    </row>
    <row r="1035" spans="1:8" x14ac:dyDescent="0.45">
      <c r="A1035" s="2" t="str">
        <f t="shared" si="16"/>
        <v>EXXMonBILLINGSHYDROGEN (MMCFD)Production Capacity, Next Year (barrels per stream day except sulfur and hydrogen)</v>
      </c>
      <c r="B1035" s="2" t="s">
        <v>153</v>
      </c>
      <c r="C1035" s="2" t="s">
        <v>154</v>
      </c>
      <c r="D1035" s="2" t="s">
        <v>91</v>
      </c>
      <c r="E1035" s="2" t="s">
        <v>159</v>
      </c>
      <c r="F1035" s="2" t="s">
        <v>18</v>
      </c>
      <c r="G1035" s="2" t="s">
        <v>20</v>
      </c>
      <c r="H1035" s="2">
        <v>23</v>
      </c>
    </row>
    <row r="1036" spans="1:8" x14ac:dyDescent="0.45">
      <c r="A1036" s="2" t="str">
        <f t="shared" si="16"/>
        <v>EXXMonBILLINGSOPERATING CAPACITYAtmospheric Crude Distillation Capacity (barrels per calendar day)</v>
      </c>
      <c r="B1036" s="2" t="s">
        <v>153</v>
      </c>
      <c r="C1036" s="2" t="s">
        <v>154</v>
      </c>
      <c r="D1036" s="2" t="s">
        <v>91</v>
      </c>
      <c r="E1036" s="2" t="s">
        <v>159</v>
      </c>
      <c r="F1036" s="2" t="s">
        <v>31</v>
      </c>
      <c r="G1036" s="2" t="s">
        <v>32</v>
      </c>
      <c r="H1036" s="2">
        <v>61500</v>
      </c>
    </row>
    <row r="1037" spans="1:8" x14ac:dyDescent="0.45">
      <c r="A1037" s="2" t="str">
        <f t="shared" si="16"/>
        <v>EXXMonBILLINGSOPERATING CAPACITYAtmospheric Crude Distillation Capacity (barrels per stream day)</v>
      </c>
      <c r="B1037" s="2" t="s">
        <v>153</v>
      </c>
      <c r="C1037" s="2" t="s">
        <v>154</v>
      </c>
      <c r="D1037" s="2" t="s">
        <v>91</v>
      </c>
      <c r="E1037" s="2" t="s">
        <v>159</v>
      </c>
      <c r="F1037" s="2" t="s">
        <v>31</v>
      </c>
      <c r="G1037" s="2" t="s">
        <v>33</v>
      </c>
      <c r="H1037" s="2">
        <v>62900</v>
      </c>
    </row>
    <row r="1038" spans="1:8" x14ac:dyDescent="0.45">
      <c r="A1038" s="2" t="str">
        <f t="shared" si="16"/>
        <v>EXXMonBILLINGSPETCOKE,MARKETProduction Capacity, Current Year (barrels per steam day except sulfur and hydrogen)</v>
      </c>
      <c r="B1038" s="2" t="s">
        <v>153</v>
      </c>
      <c r="C1038" s="2" t="s">
        <v>154</v>
      </c>
      <c r="D1038" s="2" t="s">
        <v>91</v>
      </c>
      <c r="E1038" s="2" t="s">
        <v>159</v>
      </c>
      <c r="F1038" s="2" t="s">
        <v>67</v>
      </c>
      <c r="G1038" s="2" t="s">
        <v>19</v>
      </c>
      <c r="H1038" s="2">
        <v>4000</v>
      </c>
    </row>
    <row r="1039" spans="1:8" x14ac:dyDescent="0.45">
      <c r="A1039" s="2" t="str">
        <f t="shared" si="16"/>
        <v>EXXMonBILLINGSPETCOKE,MARKETProduction Capacity, Next Year (barrels per stream day except sulfur and hydrogen)</v>
      </c>
      <c r="B1039" s="2" t="s">
        <v>153</v>
      </c>
      <c r="C1039" s="2" t="s">
        <v>154</v>
      </c>
      <c r="D1039" s="2" t="s">
        <v>91</v>
      </c>
      <c r="E1039" s="2" t="s">
        <v>159</v>
      </c>
      <c r="F1039" s="2" t="s">
        <v>67</v>
      </c>
      <c r="G1039" s="2" t="s">
        <v>20</v>
      </c>
      <c r="H1039" s="2">
        <v>4000</v>
      </c>
    </row>
    <row r="1040" spans="1:8" x14ac:dyDescent="0.45">
      <c r="A1040" s="2" t="str">
        <f t="shared" si="16"/>
        <v>EXXMonBILLINGSTHERM CRACKING, FLUID COKINGDownstream Charge Capacity, Current Year (barrels per calendar day)</v>
      </c>
      <c r="B1040" s="2" t="s">
        <v>153</v>
      </c>
      <c r="C1040" s="2" t="s">
        <v>154</v>
      </c>
      <c r="D1040" s="2" t="s">
        <v>91</v>
      </c>
      <c r="E1040" s="2" t="s">
        <v>159</v>
      </c>
      <c r="F1040" s="2" t="s">
        <v>138</v>
      </c>
      <c r="G1040" s="2" t="s">
        <v>12</v>
      </c>
      <c r="H1040" s="2">
        <v>9500</v>
      </c>
    </row>
    <row r="1041" spans="1:8" x14ac:dyDescent="0.45">
      <c r="A1041" s="2" t="str">
        <f t="shared" si="16"/>
        <v>EXXMonBILLINGSTHERM CRACKING, FLUID COKINGDownstream Charge Capacity, Current Year (barrels per stream day)</v>
      </c>
      <c r="B1041" s="2" t="s">
        <v>153</v>
      </c>
      <c r="C1041" s="2" t="s">
        <v>154</v>
      </c>
      <c r="D1041" s="2" t="s">
        <v>91</v>
      </c>
      <c r="E1041" s="2" t="s">
        <v>159</v>
      </c>
      <c r="F1041" s="2" t="s">
        <v>138</v>
      </c>
      <c r="G1041" s="2" t="s">
        <v>13</v>
      </c>
      <c r="H1041" s="2">
        <v>10400</v>
      </c>
    </row>
    <row r="1042" spans="1:8" x14ac:dyDescent="0.45">
      <c r="A1042" s="2" t="str">
        <f t="shared" si="16"/>
        <v>EXXMonBILLINGSTHERM CRACKING, FLUID COKINGDownstream Charge Capacity, Next Year (barrels per stream day)</v>
      </c>
      <c r="B1042" s="2" t="s">
        <v>153</v>
      </c>
      <c r="C1042" s="2" t="s">
        <v>154</v>
      </c>
      <c r="D1042" s="2" t="s">
        <v>91</v>
      </c>
      <c r="E1042" s="2" t="s">
        <v>159</v>
      </c>
      <c r="F1042" s="2" t="s">
        <v>138</v>
      </c>
      <c r="G1042" s="2" t="s">
        <v>14</v>
      </c>
      <c r="H1042" s="2">
        <v>10400</v>
      </c>
    </row>
    <row r="1043" spans="1:8" x14ac:dyDescent="0.45">
      <c r="A1043" s="2" t="str">
        <f t="shared" si="16"/>
        <v>EXXMonBILLINGSTOTAL OPER CAP (PROJECTED, NEXT YEAR)Atmospheric Crude Distillation Capacity (barrels per stream day)</v>
      </c>
      <c r="B1043" s="2" t="s">
        <v>153</v>
      </c>
      <c r="C1043" s="2" t="s">
        <v>154</v>
      </c>
      <c r="D1043" s="2" t="s">
        <v>91</v>
      </c>
      <c r="E1043" s="2" t="s">
        <v>159</v>
      </c>
      <c r="F1043" s="2" t="s">
        <v>34</v>
      </c>
      <c r="G1043" s="2" t="s">
        <v>33</v>
      </c>
      <c r="H1043" s="2">
        <v>62900</v>
      </c>
    </row>
    <row r="1044" spans="1:8" x14ac:dyDescent="0.45">
      <c r="A1044" s="2" t="str">
        <f t="shared" si="16"/>
        <v>EXXMonBILLINGSTOTAL OPERABLE CAPACITYAtmospheric Crude Distillation Capacity (barrels per calendar day)</v>
      </c>
      <c r="B1044" s="2" t="s">
        <v>153</v>
      </c>
      <c r="C1044" s="2" t="s">
        <v>154</v>
      </c>
      <c r="D1044" s="2" t="s">
        <v>91</v>
      </c>
      <c r="E1044" s="2" t="s">
        <v>159</v>
      </c>
      <c r="F1044" s="2" t="s">
        <v>35</v>
      </c>
      <c r="G1044" s="2" t="s">
        <v>32</v>
      </c>
      <c r="H1044" s="2">
        <v>61500</v>
      </c>
    </row>
    <row r="1045" spans="1:8" x14ac:dyDescent="0.45">
      <c r="A1045" s="2" t="str">
        <f t="shared" si="16"/>
        <v>EXXMonBILLINGSTOTAL OPERABLE CAPACITYAtmospheric Crude Distillation Capacity (barrels per stream day)</v>
      </c>
      <c r="B1045" s="2" t="s">
        <v>153</v>
      </c>
      <c r="C1045" s="2" t="s">
        <v>154</v>
      </c>
      <c r="D1045" s="2" t="s">
        <v>91</v>
      </c>
      <c r="E1045" s="2" t="s">
        <v>159</v>
      </c>
      <c r="F1045" s="2" t="s">
        <v>35</v>
      </c>
      <c r="G1045" s="2" t="s">
        <v>33</v>
      </c>
      <c r="H1045" s="2">
        <v>62900</v>
      </c>
    </row>
    <row r="1046" spans="1:8" x14ac:dyDescent="0.45">
      <c r="A1046" s="2" t="str">
        <f t="shared" si="16"/>
        <v>EXXMonBILLINGSVACUUM DISTILLATIONDownstream Charge Capacity, Current Year (barrels per stream day)</v>
      </c>
      <c r="B1046" s="2" t="s">
        <v>153</v>
      </c>
      <c r="C1046" s="2" t="s">
        <v>154</v>
      </c>
      <c r="D1046" s="2" t="s">
        <v>91</v>
      </c>
      <c r="E1046" s="2" t="s">
        <v>159</v>
      </c>
      <c r="F1046" s="2" t="s">
        <v>36</v>
      </c>
      <c r="G1046" s="2" t="s">
        <v>13</v>
      </c>
      <c r="H1046" s="2">
        <v>32300</v>
      </c>
    </row>
    <row r="1047" spans="1:8" x14ac:dyDescent="0.45">
      <c r="A1047" s="2" t="str">
        <f t="shared" si="16"/>
        <v>EXXMonBILLINGSVACUUM DISTILLATIONDownstream Charge Capacity, Next Year (barrels per stream day)</v>
      </c>
      <c r="B1047" s="2" t="s">
        <v>153</v>
      </c>
      <c r="C1047" s="2" t="s">
        <v>154</v>
      </c>
      <c r="D1047" s="2" t="s">
        <v>91</v>
      </c>
      <c r="E1047" s="2" t="s">
        <v>159</v>
      </c>
      <c r="F1047" s="2" t="s">
        <v>36</v>
      </c>
      <c r="G1047" s="2" t="s">
        <v>14</v>
      </c>
      <c r="H1047" s="2">
        <v>32300</v>
      </c>
    </row>
    <row r="1048" spans="1:8" x14ac:dyDescent="0.45">
      <c r="A1048" s="2" t="str">
        <f t="shared" si="16"/>
        <v>EXXTexBAYTOWNALKYLATESProduction Capacity, Current Year (barrels per steam day except sulfur and hydrogen)</v>
      </c>
      <c r="B1048" s="2" t="s">
        <v>153</v>
      </c>
      <c r="C1048" s="2" t="s">
        <v>154</v>
      </c>
      <c r="D1048" s="2" t="s">
        <v>38</v>
      </c>
      <c r="E1048" s="2" t="s">
        <v>160</v>
      </c>
      <c r="F1048" s="2" t="s">
        <v>40</v>
      </c>
      <c r="G1048" s="2" t="s">
        <v>19</v>
      </c>
      <c r="H1048" s="2">
        <v>41000</v>
      </c>
    </row>
    <row r="1049" spans="1:8" x14ac:dyDescent="0.45">
      <c r="A1049" s="2" t="str">
        <f t="shared" si="16"/>
        <v>EXXTexBAYTOWNALKYLATESProduction Capacity, Next Year (barrels per stream day except sulfur and hydrogen)</v>
      </c>
      <c r="B1049" s="2" t="s">
        <v>153</v>
      </c>
      <c r="C1049" s="2" t="s">
        <v>154</v>
      </c>
      <c r="D1049" s="2" t="s">
        <v>38</v>
      </c>
      <c r="E1049" s="2" t="s">
        <v>160</v>
      </c>
      <c r="F1049" s="2" t="s">
        <v>40</v>
      </c>
      <c r="G1049" s="2" t="s">
        <v>20</v>
      </c>
      <c r="H1049" s="2">
        <v>41000</v>
      </c>
    </row>
    <row r="1050" spans="1:8" x14ac:dyDescent="0.45">
      <c r="A1050" s="2" t="str">
        <f t="shared" si="16"/>
        <v>EXXTexBAYTOWNCAT CRACKING: FRESH FEEDDownstream Charge Capacity, Current Year (barrels per calendar day)</v>
      </c>
      <c r="B1050" s="2" t="s">
        <v>153</v>
      </c>
      <c r="C1050" s="2" t="s">
        <v>154</v>
      </c>
      <c r="D1050" s="2" t="s">
        <v>38</v>
      </c>
      <c r="E1050" s="2" t="s">
        <v>160</v>
      </c>
      <c r="F1050" s="2" t="s">
        <v>28</v>
      </c>
      <c r="G1050" s="2" t="s">
        <v>12</v>
      </c>
      <c r="H1050" s="2">
        <v>204500</v>
      </c>
    </row>
    <row r="1051" spans="1:8" x14ac:dyDescent="0.45">
      <c r="A1051" s="2" t="str">
        <f t="shared" si="16"/>
        <v>EXXTexBAYTOWNCAT CRACKING: FRESH FEEDDownstream Charge Capacity, Current Year (barrels per stream day)</v>
      </c>
      <c r="B1051" s="2" t="s">
        <v>153</v>
      </c>
      <c r="C1051" s="2" t="s">
        <v>154</v>
      </c>
      <c r="D1051" s="2" t="s">
        <v>38</v>
      </c>
      <c r="E1051" s="2" t="s">
        <v>160</v>
      </c>
      <c r="F1051" s="2" t="s">
        <v>28</v>
      </c>
      <c r="G1051" s="2" t="s">
        <v>13</v>
      </c>
      <c r="H1051" s="2">
        <v>215000</v>
      </c>
    </row>
    <row r="1052" spans="1:8" x14ac:dyDescent="0.45">
      <c r="A1052" s="2" t="str">
        <f t="shared" si="16"/>
        <v>EXXTexBAYTOWNCAT CRACKING: FRESH FEEDDownstream Charge Capacity, Next Year (barrels per stream day)</v>
      </c>
      <c r="B1052" s="2" t="s">
        <v>153</v>
      </c>
      <c r="C1052" s="2" t="s">
        <v>154</v>
      </c>
      <c r="D1052" s="2" t="s">
        <v>38</v>
      </c>
      <c r="E1052" s="2" t="s">
        <v>160</v>
      </c>
      <c r="F1052" s="2" t="s">
        <v>28</v>
      </c>
      <c r="G1052" s="2" t="s">
        <v>14</v>
      </c>
      <c r="H1052" s="2">
        <v>215000</v>
      </c>
    </row>
    <row r="1053" spans="1:8" x14ac:dyDescent="0.45">
      <c r="A1053" s="2" t="str">
        <f t="shared" si="16"/>
        <v>EXXTexBAYTOWNCAT CRACKING: RECYCLED FEEDDownstream Charge Capacity, Current Year (barrels per stream day)</v>
      </c>
      <c r="B1053" s="2" t="s">
        <v>153</v>
      </c>
      <c r="C1053" s="2" t="s">
        <v>154</v>
      </c>
      <c r="D1053" s="2" t="s">
        <v>38</v>
      </c>
      <c r="E1053" s="2" t="s">
        <v>160</v>
      </c>
      <c r="F1053" s="2" t="s">
        <v>66</v>
      </c>
      <c r="G1053" s="2" t="s">
        <v>13</v>
      </c>
      <c r="H1053" s="2">
        <v>8000</v>
      </c>
    </row>
    <row r="1054" spans="1:8" x14ac:dyDescent="0.45">
      <c r="A1054" s="2" t="str">
        <f t="shared" si="16"/>
        <v>EXXTexBAYTOWNCAT CRACKING: RECYCLED FEEDDownstream Charge Capacity, Next Year (barrels per stream day)</v>
      </c>
      <c r="B1054" s="2" t="s">
        <v>153</v>
      </c>
      <c r="C1054" s="2" t="s">
        <v>154</v>
      </c>
      <c r="D1054" s="2" t="s">
        <v>38</v>
      </c>
      <c r="E1054" s="2" t="s">
        <v>160</v>
      </c>
      <c r="F1054" s="2" t="s">
        <v>66</v>
      </c>
      <c r="G1054" s="2" t="s">
        <v>14</v>
      </c>
      <c r="H1054" s="2">
        <v>8000</v>
      </c>
    </row>
    <row r="1055" spans="1:8" x14ac:dyDescent="0.45">
      <c r="A1055" s="2" t="str">
        <f t="shared" si="16"/>
        <v>EXXTexBAYTOWNCAT HYDROCRACKING, DISTILLATEDownstream Charge Capacity, Current Year (barrels per calendar day)</v>
      </c>
      <c r="B1055" s="2" t="s">
        <v>153</v>
      </c>
      <c r="C1055" s="2" t="s">
        <v>154</v>
      </c>
      <c r="D1055" s="2" t="s">
        <v>38</v>
      </c>
      <c r="E1055" s="2" t="s">
        <v>160</v>
      </c>
      <c r="F1055" s="2" t="s">
        <v>158</v>
      </c>
      <c r="G1055" s="2" t="s">
        <v>12</v>
      </c>
      <c r="H1055" s="2">
        <v>26500</v>
      </c>
    </row>
    <row r="1056" spans="1:8" x14ac:dyDescent="0.45">
      <c r="A1056" s="2" t="str">
        <f t="shared" si="16"/>
        <v>EXXTexBAYTOWNCAT HYDROCRACKING, DISTILLATEDownstream Charge Capacity, Current Year (barrels per stream day)</v>
      </c>
      <c r="B1056" s="2" t="s">
        <v>153</v>
      </c>
      <c r="C1056" s="2" t="s">
        <v>154</v>
      </c>
      <c r="D1056" s="2" t="s">
        <v>38</v>
      </c>
      <c r="E1056" s="2" t="s">
        <v>160</v>
      </c>
      <c r="F1056" s="2" t="s">
        <v>158</v>
      </c>
      <c r="G1056" s="2" t="s">
        <v>13</v>
      </c>
      <c r="H1056" s="2">
        <v>29900</v>
      </c>
    </row>
    <row r="1057" spans="1:8" x14ac:dyDescent="0.45">
      <c r="A1057" s="2" t="str">
        <f t="shared" si="16"/>
        <v>EXXTexBAYTOWNCAT HYDROCRACKING, DISTILLATEDownstream Charge Capacity, Next Year (barrels per stream day)</v>
      </c>
      <c r="B1057" s="2" t="s">
        <v>153</v>
      </c>
      <c r="C1057" s="2" t="s">
        <v>154</v>
      </c>
      <c r="D1057" s="2" t="s">
        <v>38</v>
      </c>
      <c r="E1057" s="2" t="s">
        <v>160</v>
      </c>
      <c r="F1057" s="2" t="s">
        <v>158</v>
      </c>
      <c r="G1057" s="2" t="s">
        <v>14</v>
      </c>
      <c r="H1057" s="2">
        <v>29900</v>
      </c>
    </row>
    <row r="1058" spans="1:8" x14ac:dyDescent="0.45">
      <c r="A1058" s="2" t="str">
        <f t="shared" si="16"/>
        <v>EXXTexBAYTOWNCAT REFORMING: LOW PRESSUREDownstream Charge Capacity, Current Year (barrels per calendar day)</v>
      </c>
      <c r="B1058" s="2" t="s">
        <v>153</v>
      </c>
      <c r="C1058" s="2" t="s">
        <v>154</v>
      </c>
      <c r="D1058" s="2" t="s">
        <v>38</v>
      </c>
      <c r="E1058" s="2" t="s">
        <v>160</v>
      </c>
      <c r="F1058" s="2" t="s">
        <v>15</v>
      </c>
      <c r="G1058" s="2" t="s">
        <v>12</v>
      </c>
      <c r="H1058" s="2">
        <v>120000</v>
      </c>
    </row>
    <row r="1059" spans="1:8" x14ac:dyDescent="0.45">
      <c r="A1059" s="2" t="str">
        <f t="shared" si="16"/>
        <v>EXXTexBAYTOWNCAT REFORMING: LOW PRESSUREDownstream Charge Capacity, Current Year (barrels per stream day)</v>
      </c>
      <c r="B1059" s="2" t="s">
        <v>153</v>
      </c>
      <c r="C1059" s="2" t="s">
        <v>154</v>
      </c>
      <c r="D1059" s="2" t="s">
        <v>38</v>
      </c>
      <c r="E1059" s="2" t="s">
        <v>160</v>
      </c>
      <c r="F1059" s="2" t="s">
        <v>15</v>
      </c>
      <c r="G1059" s="2" t="s">
        <v>13</v>
      </c>
      <c r="H1059" s="2">
        <v>127500</v>
      </c>
    </row>
    <row r="1060" spans="1:8" x14ac:dyDescent="0.45">
      <c r="A1060" s="2" t="str">
        <f t="shared" si="16"/>
        <v>EXXTexBAYTOWNCAT REFORMING: LOW PRESSUREDownstream Charge Capacity, Next Year (barrels per stream day)</v>
      </c>
      <c r="B1060" s="2" t="s">
        <v>153</v>
      </c>
      <c r="C1060" s="2" t="s">
        <v>154</v>
      </c>
      <c r="D1060" s="2" t="s">
        <v>38</v>
      </c>
      <c r="E1060" s="2" t="s">
        <v>160</v>
      </c>
      <c r="F1060" s="2" t="s">
        <v>15</v>
      </c>
      <c r="G1060" s="2" t="s">
        <v>14</v>
      </c>
      <c r="H1060" s="2">
        <v>127500</v>
      </c>
    </row>
    <row r="1061" spans="1:8" x14ac:dyDescent="0.45">
      <c r="A1061" s="2" t="str">
        <f t="shared" si="16"/>
        <v>EXXTexBAYTOWNDESULFURIZATION, DIESEL FUELDownstream Charge Capacity, Current Year (barrels per stream day)</v>
      </c>
      <c r="B1061" s="2" t="s">
        <v>153</v>
      </c>
      <c r="C1061" s="2" t="s">
        <v>154</v>
      </c>
      <c r="D1061" s="2" t="s">
        <v>38</v>
      </c>
      <c r="E1061" s="2" t="s">
        <v>160</v>
      </c>
      <c r="F1061" s="2" t="s">
        <v>43</v>
      </c>
      <c r="G1061" s="2" t="s">
        <v>13</v>
      </c>
      <c r="H1061" s="2">
        <v>146300</v>
      </c>
    </row>
    <row r="1062" spans="1:8" x14ac:dyDescent="0.45">
      <c r="A1062" s="2" t="str">
        <f t="shared" si="16"/>
        <v>EXXTexBAYTOWNDESULFURIZATION, DIESEL FUELDownstream Charge Capacity, Next Year (barrels per stream day)</v>
      </c>
      <c r="B1062" s="2" t="s">
        <v>153</v>
      </c>
      <c r="C1062" s="2" t="s">
        <v>154</v>
      </c>
      <c r="D1062" s="2" t="s">
        <v>38</v>
      </c>
      <c r="E1062" s="2" t="s">
        <v>160</v>
      </c>
      <c r="F1062" s="2" t="s">
        <v>43</v>
      </c>
      <c r="G1062" s="2" t="s">
        <v>14</v>
      </c>
      <c r="H1062" s="2">
        <v>146300</v>
      </c>
    </row>
    <row r="1063" spans="1:8" x14ac:dyDescent="0.45">
      <c r="A1063" s="2" t="str">
        <f t="shared" si="16"/>
        <v>EXXTexBAYTOWNDESULFURIZATION, GASOLINEDownstream Charge Capacity, Current Year (barrels per stream day)</v>
      </c>
      <c r="B1063" s="2" t="s">
        <v>153</v>
      </c>
      <c r="C1063" s="2" t="s">
        <v>154</v>
      </c>
      <c r="D1063" s="2" t="s">
        <v>38</v>
      </c>
      <c r="E1063" s="2" t="s">
        <v>160</v>
      </c>
      <c r="F1063" s="2" t="s">
        <v>30</v>
      </c>
      <c r="G1063" s="2" t="s">
        <v>13</v>
      </c>
      <c r="H1063" s="2">
        <v>196000</v>
      </c>
    </row>
    <row r="1064" spans="1:8" x14ac:dyDescent="0.45">
      <c r="A1064" s="2" t="str">
        <f t="shared" si="16"/>
        <v>EXXTexBAYTOWNDESULFURIZATION, GASOLINEDownstream Charge Capacity, Next Year (barrels per stream day)</v>
      </c>
      <c r="B1064" s="2" t="s">
        <v>153</v>
      </c>
      <c r="C1064" s="2" t="s">
        <v>154</v>
      </c>
      <c r="D1064" s="2" t="s">
        <v>38</v>
      </c>
      <c r="E1064" s="2" t="s">
        <v>160</v>
      </c>
      <c r="F1064" s="2" t="s">
        <v>30</v>
      </c>
      <c r="G1064" s="2" t="s">
        <v>14</v>
      </c>
      <c r="H1064" s="2">
        <v>196000</v>
      </c>
    </row>
    <row r="1065" spans="1:8" x14ac:dyDescent="0.45">
      <c r="A1065" s="2" t="str">
        <f t="shared" si="16"/>
        <v>EXXTexBAYTOWNDESULFURIZATION, HEAVY GAS OILDownstream Charge Capacity, Current Year (barrels per stream day)</v>
      </c>
      <c r="B1065" s="2" t="s">
        <v>153</v>
      </c>
      <c r="C1065" s="2" t="s">
        <v>154</v>
      </c>
      <c r="D1065" s="2" t="s">
        <v>38</v>
      </c>
      <c r="E1065" s="2" t="s">
        <v>160</v>
      </c>
      <c r="F1065" s="2" t="s">
        <v>16</v>
      </c>
      <c r="G1065" s="2" t="s">
        <v>13</v>
      </c>
      <c r="H1065" s="2">
        <v>117000</v>
      </c>
    </row>
    <row r="1066" spans="1:8" x14ac:dyDescent="0.45">
      <c r="A1066" s="2" t="str">
        <f t="shared" si="16"/>
        <v>EXXTexBAYTOWNDESULFURIZATION, HEAVY GAS OILDownstream Charge Capacity, Next Year (barrels per stream day)</v>
      </c>
      <c r="B1066" s="2" t="s">
        <v>153</v>
      </c>
      <c r="C1066" s="2" t="s">
        <v>154</v>
      </c>
      <c r="D1066" s="2" t="s">
        <v>38</v>
      </c>
      <c r="E1066" s="2" t="s">
        <v>160</v>
      </c>
      <c r="F1066" s="2" t="s">
        <v>16</v>
      </c>
      <c r="G1066" s="2" t="s">
        <v>14</v>
      </c>
      <c r="H1066" s="2">
        <v>117000</v>
      </c>
    </row>
    <row r="1067" spans="1:8" x14ac:dyDescent="0.45">
      <c r="A1067" s="2" t="str">
        <f t="shared" si="16"/>
        <v>EXXTexBAYTOWNDESULFURIZATION, KEROSENE AND JETDownstream Charge Capacity, Current Year (barrels per stream day)</v>
      </c>
      <c r="B1067" s="2" t="s">
        <v>153</v>
      </c>
      <c r="C1067" s="2" t="s">
        <v>154</v>
      </c>
      <c r="D1067" s="2" t="s">
        <v>38</v>
      </c>
      <c r="E1067" s="2" t="s">
        <v>160</v>
      </c>
      <c r="F1067" s="2" t="s">
        <v>44</v>
      </c>
      <c r="G1067" s="2" t="s">
        <v>13</v>
      </c>
      <c r="H1067" s="2">
        <v>132700</v>
      </c>
    </row>
    <row r="1068" spans="1:8" x14ac:dyDescent="0.45">
      <c r="A1068" s="2" t="str">
        <f t="shared" si="16"/>
        <v>EXXTexBAYTOWNDESULFURIZATION, KEROSENE AND JETDownstream Charge Capacity, Next Year (barrels per stream day)</v>
      </c>
      <c r="B1068" s="2" t="s">
        <v>153</v>
      </c>
      <c r="C1068" s="2" t="s">
        <v>154</v>
      </c>
      <c r="D1068" s="2" t="s">
        <v>38</v>
      </c>
      <c r="E1068" s="2" t="s">
        <v>160</v>
      </c>
      <c r="F1068" s="2" t="s">
        <v>44</v>
      </c>
      <c r="G1068" s="2" t="s">
        <v>14</v>
      </c>
      <c r="H1068" s="2">
        <v>132700</v>
      </c>
    </row>
    <row r="1069" spans="1:8" x14ac:dyDescent="0.45">
      <c r="A1069" s="2" t="str">
        <f t="shared" si="16"/>
        <v>EXXTexBAYTOWNDESULFURIZATION, NAPHTHA/REFORMER FEEDDownstream Charge Capacity, Current Year (barrels per stream day)</v>
      </c>
      <c r="B1069" s="2" t="s">
        <v>153</v>
      </c>
      <c r="C1069" s="2" t="s">
        <v>154</v>
      </c>
      <c r="D1069" s="2" t="s">
        <v>38</v>
      </c>
      <c r="E1069" s="2" t="s">
        <v>160</v>
      </c>
      <c r="F1069" s="2" t="s">
        <v>17</v>
      </c>
      <c r="G1069" s="2" t="s">
        <v>13</v>
      </c>
      <c r="H1069" s="2">
        <v>155500</v>
      </c>
    </row>
    <row r="1070" spans="1:8" x14ac:dyDescent="0.45">
      <c r="A1070" s="2" t="str">
        <f t="shared" si="16"/>
        <v>EXXTexBAYTOWNDESULFURIZATION, NAPHTHA/REFORMER FEEDDownstream Charge Capacity, Next Year (barrels per stream day)</v>
      </c>
      <c r="B1070" s="2" t="s">
        <v>153</v>
      </c>
      <c r="C1070" s="2" t="s">
        <v>154</v>
      </c>
      <c r="D1070" s="2" t="s">
        <v>38</v>
      </c>
      <c r="E1070" s="2" t="s">
        <v>160</v>
      </c>
      <c r="F1070" s="2" t="s">
        <v>17</v>
      </c>
      <c r="G1070" s="2" t="s">
        <v>14</v>
      </c>
      <c r="H1070" s="2">
        <v>155500</v>
      </c>
    </row>
    <row r="1071" spans="1:8" x14ac:dyDescent="0.45">
      <c r="A1071" s="2" t="str">
        <f t="shared" si="16"/>
        <v>EXXTexBAYTOWNDESULFURIZATION, OTHERDownstream Charge Capacity, Current Year (barrels per stream day)</v>
      </c>
      <c r="B1071" s="2" t="s">
        <v>153</v>
      </c>
      <c r="C1071" s="2" t="s">
        <v>154</v>
      </c>
      <c r="D1071" s="2" t="s">
        <v>38</v>
      </c>
      <c r="E1071" s="2" t="s">
        <v>160</v>
      </c>
      <c r="F1071" s="2" t="s">
        <v>95</v>
      </c>
      <c r="G1071" s="2" t="s">
        <v>13</v>
      </c>
      <c r="H1071" s="2">
        <v>46500</v>
      </c>
    </row>
    <row r="1072" spans="1:8" x14ac:dyDescent="0.45">
      <c r="A1072" s="2" t="str">
        <f t="shared" si="16"/>
        <v>EXXTexBAYTOWNDESULFURIZATION, OTHERDownstream Charge Capacity, Next Year (barrels per stream day)</v>
      </c>
      <c r="B1072" s="2" t="s">
        <v>153</v>
      </c>
      <c r="C1072" s="2" t="s">
        <v>154</v>
      </c>
      <c r="D1072" s="2" t="s">
        <v>38</v>
      </c>
      <c r="E1072" s="2" t="s">
        <v>160</v>
      </c>
      <c r="F1072" s="2" t="s">
        <v>95</v>
      </c>
      <c r="G1072" s="2" t="s">
        <v>14</v>
      </c>
      <c r="H1072" s="2">
        <v>46500</v>
      </c>
    </row>
    <row r="1073" spans="1:8" x14ac:dyDescent="0.45">
      <c r="A1073" s="2" t="str">
        <f t="shared" si="16"/>
        <v>EXXTexBAYTOWNFUELS SOLVENT DEASPHALTINGDownstream Charge Capacity, Current Year (barrels per stream day)</v>
      </c>
      <c r="B1073" s="2" t="s">
        <v>153</v>
      </c>
      <c r="C1073" s="2" t="s">
        <v>154</v>
      </c>
      <c r="D1073" s="2" t="s">
        <v>38</v>
      </c>
      <c r="E1073" s="2" t="s">
        <v>160</v>
      </c>
      <c r="F1073" s="2" t="s">
        <v>45</v>
      </c>
      <c r="G1073" s="2" t="s">
        <v>13</v>
      </c>
      <c r="H1073" s="2">
        <v>47000</v>
      </c>
    </row>
    <row r="1074" spans="1:8" x14ac:dyDescent="0.45">
      <c r="A1074" s="2" t="str">
        <f t="shared" si="16"/>
        <v>EXXTexBAYTOWNFUELS SOLVENT DEASPHALTINGDownstream Charge Capacity, Next Year (barrels per stream day)</v>
      </c>
      <c r="B1074" s="2" t="s">
        <v>153</v>
      </c>
      <c r="C1074" s="2" t="s">
        <v>154</v>
      </c>
      <c r="D1074" s="2" t="s">
        <v>38</v>
      </c>
      <c r="E1074" s="2" t="s">
        <v>160</v>
      </c>
      <c r="F1074" s="2" t="s">
        <v>45</v>
      </c>
      <c r="G1074" s="2" t="s">
        <v>14</v>
      </c>
      <c r="H1074" s="2">
        <v>47000</v>
      </c>
    </row>
    <row r="1075" spans="1:8" x14ac:dyDescent="0.45">
      <c r="A1075" s="2" t="str">
        <f t="shared" si="16"/>
        <v>EXXTexBAYTOWNLUBRICANTSProduction Capacity, Current Year (barrels per steam day except sulfur and hydrogen)</v>
      </c>
      <c r="B1075" s="2" t="s">
        <v>153</v>
      </c>
      <c r="C1075" s="2" t="s">
        <v>154</v>
      </c>
      <c r="D1075" s="2" t="s">
        <v>38</v>
      </c>
      <c r="E1075" s="2" t="s">
        <v>160</v>
      </c>
      <c r="F1075" s="2" t="s">
        <v>49</v>
      </c>
      <c r="G1075" s="2" t="s">
        <v>19</v>
      </c>
      <c r="H1075" s="2">
        <v>28000</v>
      </c>
    </row>
    <row r="1076" spans="1:8" x14ac:dyDescent="0.45">
      <c r="A1076" s="2" t="str">
        <f t="shared" si="16"/>
        <v>EXXTexBAYTOWNLUBRICANTSProduction Capacity, Next Year (barrels per stream day except sulfur and hydrogen)</v>
      </c>
      <c r="B1076" s="2" t="s">
        <v>153</v>
      </c>
      <c r="C1076" s="2" t="s">
        <v>154</v>
      </c>
      <c r="D1076" s="2" t="s">
        <v>38</v>
      </c>
      <c r="E1076" s="2" t="s">
        <v>160</v>
      </c>
      <c r="F1076" s="2" t="s">
        <v>49</v>
      </c>
      <c r="G1076" s="2" t="s">
        <v>20</v>
      </c>
      <c r="H1076" s="2">
        <v>28000</v>
      </c>
    </row>
    <row r="1077" spans="1:8" x14ac:dyDescent="0.45">
      <c r="A1077" s="2" t="str">
        <f t="shared" si="16"/>
        <v>EXXTexBAYTOWNOPERATING CAPACITYAtmospheric Crude Distillation Capacity (barrels per calendar day)</v>
      </c>
      <c r="B1077" s="2" t="s">
        <v>153</v>
      </c>
      <c r="C1077" s="2" t="s">
        <v>154</v>
      </c>
      <c r="D1077" s="2" t="s">
        <v>38</v>
      </c>
      <c r="E1077" s="2" t="s">
        <v>160</v>
      </c>
      <c r="F1077" s="2" t="s">
        <v>31</v>
      </c>
      <c r="G1077" s="2" t="s">
        <v>32</v>
      </c>
      <c r="H1077" s="2">
        <v>560500</v>
      </c>
    </row>
    <row r="1078" spans="1:8" x14ac:dyDescent="0.45">
      <c r="A1078" s="2" t="str">
        <f t="shared" si="16"/>
        <v>EXXTexBAYTOWNOPERATING CAPACITYAtmospheric Crude Distillation Capacity (barrels per stream day)</v>
      </c>
      <c r="B1078" s="2" t="s">
        <v>153</v>
      </c>
      <c r="C1078" s="2" t="s">
        <v>154</v>
      </c>
      <c r="D1078" s="2" t="s">
        <v>38</v>
      </c>
      <c r="E1078" s="2" t="s">
        <v>160</v>
      </c>
      <c r="F1078" s="2" t="s">
        <v>31</v>
      </c>
      <c r="G1078" s="2" t="s">
        <v>33</v>
      </c>
      <c r="H1078" s="2">
        <v>584000</v>
      </c>
    </row>
    <row r="1079" spans="1:8" x14ac:dyDescent="0.45">
      <c r="A1079" s="2" t="str">
        <f t="shared" si="16"/>
        <v>EXXTexBAYTOWNPETCOKE,MARKETProduction Capacity, Current Year (barrels per steam day except sulfur and hydrogen)</v>
      </c>
      <c r="B1079" s="2" t="s">
        <v>153</v>
      </c>
      <c r="C1079" s="2" t="s">
        <v>154</v>
      </c>
      <c r="D1079" s="2" t="s">
        <v>38</v>
      </c>
      <c r="E1079" s="2" t="s">
        <v>160</v>
      </c>
      <c r="F1079" s="2" t="s">
        <v>67</v>
      </c>
      <c r="G1079" s="2" t="s">
        <v>19</v>
      </c>
      <c r="H1079" s="2">
        <v>22750</v>
      </c>
    </row>
    <row r="1080" spans="1:8" x14ac:dyDescent="0.45">
      <c r="A1080" s="2" t="str">
        <f t="shared" si="16"/>
        <v>EXXTexBAYTOWNPETCOKE,MARKETProduction Capacity, Next Year (barrels per stream day except sulfur and hydrogen)</v>
      </c>
      <c r="B1080" s="2" t="s">
        <v>153</v>
      </c>
      <c r="C1080" s="2" t="s">
        <v>154</v>
      </c>
      <c r="D1080" s="2" t="s">
        <v>38</v>
      </c>
      <c r="E1080" s="2" t="s">
        <v>160</v>
      </c>
      <c r="F1080" s="2" t="s">
        <v>67</v>
      </c>
      <c r="G1080" s="2" t="s">
        <v>20</v>
      </c>
      <c r="H1080" s="2">
        <v>22750</v>
      </c>
    </row>
    <row r="1081" spans="1:8" x14ac:dyDescent="0.45">
      <c r="A1081" s="2" t="str">
        <f t="shared" si="16"/>
        <v>EXXTexBAYTOWNSULFUR (SHORT TONS/DAY)Production Capacity, Current Year (barrels per steam day except sulfur and hydrogen)</v>
      </c>
      <c r="B1081" s="2" t="s">
        <v>153</v>
      </c>
      <c r="C1081" s="2" t="s">
        <v>154</v>
      </c>
      <c r="D1081" s="2" t="s">
        <v>38</v>
      </c>
      <c r="E1081" s="2" t="s">
        <v>160</v>
      </c>
      <c r="F1081" s="2" t="s">
        <v>24</v>
      </c>
      <c r="G1081" s="2" t="s">
        <v>19</v>
      </c>
      <c r="H1081" s="2">
        <v>1828</v>
      </c>
    </row>
    <row r="1082" spans="1:8" x14ac:dyDescent="0.45">
      <c r="A1082" s="2" t="str">
        <f t="shared" si="16"/>
        <v>EXXTexBAYTOWNSULFUR (SHORT TONS/DAY)Production Capacity, Next Year (barrels per stream day except sulfur and hydrogen)</v>
      </c>
      <c r="B1082" s="2" t="s">
        <v>153</v>
      </c>
      <c r="C1082" s="2" t="s">
        <v>154</v>
      </c>
      <c r="D1082" s="2" t="s">
        <v>38</v>
      </c>
      <c r="E1082" s="2" t="s">
        <v>160</v>
      </c>
      <c r="F1082" s="2" t="s">
        <v>24</v>
      </c>
      <c r="G1082" s="2" t="s">
        <v>20</v>
      </c>
      <c r="H1082" s="2">
        <v>1828</v>
      </c>
    </row>
    <row r="1083" spans="1:8" x14ac:dyDescent="0.45">
      <c r="A1083" s="2" t="str">
        <f t="shared" si="16"/>
        <v>EXXTexBAYTOWNTHERM CRACKING, DELAYED COKINGDownstream Charge Capacity, Current Year (barrels per calendar day)</v>
      </c>
      <c r="B1083" s="2" t="s">
        <v>153</v>
      </c>
      <c r="C1083" s="2" t="s">
        <v>154</v>
      </c>
      <c r="D1083" s="2" t="s">
        <v>38</v>
      </c>
      <c r="E1083" s="2" t="s">
        <v>160</v>
      </c>
      <c r="F1083" s="2" t="s">
        <v>68</v>
      </c>
      <c r="G1083" s="2" t="s">
        <v>12</v>
      </c>
      <c r="H1083" s="2">
        <v>51500</v>
      </c>
    </row>
    <row r="1084" spans="1:8" x14ac:dyDescent="0.45">
      <c r="A1084" s="2" t="str">
        <f t="shared" si="16"/>
        <v>EXXTexBAYTOWNTHERM CRACKING, DELAYED COKINGDownstream Charge Capacity, Current Year (barrels per stream day)</v>
      </c>
      <c r="B1084" s="2" t="s">
        <v>153</v>
      </c>
      <c r="C1084" s="2" t="s">
        <v>154</v>
      </c>
      <c r="D1084" s="2" t="s">
        <v>38</v>
      </c>
      <c r="E1084" s="2" t="s">
        <v>160</v>
      </c>
      <c r="F1084" s="2" t="s">
        <v>68</v>
      </c>
      <c r="G1084" s="2" t="s">
        <v>13</v>
      </c>
      <c r="H1084" s="2">
        <v>54000</v>
      </c>
    </row>
    <row r="1085" spans="1:8" x14ac:dyDescent="0.45">
      <c r="A1085" s="2" t="str">
        <f t="shared" si="16"/>
        <v>EXXTexBAYTOWNTHERM CRACKING, DELAYED COKINGDownstream Charge Capacity, Next Year (barrels per stream day)</v>
      </c>
      <c r="B1085" s="2" t="s">
        <v>153</v>
      </c>
      <c r="C1085" s="2" t="s">
        <v>154</v>
      </c>
      <c r="D1085" s="2" t="s">
        <v>38</v>
      </c>
      <c r="E1085" s="2" t="s">
        <v>160</v>
      </c>
      <c r="F1085" s="2" t="s">
        <v>68</v>
      </c>
      <c r="G1085" s="2" t="s">
        <v>14</v>
      </c>
      <c r="H1085" s="2">
        <v>54000</v>
      </c>
    </row>
    <row r="1086" spans="1:8" x14ac:dyDescent="0.45">
      <c r="A1086" s="2" t="str">
        <f t="shared" si="16"/>
        <v>EXXTexBAYTOWNTHERM CRACKING, FLUID COKINGDownstream Charge Capacity, Current Year (barrels per calendar day)</v>
      </c>
      <c r="B1086" s="2" t="s">
        <v>153</v>
      </c>
      <c r="C1086" s="2" t="s">
        <v>154</v>
      </c>
      <c r="D1086" s="2" t="s">
        <v>38</v>
      </c>
      <c r="E1086" s="2" t="s">
        <v>160</v>
      </c>
      <c r="F1086" s="2" t="s">
        <v>138</v>
      </c>
      <c r="G1086" s="2" t="s">
        <v>12</v>
      </c>
      <c r="H1086" s="2">
        <v>39800</v>
      </c>
    </row>
    <row r="1087" spans="1:8" x14ac:dyDescent="0.45">
      <c r="A1087" s="2" t="str">
        <f t="shared" si="16"/>
        <v>EXXTexBAYTOWNTHERM CRACKING, FLUID COKINGDownstream Charge Capacity, Current Year (barrels per stream day)</v>
      </c>
      <c r="B1087" s="2" t="s">
        <v>153</v>
      </c>
      <c r="C1087" s="2" t="s">
        <v>154</v>
      </c>
      <c r="D1087" s="2" t="s">
        <v>38</v>
      </c>
      <c r="E1087" s="2" t="s">
        <v>160</v>
      </c>
      <c r="F1087" s="2" t="s">
        <v>138</v>
      </c>
      <c r="G1087" s="2" t="s">
        <v>13</v>
      </c>
      <c r="H1087" s="2">
        <v>42000</v>
      </c>
    </row>
    <row r="1088" spans="1:8" x14ac:dyDescent="0.45">
      <c r="A1088" s="2" t="str">
        <f t="shared" si="16"/>
        <v>EXXTexBAYTOWNTHERM CRACKING, FLUID COKINGDownstream Charge Capacity, Next Year (barrels per stream day)</v>
      </c>
      <c r="B1088" s="2" t="s">
        <v>153</v>
      </c>
      <c r="C1088" s="2" t="s">
        <v>154</v>
      </c>
      <c r="D1088" s="2" t="s">
        <v>38</v>
      </c>
      <c r="E1088" s="2" t="s">
        <v>160</v>
      </c>
      <c r="F1088" s="2" t="s">
        <v>138</v>
      </c>
      <c r="G1088" s="2" t="s">
        <v>14</v>
      </c>
      <c r="H1088" s="2">
        <v>42000</v>
      </c>
    </row>
    <row r="1089" spans="1:8" x14ac:dyDescent="0.45">
      <c r="A1089" s="2" t="str">
        <f t="shared" si="16"/>
        <v>EXXTexBAYTOWNTOTAL OPER CAP (PROJECTED, NEXT YEAR)Atmospheric Crude Distillation Capacity (barrels per stream day)</v>
      </c>
      <c r="B1089" s="2" t="s">
        <v>153</v>
      </c>
      <c r="C1089" s="2" t="s">
        <v>154</v>
      </c>
      <c r="D1089" s="2" t="s">
        <v>38</v>
      </c>
      <c r="E1089" s="2" t="s">
        <v>160</v>
      </c>
      <c r="F1089" s="2" t="s">
        <v>34</v>
      </c>
      <c r="G1089" s="2" t="s">
        <v>33</v>
      </c>
      <c r="H1089" s="2">
        <v>584000</v>
      </c>
    </row>
    <row r="1090" spans="1:8" x14ac:dyDescent="0.45">
      <c r="A1090" s="2" t="str">
        <f t="shared" ref="A1090:A1153" si="17">LEFT(B1090,3)&amp;LEFT(D1090,3)&amp;LEFT(E1090,15)&amp;F1090&amp;G1090</f>
        <v>EXXTexBAYTOWNTOTAL OPERABLE CAPACITYAtmospheric Crude Distillation Capacity (barrels per calendar day)</v>
      </c>
      <c r="B1090" s="2" t="s">
        <v>153</v>
      </c>
      <c r="C1090" s="2" t="s">
        <v>154</v>
      </c>
      <c r="D1090" s="2" t="s">
        <v>38</v>
      </c>
      <c r="E1090" s="2" t="s">
        <v>160</v>
      </c>
      <c r="F1090" s="2" t="s">
        <v>35</v>
      </c>
      <c r="G1090" s="2" t="s">
        <v>32</v>
      </c>
      <c r="H1090" s="2">
        <v>560500</v>
      </c>
    </row>
    <row r="1091" spans="1:8" x14ac:dyDescent="0.45">
      <c r="A1091" s="2" t="str">
        <f t="shared" si="17"/>
        <v>EXXTexBAYTOWNTOTAL OPERABLE CAPACITYAtmospheric Crude Distillation Capacity (barrels per stream day)</v>
      </c>
      <c r="B1091" s="2" t="s">
        <v>153</v>
      </c>
      <c r="C1091" s="2" t="s">
        <v>154</v>
      </c>
      <c r="D1091" s="2" t="s">
        <v>38</v>
      </c>
      <c r="E1091" s="2" t="s">
        <v>160</v>
      </c>
      <c r="F1091" s="2" t="s">
        <v>35</v>
      </c>
      <c r="G1091" s="2" t="s">
        <v>33</v>
      </c>
      <c r="H1091" s="2">
        <v>584000</v>
      </c>
    </row>
    <row r="1092" spans="1:8" x14ac:dyDescent="0.45">
      <c r="A1092" s="2" t="str">
        <f t="shared" si="17"/>
        <v>EXXTexBAYTOWNVACUUM DISTILLATIONDownstream Charge Capacity, Current Year (barrels per stream day)</v>
      </c>
      <c r="B1092" s="2" t="s">
        <v>153</v>
      </c>
      <c r="C1092" s="2" t="s">
        <v>154</v>
      </c>
      <c r="D1092" s="2" t="s">
        <v>38</v>
      </c>
      <c r="E1092" s="2" t="s">
        <v>160</v>
      </c>
      <c r="F1092" s="2" t="s">
        <v>36</v>
      </c>
      <c r="G1092" s="2" t="s">
        <v>13</v>
      </c>
      <c r="H1092" s="2">
        <v>297000</v>
      </c>
    </row>
    <row r="1093" spans="1:8" x14ac:dyDescent="0.45">
      <c r="A1093" s="2" t="str">
        <f t="shared" si="17"/>
        <v>EXXTexBAYTOWNVACUUM DISTILLATIONDownstream Charge Capacity, Next Year (barrels per stream day)</v>
      </c>
      <c r="B1093" s="2" t="s">
        <v>153</v>
      </c>
      <c r="C1093" s="2" t="s">
        <v>154</v>
      </c>
      <c r="D1093" s="2" t="s">
        <v>38</v>
      </c>
      <c r="E1093" s="2" t="s">
        <v>160</v>
      </c>
      <c r="F1093" s="2" t="s">
        <v>36</v>
      </c>
      <c r="G1093" s="2" t="s">
        <v>14</v>
      </c>
      <c r="H1093" s="2">
        <v>297000</v>
      </c>
    </row>
    <row r="1094" spans="1:8" x14ac:dyDescent="0.45">
      <c r="A1094" s="2" t="str">
        <f t="shared" si="17"/>
        <v>EXXTexBEAUMONTALKYLATESProduction Capacity, Current Year (barrels per steam day except sulfur and hydrogen)</v>
      </c>
      <c r="B1094" s="2" t="s">
        <v>153</v>
      </c>
      <c r="C1094" s="2" t="s">
        <v>154</v>
      </c>
      <c r="D1094" s="2" t="s">
        <v>38</v>
      </c>
      <c r="E1094" s="2" t="s">
        <v>161</v>
      </c>
      <c r="F1094" s="2" t="s">
        <v>40</v>
      </c>
      <c r="G1094" s="2" t="s">
        <v>19</v>
      </c>
      <c r="H1094" s="2">
        <v>14900</v>
      </c>
    </row>
    <row r="1095" spans="1:8" x14ac:dyDescent="0.45">
      <c r="A1095" s="2" t="str">
        <f t="shared" si="17"/>
        <v>EXXTexBEAUMONTALKYLATESProduction Capacity, Next Year (barrels per stream day except sulfur and hydrogen)</v>
      </c>
      <c r="B1095" s="2" t="s">
        <v>153</v>
      </c>
      <c r="C1095" s="2" t="s">
        <v>154</v>
      </c>
      <c r="D1095" s="2" t="s">
        <v>38</v>
      </c>
      <c r="E1095" s="2" t="s">
        <v>161</v>
      </c>
      <c r="F1095" s="2" t="s">
        <v>40</v>
      </c>
      <c r="G1095" s="2" t="s">
        <v>20</v>
      </c>
      <c r="H1095" s="2">
        <v>14900</v>
      </c>
    </row>
    <row r="1096" spans="1:8" x14ac:dyDescent="0.45">
      <c r="A1096" s="2" t="str">
        <f t="shared" si="17"/>
        <v>EXXTexBEAUMONTCAT CRACKING: FRESH FEEDDownstream Charge Capacity, Current Year (barrels per calendar day)</v>
      </c>
      <c r="B1096" s="2" t="s">
        <v>153</v>
      </c>
      <c r="C1096" s="2" t="s">
        <v>154</v>
      </c>
      <c r="D1096" s="2" t="s">
        <v>38</v>
      </c>
      <c r="E1096" s="2" t="s">
        <v>161</v>
      </c>
      <c r="F1096" s="2" t="s">
        <v>28</v>
      </c>
      <c r="G1096" s="2" t="s">
        <v>12</v>
      </c>
      <c r="H1096" s="2">
        <v>113000</v>
      </c>
    </row>
    <row r="1097" spans="1:8" x14ac:dyDescent="0.45">
      <c r="A1097" s="2" t="str">
        <f t="shared" si="17"/>
        <v>EXXTexBEAUMONTCAT CRACKING: FRESH FEEDDownstream Charge Capacity, Current Year (barrels per stream day)</v>
      </c>
      <c r="B1097" s="2" t="s">
        <v>153</v>
      </c>
      <c r="C1097" s="2" t="s">
        <v>154</v>
      </c>
      <c r="D1097" s="2" t="s">
        <v>38</v>
      </c>
      <c r="E1097" s="2" t="s">
        <v>161</v>
      </c>
      <c r="F1097" s="2" t="s">
        <v>28</v>
      </c>
      <c r="G1097" s="2" t="s">
        <v>13</v>
      </c>
      <c r="H1097" s="2">
        <v>117700</v>
      </c>
    </row>
    <row r="1098" spans="1:8" x14ac:dyDescent="0.45">
      <c r="A1098" s="2" t="str">
        <f t="shared" si="17"/>
        <v>EXXTexBEAUMONTCAT CRACKING: FRESH FEEDDownstream Charge Capacity, Next Year (barrels per stream day)</v>
      </c>
      <c r="B1098" s="2" t="s">
        <v>153</v>
      </c>
      <c r="C1098" s="2" t="s">
        <v>154</v>
      </c>
      <c r="D1098" s="2" t="s">
        <v>38</v>
      </c>
      <c r="E1098" s="2" t="s">
        <v>161</v>
      </c>
      <c r="F1098" s="2" t="s">
        <v>28</v>
      </c>
      <c r="G1098" s="2" t="s">
        <v>14</v>
      </c>
      <c r="H1098" s="2">
        <v>117700</v>
      </c>
    </row>
    <row r="1099" spans="1:8" x14ac:dyDescent="0.45">
      <c r="A1099" s="2" t="str">
        <f t="shared" si="17"/>
        <v>EXXTexBEAUMONTCAT HYDROCRACKING, DISTILLATEDownstream Charge Capacity, Current Year (barrels per calendar day)</v>
      </c>
      <c r="B1099" s="2" t="s">
        <v>153</v>
      </c>
      <c r="C1099" s="2" t="s">
        <v>154</v>
      </c>
      <c r="D1099" s="2" t="s">
        <v>38</v>
      </c>
      <c r="E1099" s="2" t="s">
        <v>161</v>
      </c>
      <c r="F1099" s="2" t="s">
        <v>158</v>
      </c>
      <c r="G1099" s="2" t="s">
        <v>12</v>
      </c>
      <c r="H1099" s="2">
        <v>61600</v>
      </c>
    </row>
    <row r="1100" spans="1:8" x14ac:dyDescent="0.45">
      <c r="A1100" s="2" t="str">
        <f t="shared" si="17"/>
        <v>EXXTexBEAUMONTCAT HYDROCRACKING, DISTILLATEDownstream Charge Capacity, Current Year (barrels per stream day)</v>
      </c>
      <c r="B1100" s="2" t="s">
        <v>153</v>
      </c>
      <c r="C1100" s="2" t="s">
        <v>154</v>
      </c>
      <c r="D1100" s="2" t="s">
        <v>38</v>
      </c>
      <c r="E1100" s="2" t="s">
        <v>161</v>
      </c>
      <c r="F1100" s="2" t="s">
        <v>158</v>
      </c>
      <c r="G1100" s="2" t="s">
        <v>13</v>
      </c>
      <c r="H1100" s="2">
        <v>67000</v>
      </c>
    </row>
    <row r="1101" spans="1:8" x14ac:dyDescent="0.45">
      <c r="A1101" s="2" t="str">
        <f t="shared" si="17"/>
        <v>EXXTexBEAUMONTCAT HYDROCRACKING, DISTILLATEDownstream Charge Capacity, Next Year (barrels per stream day)</v>
      </c>
      <c r="B1101" s="2" t="s">
        <v>153</v>
      </c>
      <c r="C1101" s="2" t="s">
        <v>154</v>
      </c>
      <c r="D1101" s="2" t="s">
        <v>38</v>
      </c>
      <c r="E1101" s="2" t="s">
        <v>161</v>
      </c>
      <c r="F1101" s="2" t="s">
        <v>158</v>
      </c>
      <c r="G1101" s="2" t="s">
        <v>14</v>
      </c>
      <c r="H1101" s="2">
        <v>67000</v>
      </c>
    </row>
    <row r="1102" spans="1:8" x14ac:dyDescent="0.45">
      <c r="A1102" s="2" t="str">
        <f t="shared" si="17"/>
        <v>EXXTexBEAUMONTCAT REFORMING: LOW PRESSUREDownstream Charge Capacity, Current Year (barrels per calendar day)</v>
      </c>
      <c r="B1102" s="2" t="s">
        <v>153</v>
      </c>
      <c r="C1102" s="2" t="s">
        <v>154</v>
      </c>
      <c r="D1102" s="2" t="s">
        <v>38</v>
      </c>
      <c r="E1102" s="2" t="s">
        <v>161</v>
      </c>
      <c r="F1102" s="2" t="s">
        <v>15</v>
      </c>
      <c r="G1102" s="2" t="s">
        <v>12</v>
      </c>
      <c r="H1102" s="2">
        <v>142000</v>
      </c>
    </row>
    <row r="1103" spans="1:8" x14ac:dyDescent="0.45">
      <c r="A1103" s="2" t="str">
        <f t="shared" si="17"/>
        <v>EXXTexBEAUMONTCAT REFORMING: LOW PRESSUREDownstream Charge Capacity, Current Year (barrels per stream day)</v>
      </c>
      <c r="B1103" s="2" t="s">
        <v>153</v>
      </c>
      <c r="C1103" s="2" t="s">
        <v>154</v>
      </c>
      <c r="D1103" s="2" t="s">
        <v>38</v>
      </c>
      <c r="E1103" s="2" t="s">
        <v>161</v>
      </c>
      <c r="F1103" s="2" t="s">
        <v>15</v>
      </c>
      <c r="G1103" s="2" t="s">
        <v>13</v>
      </c>
      <c r="H1103" s="2">
        <v>146000</v>
      </c>
    </row>
    <row r="1104" spans="1:8" x14ac:dyDescent="0.45">
      <c r="A1104" s="2" t="str">
        <f t="shared" si="17"/>
        <v>EXXTexBEAUMONTCAT REFORMING: LOW PRESSUREDownstream Charge Capacity, Next Year (barrels per stream day)</v>
      </c>
      <c r="B1104" s="2" t="s">
        <v>153</v>
      </c>
      <c r="C1104" s="2" t="s">
        <v>154</v>
      </c>
      <c r="D1104" s="2" t="s">
        <v>38</v>
      </c>
      <c r="E1104" s="2" t="s">
        <v>161</v>
      </c>
      <c r="F1104" s="2" t="s">
        <v>15</v>
      </c>
      <c r="G1104" s="2" t="s">
        <v>14</v>
      </c>
      <c r="H1104" s="2">
        <v>146000</v>
      </c>
    </row>
    <row r="1105" spans="1:8" x14ac:dyDescent="0.45">
      <c r="A1105" s="2" t="str">
        <f t="shared" si="17"/>
        <v>EXXTexBEAUMONTDESULFURIZATION, DIESEL FUELDownstream Charge Capacity, Current Year (barrels per stream day)</v>
      </c>
      <c r="B1105" s="2" t="s">
        <v>153</v>
      </c>
      <c r="C1105" s="2" t="s">
        <v>154</v>
      </c>
      <c r="D1105" s="2" t="s">
        <v>38</v>
      </c>
      <c r="E1105" s="2" t="s">
        <v>161</v>
      </c>
      <c r="F1105" s="2" t="s">
        <v>43</v>
      </c>
      <c r="G1105" s="2" t="s">
        <v>13</v>
      </c>
      <c r="H1105" s="2">
        <v>42000</v>
      </c>
    </row>
    <row r="1106" spans="1:8" x14ac:dyDescent="0.45">
      <c r="A1106" s="2" t="str">
        <f t="shared" si="17"/>
        <v>EXXTexBEAUMONTDESULFURIZATION, DIESEL FUELDownstream Charge Capacity, Next Year (barrels per stream day)</v>
      </c>
      <c r="B1106" s="2" t="s">
        <v>153</v>
      </c>
      <c r="C1106" s="2" t="s">
        <v>154</v>
      </c>
      <c r="D1106" s="2" t="s">
        <v>38</v>
      </c>
      <c r="E1106" s="2" t="s">
        <v>161</v>
      </c>
      <c r="F1106" s="2" t="s">
        <v>43</v>
      </c>
      <c r="G1106" s="2" t="s">
        <v>14</v>
      </c>
      <c r="H1106" s="2">
        <v>42000</v>
      </c>
    </row>
    <row r="1107" spans="1:8" x14ac:dyDescent="0.45">
      <c r="A1107" s="2" t="str">
        <f t="shared" si="17"/>
        <v>EXXTexBEAUMONTDESULFURIZATION, GASOLINEDownstream Charge Capacity, Current Year (barrels per stream day)</v>
      </c>
      <c r="B1107" s="2" t="s">
        <v>153</v>
      </c>
      <c r="C1107" s="2" t="s">
        <v>154</v>
      </c>
      <c r="D1107" s="2" t="s">
        <v>38</v>
      </c>
      <c r="E1107" s="2" t="s">
        <v>161</v>
      </c>
      <c r="F1107" s="2" t="s">
        <v>30</v>
      </c>
      <c r="G1107" s="2" t="s">
        <v>13</v>
      </c>
      <c r="H1107" s="2">
        <v>25000</v>
      </c>
    </row>
    <row r="1108" spans="1:8" x14ac:dyDescent="0.45">
      <c r="A1108" s="2" t="str">
        <f t="shared" si="17"/>
        <v>EXXTexBEAUMONTDESULFURIZATION, GASOLINEDownstream Charge Capacity, Next Year (barrels per stream day)</v>
      </c>
      <c r="B1108" s="2" t="s">
        <v>153</v>
      </c>
      <c r="C1108" s="2" t="s">
        <v>154</v>
      </c>
      <c r="D1108" s="2" t="s">
        <v>38</v>
      </c>
      <c r="E1108" s="2" t="s">
        <v>161</v>
      </c>
      <c r="F1108" s="2" t="s">
        <v>30</v>
      </c>
      <c r="G1108" s="2" t="s">
        <v>14</v>
      </c>
      <c r="H1108" s="2">
        <v>25000</v>
      </c>
    </row>
    <row r="1109" spans="1:8" x14ac:dyDescent="0.45">
      <c r="A1109" s="2" t="str">
        <f t="shared" si="17"/>
        <v>EXXTexBEAUMONTDESULFURIZATION, KEROSENE AND JETDownstream Charge Capacity, Current Year (barrels per stream day)</v>
      </c>
      <c r="B1109" s="2" t="s">
        <v>153</v>
      </c>
      <c r="C1109" s="2" t="s">
        <v>154</v>
      </c>
      <c r="D1109" s="2" t="s">
        <v>38</v>
      </c>
      <c r="E1109" s="2" t="s">
        <v>161</v>
      </c>
      <c r="F1109" s="2" t="s">
        <v>44</v>
      </c>
      <c r="G1109" s="2" t="s">
        <v>13</v>
      </c>
      <c r="H1109" s="2">
        <v>51000</v>
      </c>
    </row>
    <row r="1110" spans="1:8" x14ac:dyDescent="0.45">
      <c r="A1110" s="2" t="str">
        <f t="shared" si="17"/>
        <v>EXXTexBEAUMONTDESULFURIZATION, KEROSENE AND JETDownstream Charge Capacity, Next Year (barrels per stream day)</v>
      </c>
      <c r="B1110" s="2" t="s">
        <v>153</v>
      </c>
      <c r="C1110" s="2" t="s">
        <v>154</v>
      </c>
      <c r="D1110" s="2" t="s">
        <v>38</v>
      </c>
      <c r="E1110" s="2" t="s">
        <v>161</v>
      </c>
      <c r="F1110" s="2" t="s">
        <v>44</v>
      </c>
      <c r="G1110" s="2" t="s">
        <v>14</v>
      </c>
      <c r="H1110" s="2">
        <v>51000</v>
      </c>
    </row>
    <row r="1111" spans="1:8" x14ac:dyDescent="0.45">
      <c r="A1111" s="2" t="str">
        <f t="shared" si="17"/>
        <v>EXXTexBEAUMONTDESULFURIZATION, NAPHTHA/REFORMER FEEDDownstream Charge Capacity, Current Year (barrels per stream day)</v>
      </c>
      <c r="B1111" s="2" t="s">
        <v>153</v>
      </c>
      <c r="C1111" s="2" t="s">
        <v>154</v>
      </c>
      <c r="D1111" s="2" t="s">
        <v>38</v>
      </c>
      <c r="E1111" s="2" t="s">
        <v>161</v>
      </c>
      <c r="F1111" s="2" t="s">
        <v>17</v>
      </c>
      <c r="G1111" s="2" t="s">
        <v>13</v>
      </c>
      <c r="H1111" s="2">
        <v>159800</v>
      </c>
    </row>
    <row r="1112" spans="1:8" x14ac:dyDescent="0.45">
      <c r="A1112" s="2" t="str">
        <f t="shared" si="17"/>
        <v>EXXTexBEAUMONTDESULFURIZATION, NAPHTHA/REFORMER FEEDDownstream Charge Capacity, Next Year (barrels per stream day)</v>
      </c>
      <c r="B1112" s="2" t="s">
        <v>153</v>
      </c>
      <c r="C1112" s="2" t="s">
        <v>154</v>
      </c>
      <c r="D1112" s="2" t="s">
        <v>38</v>
      </c>
      <c r="E1112" s="2" t="s">
        <v>161</v>
      </c>
      <c r="F1112" s="2" t="s">
        <v>17</v>
      </c>
      <c r="G1112" s="2" t="s">
        <v>14</v>
      </c>
      <c r="H1112" s="2">
        <v>159800</v>
      </c>
    </row>
    <row r="1113" spans="1:8" x14ac:dyDescent="0.45">
      <c r="A1113" s="2" t="str">
        <f t="shared" si="17"/>
        <v>EXXTexBEAUMONTDESULFURIZATION, OTHERDownstream Charge Capacity, Current Year (barrels per stream day)</v>
      </c>
      <c r="B1113" s="2" t="s">
        <v>153</v>
      </c>
      <c r="C1113" s="2" t="s">
        <v>154</v>
      </c>
      <c r="D1113" s="2" t="s">
        <v>38</v>
      </c>
      <c r="E1113" s="2" t="s">
        <v>161</v>
      </c>
      <c r="F1113" s="2" t="s">
        <v>95</v>
      </c>
      <c r="G1113" s="2" t="s">
        <v>13</v>
      </c>
      <c r="H1113" s="2">
        <v>19500</v>
      </c>
    </row>
    <row r="1114" spans="1:8" x14ac:dyDescent="0.45">
      <c r="A1114" s="2" t="str">
        <f t="shared" si="17"/>
        <v>EXXTexBEAUMONTDESULFURIZATION, OTHERDownstream Charge Capacity, Next Year (barrels per stream day)</v>
      </c>
      <c r="B1114" s="2" t="s">
        <v>153</v>
      </c>
      <c r="C1114" s="2" t="s">
        <v>154</v>
      </c>
      <c r="D1114" s="2" t="s">
        <v>38</v>
      </c>
      <c r="E1114" s="2" t="s">
        <v>161</v>
      </c>
      <c r="F1114" s="2" t="s">
        <v>95</v>
      </c>
      <c r="G1114" s="2" t="s">
        <v>14</v>
      </c>
      <c r="H1114" s="2">
        <v>19500</v>
      </c>
    </row>
    <row r="1115" spans="1:8" x14ac:dyDescent="0.45">
      <c r="A1115" s="2" t="str">
        <f t="shared" si="17"/>
        <v>EXXTexBEAUMONTISOMERIZATION (ISOBUTANE)Production Capacity, Current Year (barrels per steam day except sulfur and hydrogen)</v>
      </c>
      <c r="B1115" s="2" t="s">
        <v>153</v>
      </c>
      <c r="C1115" s="2" t="s">
        <v>154</v>
      </c>
      <c r="D1115" s="2" t="s">
        <v>38</v>
      </c>
      <c r="E1115" s="2" t="s">
        <v>161</v>
      </c>
      <c r="F1115" s="2" t="s">
        <v>21</v>
      </c>
      <c r="G1115" s="2" t="s">
        <v>19</v>
      </c>
      <c r="H1115" s="2">
        <v>11200</v>
      </c>
    </row>
    <row r="1116" spans="1:8" x14ac:dyDescent="0.45">
      <c r="A1116" s="2" t="str">
        <f t="shared" si="17"/>
        <v>EXXTexBEAUMONTISOMERIZATION (ISOBUTANE)Production Capacity, Next Year (barrels per stream day except sulfur and hydrogen)</v>
      </c>
      <c r="B1116" s="2" t="s">
        <v>153</v>
      </c>
      <c r="C1116" s="2" t="s">
        <v>154</v>
      </c>
      <c r="D1116" s="2" t="s">
        <v>38</v>
      </c>
      <c r="E1116" s="2" t="s">
        <v>161</v>
      </c>
      <c r="F1116" s="2" t="s">
        <v>21</v>
      </c>
      <c r="G1116" s="2" t="s">
        <v>20</v>
      </c>
      <c r="H1116" s="2">
        <v>11200</v>
      </c>
    </row>
    <row r="1117" spans="1:8" x14ac:dyDescent="0.45">
      <c r="A1117" s="2" t="str">
        <f t="shared" si="17"/>
        <v>EXXTexBEAUMONTISOMERIZATION (ISOPENTANE/ISOHEXANE)Production Capacity, Current Year (barrels per steam day except sulfur and hydrogen)</v>
      </c>
      <c r="B1117" s="2" t="s">
        <v>153</v>
      </c>
      <c r="C1117" s="2" t="s">
        <v>154</v>
      </c>
      <c r="D1117" s="2" t="s">
        <v>38</v>
      </c>
      <c r="E1117" s="2" t="s">
        <v>161</v>
      </c>
      <c r="F1117" s="2" t="s">
        <v>22</v>
      </c>
      <c r="G1117" s="2" t="s">
        <v>19</v>
      </c>
      <c r="H1117" s="2">
        <v>25800</v>
      </c>
    </row>
    <row r="1118" spans="1:8" x14ac:dyDescent="0.45">
      <c r="A1118" s="2" t="str">
        <f t="shared" si="17"/>
        <v>EXXTexBEAUMONTISOMERIZATION (ISOPENTANE/ISOHEXANE)Production Capacity, Next Year (barrels per stream day except sulfur and hydrogen)</v>
      </c>
      <c r="B1118" s="2" t="s">
        <v>153</v>
      </c>
      <c r="C1118" s="2" t="s">
        <v>154</v>
      </c>
      <c r="D1118" s="2" t="s">
        <v>38</v>
      </c>
      <c r="E1118" s="2" t="s">
        <v>161</v>
      </c>
      <c r="F1118" s="2" t="s">
        <v>22</v>
      </c>
      <c r="G1118" s="2" t="s">
        <v>20</v>
      </c>
      <c r="H1118" s="2">
        <v>25800</v>
      </c>
    </row>
    <row r="1119" spans="1:8" x14ac:dyDescent="0.45">
      <c r="A1119" s="2" t="str">
        <f t="shared" si="17"/>
        <v>EXXTexBEAUMONTOPERATING CAPACITYAtmospheric Crude Distillation Capacity (barrels per calendar day)</v>
      </c>
      <c r="B1119" s="2" t="s">
        <v>153</v>
      </c>
      <c r="C1119" s="2" t="s">
        <v>154</v>
      </c>
      <c r="D1119" s="2" t="s">
        <v>38</v>
      </c>
      <c r="E1119" s="2" t="s">
        <v>161</v>
      </c>
      <c r="F1119" s="2" t="s">
        <v>31</v>
      </c>
      <c r="G1119" s="2" t="s">
        <v>32</v>
      </c>
      <c r="H1119" s="2">
        <v>362300</v>
      </c>
    </row>
    <row r="1120" spans="1:8" x14ac:dyDescent="0.45">
      <c r="A1120" s="2" t="str">
        <f t="shared" si="17"/>
        <v>EXXTexBEAUMONTOPERATING CAPACITYAtmospheric Crude Distillation Capacity (barrels per stream day)</v>
      </c>
      <c r="B1120" s="2" t="s">
        <v>153</v>
      </c>
      <c r="C1120" s="2" t="s">
        <v>154</v>
      </c>
      <c r="D1120" s="2" t="s">
        <v>38</v>
      </c>
      <c r="E1120" s="2" t="s">
        <v>161</v>
      </c>
      <c r="F1120" s="2" t="s">
        <v>31</v>
      </c>
      <c r="G1120" s="2" t="s">
        <v>33</v>
      </c>
      <c r="H1120" s="2">
        <v>377400</v>
      </c>
    </row>
    <row r="1121" spans="1:8" x14ac:dyDescent="0.45">
      <c r="A1121" s="2" t="str">
        <f t="shared" si="17"/>
        <v>EXXTexBEAUMONTPETCOKE,MARKETProduction Capacity, Current Year (barrels per steam day except sulfur and hydrogen)</v>
      </c>
      <c r="B1121" s="2" t="s">
        <v>153</v>
      </c>
      <c r="C1121" s="2" t="s">
        <v>154</v>
      </c>
      <c r="D1121" s="2" t="s">
        <v>38</v>
      </c>
      <c r="E1121" s="2" t="s">
        <v>161</v>
      </c>
      <c r="F1121" s="2" t="s">
        <v>67</v>
      </c>
      <c r="G1121" s="2" t="s">
        <v>19</v>
      </c>
      <c r="H1121" s="2">
        <v>15039</v>
      </c>
    </row>
    <row r="1122" spans="1:8" x14ac:dyDescent="0.45">
      <c r="A1122" s="2" t="str">
        <f t="shared" si="17"/>
        <v>EXXTexBEAUMONTPETCOKE,MARKETProduction Capacity, Next Year (barrels per stream day except sulfur and hydrogen)</v>
      </c>
      <c r="B1122" s="2" t="s">
        <v>153</v>
      </c>
      <c r="C1122" s="2" t="s">
        <v>154</v>
      </c>
      <c r="D1122" s="2" t="s">
        <v>38</v>
      </c>
      <c r="E1122" s="2" t="s">
        <v>161</v>
      </c>
      <c r="F1122" s="2" t="s">
        <v>67</v>
      </c>
      <c r="G1122" s="2" t="s">
        <v>20</v>
      </c>
      <c r="H1122" s="2">
        <v>15039</v>
      </c>
    </row>
    <row r="1123" spans="1:8" x14ac:dyDescent="0.45">
      <c r="A1123" s="2" t="str">
        <f t="shared" si="17"/>
        <v>EXXTexBEAUMONTSULFUR (SHORT TONS/DAY)Production Capacity, Current Year (barrels per steam day except sulfur and hydrogen)</v>
      </c>
      <c r="B1123" s="2" t="s">
        <v>153</v>
      </c>
      <c r="C1123" s="2" t="s">
        <v>154</v>
      </c>
      <c r="D1123" s="2" t="s">
        <v>38</v>
      </c>
      <c r="E1123" s="2" t="s">
        <v>161</v>
      </c>
      <c r="F1123" s="2" t="s">
        <v>24</v>
      </c>
      <c r="G1123" s="2" t="s">
        <v>19</v>
      </c>
      <c r="H1123" s="2">
        <v>661</v>
      </c>
    </row>
    <row r="1124" spans="1:8" x14ac:dyDescent="0.45">
      <c r="A1124" s="2" t="str">
        <f t="shared" si="17"/>
        <v>EXXTexBEAUMONTSULFUR (SHORT TONS/DAY)Production Capacity, Next Year (barrels per stream day except sulfur and hydrogen)</v>
      </c>
      <c r="B1124" s="2" t="s">
        <v>153</v>
      </c>
      <c r="C1124" s="2" t="s">
        <v>154</v>
      </c>
      <c r="D1124" s="2" t="s">
        <v>38</v>
      </c>
      <c r="E1124" s="2" t="s">
        <v>161</v>
      </c>
      <c r="F1124" s="2" t="s">
        <v>24</v>
      </c>
      <c r="G1124" s="2" t="s">
        <v>20</v>
      </c>
      <c r="H1124" s="2">
        <v>661</v>
      </c>
    </row>
    <row r="1125" spans="1:8" x14ac:dyDescent="0.45">
      <c r="A1125" s="2" t="str">
        <f t="shared" si="17"/>
        <v>EXXTexBEAUMONTTHERM CRACKING, DELAYED COKINGDownstream Charge Capacity, Current Year (barrels per calendar day)</v>
      </c>
      <c r="B1125" s="2" t="s">
        <v>153</v>
      </c>
      <c r="C1125" s="2" t="s">
        <v>154</v>
      </c>
      <c r="D1125" s="2" t="s">
        <v>38</v>
      </c>
      <c r="E1125" s="2" t="s">
        <v>161</v>
      </c>
      <c r="F1125" s="2" t="s">
        <v>68</v>
      </c>
      <c r="G1125" s="2" t="s">
        <v>12</v>
      </c>
      <c r="H1125" s="2">
        <v>45500</v>
      </c>
    </row>
    <row r="1126" spans="1:8" x14ac:dyDescent="0.45">
      <c r="A1126" s="2" t="str">
        <f t="shared" si="17"/>
        <v>EXXTexBEAUMONTTHERM CRACKING, DELAYED COKINGDownstream Charge Capacity, Current Year (barrels per stream day)</v>
      </c>
      <c r="B1126" s="2" t="s">
        <v>153</v>
      </c>
      <c r="C1126" s="2" t="s">
        <v>154</v>
      </c>
      <c r="D1126" s="2" t="s">
        <v>38</v>
      </c>
      <c r="E1126" s="2" t="s">
        <v>161</v>
      </c>
      <c r="F1126" s="2" t="s">
        <v>68</v>
      </c>
      <c r="G1126" s="2" t="s">
        <v>13</v>
      </c>
      <c r="H1126" s="2">
        <v>48000</v>
      </c>
    </row>
    <row r="1127" spans="1:8" x14ac:dyDescent="0.45">
      <c r="A1127" s="2" t="str">
        <f t="shared" si="17"/>
        <v>EXXTexBEAUMONTTHERM CRACKING, DELAYED COKINGDownstream Charge Capacity, Next Year (barrels per stream day)</v>
      </c>
      <c r="B1127" s="2" t="s">
        <v>153</v>
      </c>
      <c r="C1127" s="2" t="s">
        <v>154</v>
      </c>
      <c r="D1127" s="2" t="s">
        <v>38</v>
      </c>
      <c r="E1127" s="2" t="s">
        <v>161</v>
      </c>
      <c r="F1127" s="2" t="s">
        <v>68</v>
      </c>
      <c r="G1127" s="2" t="s">
        <v>14</v>
      </c>
      <c r="H1127" s="2">
        <v>48000</v>
      </c>
    </row>
    <row r="1128" spans="1:8" x14ac:dyDescent="0.45">
      <c r="A1128" s="2" t="str">
        <f t="shared" si="17"/>
        <v>EXXTexBEAUMONTTOTAL OPER CAP (PROJECTED, NEXT YEAR)Atmospheric Crude Distillation Capacity (barrels per stream day)</v>
      </c>
      <c r="B1128" s="2" t="s">
        <v>153</v>
      </c>
      <c r="C1128" s="2" t="s">
        <v>154</v>
      </c>
      <c r="D1128" s="2" t="s">
        <v>38</v>
      </c>
      <c r="E1128" s="2" t="s">
        <v>161</v>
      </c>
      <c r="F1128" s="2" t="s">
        <v>34</v>
      </c>
      <c r="G1128" s="2" t="s">
        <v>33</v>
      </c>
      <c r="H1128" s="2">
        <v>377400</v>
      </c>
    </row>
    <row r="1129" spans="1:8" x14ac:dyDescent="0.45">
      <c r="A1129" s="2" t="str">
        <f t="shared" si="17"/>
        <v>EXXTexBEAUMONTTOTAL OPERABLE CAPACITYAtmospheric Crude Distillation Capacity (barrels per calendar day)</v>
      </c>
      <c r="B1129" s="2" t="s">
        <v>153</v>
      </c>
      <c r="C1129" s="2" t="s">
        <v>154</v>
      </c>
      <c r="D1129" s="2" t="s">
        <v>38</v>
      </c>
      <c r="E1129" s="2" t="s">
        <v>161</v>
      </c>
      <c r="F1129" s="2" t="s">
        <v>35</v>
      </c>
      <c r="G1129" s="2" t="s">
        <v>32</v>
      </c>
      <c r="H1129" s="2">
        <v>362300</v>
      </c>
    </row>
    <row r="1130" spans="1:8" x14ac:dyDescent="0.45">
      <c r="A1130" s="2" t="str">
        <f t="shared" si="17"/>
        <v>EXXTexBEAUMONTTOTAL OPERABLE CAPACITYAtmospheric Crude Distillation Capacity (barrels per stream day)</v>
      </c>
      <c r="B1130" s="2" t="s">
        <v>153</v>
      </c>
      <c r="C1130" s="2" t="s">
        <v>154</v>
      </c>
      <c r="D1130" s="2" t="s">
        <v>38</v>
      </c>
      <c r="E1130" s="2" t="s">
        <v>161</v>
      </c>
      <c r="F1130" s="2" t="s">
        <v>35</v>
      </c>
      <c r="G1130" s="2" t="s">
        <v>33</v>
      </c>
      <c r="H1130" s="2">
        <v>377400</v>
      </c>
    </row>
    <row r="1131" spans="1:8" x14ac:dyDescent="0.45">
      <c r="A1131" s="2" t="str">
        <f t="shared" si="17"/>
        <v>EXXTexBEAUMONTVACUUM DISTILLATIONDownstream Charge Capacity, Current Year (barrels per stream day)</v>
      </c>
      <c r="B1131" s="2" t="s">
        <v>153</v>
      </c>
      <c r="C1131" s="2" t="s">
        <v>154</v>
      </c>
      <c r="D1131" s="2" t="s">
        <v>38</v>
      </c>
      <c r="E1131" s="2" t="s">
        <v>161</v>
      </c>
      <c r="F1131" s="2" t="s">
        <v>36</v>
      </c>
      <c r="G1131" s="2" t="s">
        <v>13</v>
      </c>
      <c r="H1131" s="2">
        <v>148800</v>
      </c>
    </row>
    <row r="1132" spans="1:8" x14ac:dyDescent="0.45">
      <c r="A1132" s="2" t="str">
        <f t="shared" si="17"/>
        <v>EXXTexBEAUMONTVACUUM DISTILLATIONDownstream Charge Capacity, Next Year (barrels per stream day)</v>
      </c>
      <c r="B1132" s="2" t="s">
        <v>153</v>
      </c>
      <c r="C1132" s="2" t="s">
        <v>154</v>
      </c>
      <c r="D1132" s="2" t="s">
        <v>38</v>
      </c>
      <c r="E1132" s="2" t="s">
        <v>161</v>
      </c>
      <c r="F1132" s="2" t="s">
        <v>36</v>
      </c>
      <c r="G1132" s="2" t="s">
        <v>14</v>
      </c>
      <c r="H1132" s="2">
        <v>148800</v>
      </c>
    </row>
    <row r="1133" spans="1:8" x14ac:dyDescent="0.45">
      <c r="A1133" s="2" t="str">
        <f t="shared" si="17"/>
        <v>FJ UtaNORTH SALT LAKEALKYLATESProduction Capacity, Current Year (barrels per steam day except sulfur and hydrogen)</v>
      </c>
      <c r="B1133" s="2" t="s">
        <v>55</v>
      </c>
      <c r="C1133" s="2" t="s">
        <v>56</v>
      </c>
      <c r="D1133" s="2" t="s">
        <v>57</v>
      </c>
      <c r="E1133" s="2" t="s">
        <v>58</v>
      </c>
      <c r="F1133" s="2" t="s">
        <v>40</v>
      </c>
      <c r="G1133" s="2" t="s">
        <v>19</v>
      </c>
      <c r="H1133" s="2">
        <v>3000</v>
      </c>
    </row>
    <row r="1134" spans="1:8" x14ac:dyDescent="0.45">
      <c r="A1134" s="2" t="str">
        <f t="shared" si="17"/>
        <v>FJ UtaNORTH SALT LAKEALKYLATESProduction Capacity, Next Year (barrels per stream day except sulfur and hydrogen)</v>
      </c>
      <c r="B1134" s="2" t="s">
        <v>55</v>
      </c>
      <c r="C1134" s="2" t="s">
        <v>56</v>
      </c>
      <c r="D1134" s="2" t="s">
        <v>57</v>
      </c>
      <c r="E1134" s="2" t="s">
        <v>58</v>
      </c>
      <c r="F1134" s="2" t="s">
        <v>40</v>
      </c>
      <c r="G1134" s="2" t="s">
        <v>20</v>
      </c>
      <c r="H1134" s="2">
        <v>3000</v>
      </c>
    </row>
    <row r="1135" spans="1:8" x14ac:dyDescent="0.45">
      <c r="A1135" s="2" t="str">
        <f t="shared" si="17"/>
        <v>FJ UtaNORTH SALT LAKECAT CRACKING: FRESH FEEDDownstream Charge Capacity, Current Year (barrels per calendar day)</v>
      </c>
      <c r="B1135" s="2" t="s">
        <v>55</v>
      </c>
      <c r="C1135" s="2" t="s">
        <v>56</v>
      </c>
      <c r="D1135" s="2" t="s">
        <v>57</v>
      </c>
      <c r="E1135" s="2" t="s">
        <v>58</v>
      </c>
      <c r="F1135" s="2" t="s">
        <v>28</v>
      </c>
      <c r="G1135" s="2" t="s">
        <v>12</v>
      </c>
      <c r="H1135" s="2">
        <v>12100</v>
      </c>
    </row>
    <row r="1136" spans="1:8" x14ac:dyDescent="0.45">
      <c r="A1136" s="2" t="str">
        <f t="shared" si="17"/>
        <v>FJ UtaNORTH SALT LAKECAT CRACKING: FRESH FEEDDownstream Charge Capacity, Current Year (barrels per stream day)</v>
      </c>
      <c r="B1136" s="2" t="s">
        <v>55</v>
      </c>
      <c r="C1136" s="2" t="s">
        <v>56</v>
      </c>
      <c r="D1136" s="2" t="s">
        <v>57</v>
      </c>
      <c r="E1136" s="2" t="s">
        <v>58</v>
      </c>
      <c r="F1136" s="2" t="s">
        <v>28</v>
      </c>
      <c r="G1136" s="2" t="s">
        <v>13</v>
      </c>
      <c r="H1136" s="2">
        <v>12300</v>
      </c>
    </row>
    <row r="1137" spans="1:8" x14ac:dyDescent="0.45">
      <c r="A1137" s="2" t="str">
        <f t="shared" si="17"/>
        <v>FJ UtaNORTH SALT LAKECAT CRACKING: FRESH FEEDDownstream Charge Capacity, Next Year (barrels per stream day)</v>
      </c>
      <c r="B1137" s="2" t="s">
        <v>55</v>
      </c>
      <c r="C1137" s="2" t="s">
        <v>56</v>
      </c>
      <c r="D1137" s="2" t="s">
        <v>57</v>
      </c>
      <c r="E1137" s="2" t="s">
        <v>58</v>
      </c>
      <c r="F1137" s="2" t="s">
        <v>28</v>
      </c>
      <c r="G1137" s="2" t="s">
        <v>14</v>
      </c>
      <c r="H1137" s="2">
        <v>12300</v>
      </c>
    </row>
    <row r="1138" spans="1:8" x14ac:dyDescent="0.45">
      <c r="A1138" s="2" t="str">
        <f t="shared" si="17"/>
        <v>FJ UtaNORTH SALT LAKECAT REFORMING: HIGH PRESSUREDownstream Charge Capacity, Current Year (barrels per calendar day)</v>
      </c>
      <c r="B1138" s="2" t="s">
        <v>55</v>
      </c>
      <c r="C1138" s="2" t="s">
        <v>56</v>
      </c>
      <c r="D1138" s="2" t="s">
        <v>57</v>
      </c>
      <c r="E1138" s="2" t="s">
        <v>58</v>
      </c>
      <c r="F1138" s="2" t="s">
        <v>29</v>
      </c>
      <c r="G1138" s="2" t="s">
        <v>12</v>
      </c>
      <c r="H1138" s="2">
        <v>8200</v>
      </c>
    </row>
    <row r="1139" spans="1:8" x14ac:dyDescent="0.45">
      <c r="A1139" s="2" t="str">
        <f t="shared" si="17"/>
        <v>FJ UtaNORTH SALT LAKECAT REFORMING: HIGH PRESSUREDownstream Charge Capacity, Current Year (barrels per stream day)</v>
      </c>
      <c r="B1139" s="2" t="s">
        <v>55</v>
      </c>
      <c r="C1139" s="2" t="s">
        <v>56</v>
      </c>
      <c r="D1139" s="2" t="s">
        <v>57</v>
      </c>
      <c r="E1139" s="2" t="s">
        <v>58</v>
      </c>
      <c r="F1139" s="2" t="s">
        <v>29</v>
      </c>
      <c r="G1139" s="2" t="s">
        <v>13</v>
      </c>
      <c r="H1139" s="2">
        <v>8500</v>
      </c>
    </row>
    <row r="1140" spans="1:8" x14ac:dyDescent="0.45">
      <c r="A1140" s="2" t="str">
        <f t="shared" si="17"/>
        <v>FJ UtaNORTH SALT LAKECAT REFORMING: HIGH PRESSUREDownstream Charge Capacity, Next Year (barrels per stream day)</v>
      </c>
      <c r="B1140" s="2" t="s">
        <v>55</v>
      </c>
      <c r="C1140" s="2" t="s">
        <v>56</v>
      </c>
      <c r="D1140" s="2" t="s">
        <v>57</v>
      </c>
      <c r="E1140" s="2" t="s">
        <v>58</v>
      </c>
      <c r="F1140" s="2" t="s">
        <v>29</v>
      </c>
      <c r="G1140" s="2" t="s">
        <v>14</v>
      </c>
      <c r="H1140" s="2">
        <v>8500</v>
      </c>
    </row>
    <row r="1141" spans="1:8" x14ac:dyDescent="0.45">
      <c r="A1141" s="2" t="str">
        <f t="shared" si="17"/>
        <v>FJ UtaNORTH SALT LAKEDESULFURIZATION, DIESEL FUELDownstream Charge Capacity, Current Year (barrels per stream day)</v>
      </c>
      <c r="B1141" s="2" t="s">
        <v>55</v>
      </c>
      <c r="C1141" s="2" t="s">
        <v>56</v>
      </c>
      <c r="D1141" s="2" t="s">
        <v>57</v>
      </c>
      <c r="E1141" s="2" t="s">
        <v>58</v>
      </c>
      <c r="F1141" s="2" t="s">
        <v>43</v>
      </c>
      <c r="G1141" s="2" t="s">
        <v>13</v>
      </c>
      <c r="H1141" s="2">
        <v>11000</v>
      </c>
    </row>
    <row r="1142" spans="1:8" x14ac:dyDescent="0.45">
      <c r="A1142" s="2" t="str">
        <f t="shared" si="17"/>
        <v>FJ UtaNORTH SALT LAKEDESULFURIZATION, DIESEL FUELDownstream Charge Capacity, Next Year (barrels per stream day)</v>
      </c>
      <c r="B1142" s="2" t="s">
        <v>55</v>
      </c>
      <c r="C1142" s="2" t="s">
        <v>56</v>
      </c>
      <c r="D1142" s="2" t="s">
        <v>57</v>
      </c>
      <c r="E1142" s="2" t="s">
        <v>58</v>
      </c>
      <c r="F1142" s="2" t="s">
        <v>43</v>
      </c>
      <c r="G1142" s="2" t="s">
        <v>14</v>
      </c>
      <c r="H1142" s="2">
        <v>11000</v>
      </c>
    </row>
    <row r="1143" spans="1:8" x14ac:dyDescent="0.45">
      <c r="A1143" s="2" t="str">
        <f t="shared" si="17"/>
        <v>FJ UtaNORTH SALT LAKEDESULFURIZATION, NAPHTHA/REFORMER FEEDDownstream Charge Capacity, Current Year (barrels per stream day)</v>
      </c>
      <c r="B1143" s="2" t="s">
        <v>55</v>
      </c>
      <c r="C1143" s="2" t="s">
        <v>56</v>
      </c>
      <c r="D1143" s="2" t="s">
        <v>57</v>
      </c>
      <c r="E1143" s="2" t="s">
        <v>58</v>
      </c>
      <c r="F1143" s="2" t="s">
        <v>17</v>
      </c>
      <c r="G1143" s="2" t="s">
        <v>13</v>
      </c>
      <c r="H1143" s="2">
        <v>11500</v>
      </c>
    </row>
    <row r="1144" spans="1:8" x14ac:dyDescent="0.45">
      <c r="A1144" s="2" t="str">
        <f t="shared" si="17"/>
        <v>FJ UtaNORTH SALT LAKEDESULFURIZATION, NAPHTHA/REFORMER FEEDDownstream Charge Capacity, Next Year (barrels per stream day)</v>
      </c>
      <c r="B1144" s="2" t="s">
        <v>55</v>
      </c>
      <c r="C1144" s="2" t="s">
        <v>56</v>
      </c>
      <c r="D1144" s="2" t="s">
        <v>57</v>
      </c>
      <c r="E1144" s="2" t="s">
        <v>58</v>
      </c>
      <c r="F1144" s="2" t="s">
        <v>17</v>
      </c>
      <c r="G1144" s="2" t="s">
        <v>14</v>
      </c>
      <c r="H1144" s="2">
        <v>11500</v>
      </c>
    </row>
    <row r="1145" spans="1:8" x14ac:dyDescent="0.45">
      <c r="A1145" s="2" t="str">
        <f t="shared" si="17"/>
        <v>FJ UtaNORTH SALT LAKEISOMERIZATION (ISOBUTANE)Production Capacity, Current Year (barrels per steam day except sulfur and hydrogen)</v>
      </c>
      <c r="B1145" s="2" t="s">
        <v>55</v>
      </c>
      <c r="C1145" s="2" t="s">
        <v>56</v>
      </c>
      <c r="D1145" s="2" t="s">
        <v>57</v>
      </c>
      <c r="E1145" s="2" t="s">
        <v>58</v>
      </c>
      <c r="F1145" s="2" t="s">
        <v>21</v>
      </c>
      <c r="G1145" s="2" t="s">
        <v>19</v>
      </c>
      <c r="H1145" s="2">
        <v>1900</v>
      </c>
    </row>
    <row r="1146" spans="1:8" x14ac:dyDescent="0.45">
      <c r="A1146" s="2" t="str">
        <f t="shared" si="17"/>
        <v>FJ UtaNORTH SALT LAKEISOMERIZATION (ISOBUTANE)Production Capacity, Next Year (barrels per stream day except sulfur and hydrogen)</v>
      </c>
      <c r="B1146" s="2" t="s">
        <v>55</v>
      </c>
      <c r="C1146" s="2" t="s">
        <v>56</v>
      </c>
      <c r="D1146" s="2" t="s">
        <v>57</v>
      </c>
      <c r="E1146" s="2" t="s">
        <v>58</v>
      </c>
      <c r="F1146" s="2" t="s">
        <v>21</v>
      </c>
      <c r="G1146" s="2" t="s">
        <v>20</v>
      </c>
      <c r="H1146" s="2">
        <v>1900</v>
      </c>
    </row>
    <row r="1147" spans="1:8" x14ac:dyDescent="0.45">
      <c r="A1147" s="2" t="str">
        <f t="shared" si="17"/>
        <v>FJ UtaNORTH SALT LAKEISOMERIZATION (ISOPENTANE/ISOHEXANE)Production Capacity, Current Year (barrels per steam day except sulfur and hydrogen)</v>
      </c>
      <c r="B1147" s="2" t="s">
        <v>55</v>
      </c>
      <c r="C1147" s="2" t="s">
        <v>56</v>
      </c>
      <c r="D1147" s="2" t="s">
        <v>57</v>
      </c>
      <c r="E1147" s="2" t="s">
        <v>58</v>
      </c>
      <c r="F1147" s="2" t="s">
        <v>22</v>
      </c>
      <c r="G1147" s="2" t="s">
        <v>19</v>
      </c>
      <c r="H1147" s="2">
        <v>3000</v>
      </c>
    </row>
    <row r="1148" spans="1:8" x14ac:dyDescent="0.45">
      <c r="A1148" s="2" t="str">
        <f t="shared" si="17"/>
        <v>FJ UtaNORTH SALT LAKEISOMERIZATION (ISOPENTANE/ISOHEXANE)Production Capacity, Next Year (barrels per stream day except sulfur and hydrogen)</v>
      </c>
      <c r="B1148" s="2" t="s">
        <v>55</v>
      </c>
      <c r="C1148" s="2" t="s">
        <v>56</v>
      </c>
      <c r="D1148" s="2" t="s">
        <v>57</v>
      </c>
      <c r="E1148" s="2" t="s">
        <v>58</v>
      </c>
      <c r="F1148" s="2" t="s">
        <v>22</v>
      </c>
      <c r="G1148" s="2" t="s">
        <v>20</v>
      </c>
      <c r="H1148" s="2">
        <v>3000</v>
      </c>
    </row>
    <row r="1149" spans="1:8" x14ac:dyDescent="0.45">
      <c r="A1149" s="2" t="str">
        <f t="shared" si="17"/>
        <v>FJ UtaNORTH SALT LAKEOPERATING CAPACITYAtmospheric Crude Distillation Capacity (barrels per calendar day)</v>
      </c>
      <c r="B1149" s="2" t="s">
        <v>55</v>
      </c>
      <c r="C1149" s="2" t="s">
        <v>56</v>
      </c>
      <c r="D1149" s="2" t="s">
        <v>57</v>
      </c>
      <c r="E1149" s="2" t="s">
        <v>58</v>
      </c>
      <c r="F1149" s="2" t="s">
        <v>31</v>
      </c>
      <c r="G1149" s="2" t="s">
        <v>32</v>
      </c>
      <c r="H1149" s="2">
        <v>30500</v>
      </c>
    </row>
    <row r="1150" spans="1:8" x14ac:dyDescent="0.45">
      <c r="A1150" s="2" t="str">
        <f t="shared" si="17"/>
        <v>FJ UtaNORTH SALT LAKEOPERATING CAPACITYAtmospheric Crude Distillation Capacity (barrels per stream day)</v>
      </c>
      <c r="B1150" s="2" t="s">
        <v>55</v>
      </c>
      <c r="C1150" s="2" t="s">
        <v>56</v>
      </c>
      <c r="D1150" s="2" t="s">
        <v>57</v>
      </c>
      <c r="E1150" s="2" t="s">
        <v>58</v>
      </c>
      <c r="F1150" s="2" t="s">
        <v>31</v>
      </c>
      <c r="G1150" s="2" t="s">
        <v>33</v>
      </c>
      <c r="H1150" s="2">
        <v>33000</v>
      </c>
    </row>
    <row r="1151" spans="1:8" x14ac:dyDescent="0.45">
      <c r="A1151" s="2" t="str">
        <f t="shared" si="17"/>
        <v>FJ UtaNORTH SALT LAKESULFUR (SHORT TONS/DAY)Production Capacity, Current Year (barrels per steam day except sulfur and hydrogen)</v>
      </c>
      <c r="B1151" s="2" t="s">
        <v>55</v>
      </c>
      <c r="C1151" s="2" t="s">
        <v>56</v>
      </c>
      <c r="D1151" s="2" t="s">
        <v>57</v>
      </c>
      <c r="E1151" s="2" t="s">
        <v>58</v>
      </c>
      <c r="F1151" s="2" t="s">
        <v>24</v>
      </c>
      <c r="G1151" s="2" t="s">
        <v>19</v>
      </c>
      <c r="H1151" s="2">
        <v>4</v>
      </c>
    </row>
    <row r="1152" spans="1:8" x14ac:dyDescent="0.45">
      <c r="A1152" s="2" t="str">
        <f t="shared" si="17"/>
        <v>FJ UtaNORTH SALT LAKESULFUR (SHORT TONS/DAY)Production Capacity, Next Year (barrels per stream day except sulfur and hydrogen)</v>
      </c>
      <c r="B1152" s="2" t="s">
        <v>55</v>
      </c>
      <c r="C1152" s="2" t="s">
        <v>56</v>
      </c>
      <c r="D1152" s="2" t="s">
        <v>57</v>
      </c>
      <c r="E1152" s="2" t="s">
        <v>58</v>
      </c>
      <c r="F1152" s="2" t="s">
        <v>24</v>
      </c>
      <c r="G1152" s="2" t="s">
        <v>20</v>
      </c>
      <c r="H1152" s="2">
        <v>4</v>
      </c>
    </row>
    <row r="1153" spans="1:8" x14ac:dyDescent="0.45">
      <c r="A1153" s="2" t="str">
        <f t="shared" si="17"/>
        <v>FJ UtaNORTH SALT LAKETOTAL OPER CAP (PROJECTED, NEXT YEAR)Atmospheric Crude Distillation Capacity (barrels per stream day)</v>
      </c>
      <c r="B1153" s="2" t="s">
        <v>55</v>
      </c>
      <c r="C1153" s="2" t="s">
        <v>56</v>
      </c>
      <c r="D1153" s="2" t="s">
        <v>57</v>
      </c>
      <c r="E1153" s="2" t="s">
        <v>58</v>
      </c>
      <c r="F1153" s="2" t="s">
        <v>34</v>
      </c>
      <c r="G1153" s="2" t="s">
        <v>33</v>
      </c>
      <c r="H1153" s="2">
        <v>33000</v>
      </c>
    </row>
    <row r="1154" spans="1:8" x14ac:dyDescent="0.45">
      <c r="A1154" s="2" t="str">
        <f t="shared" ref="A1154:A1217" si="18">LEFT(B1154,3)&amp;LEFT(D1154,3)&amp;LEFT(E1154,15)&amp;F1154&amp;G1154</f>
        <v>FJ UtaNORTH SALT LAKETOTAL OPERABLE CAPACITYAtmospheric Crude Distillation Capacity (barrels per calendar day)</v>
      </c>
      <c r="B1154" s="2" t="s">
        <v>55</v>
      </c>
      <c r="C1154" s="2" t="s">
        <v>56</v>
      </c>
      <c r="D1154" s="2" t="s">
        <v>57</v>
      </c>
      <c r="E1154" s="2" t="s">
        <v>58</v>
      </c>
      <c r="F1154" s="2" t="s">
        <v>35</v>
      </c>
      <c r="G1154" s="2" t="s">
        <v>32</v>
      </c>
      <c r="H1154" s="2">
        <v>30500</v>
      </c>
    </row>
    <row r="1155" spans="1:8" x14ac:dyDescent="0.45">
      <c r="A1155" s="2" t="str">
        <f t="shared" si="18"/>
        <v>FJ UtaNORTH SALT LAKETOTAL OPERABLE CAPACITYAtmospheric Crude Distillation Capacity (barrels per stream day)</v>
      </c>
      <c r="B1155" s="2" t="s">
        <v>55</v>
      </c>
      <c r="C1155" s="2" t="s">
        <v>56</v>
      </c>
      <c r="D1155" s="2" t="s">
        <v>57</v>
      </c>
      <c r="E1155" s="2" t="s">
        <v>58</v>
      </c>
      <c r="F1155" s="2" t="s">
        <v>35</v>
      </c>
      <c r="G1155" s="2" t="s">
        <v>33</v>
      </c>
      <c r="H1155" s="2">
        <v>33000</v>
      </c>
    </row>
    <row r="1156" spans="1:8" x14ac:dyDescent="0.45">
      <c r="A1156" s="2" t="str">
        <f t="shared" si="18"/>
        <v>FORNevELYASPHALT &amp; ROAD OILProduction Capacity, Current Year (barrels per steam day except sulfur and hydrogen)</v>
      </c>
      <c r="B1156" s="2" t="s">
        <v>166</v>
      </c>
      <c r="C1156" s="2" t="s">
        <v>166</v>
      </c>
      <c r="D1156" s="2" t="s">
        <v>167</v>
      </c>
      <c r="E1156" s="2" t="s">
        <v>168</v>
      </c>
      <c r="F1156" s="2" t="s">
        <v>42</v>
      </c>
      <c r="G1156" s="2" t="s">
        <v>19</v>
      </c>
      <c r="H1156" s="2">
        <v>1600</v>
      </c>
    </row>
    <row r="1157" spans="1:8" x14ac:dyDescent="0.45">
      <c r="A1157" s="2" t="str">
        <f t="shared" si="18"/>
        <v>FORNevELYASPHALT &amp; ROAD OILProduction Capacity, Next Year (barrels per stream day except sulfur and hydrogen)</v>
      </c>
      <c r="B1157" s="2" t="s">
        <v>166</v>
      </c>
      <c r="C1157" s="2" t="s">
        <v>166</v>
      </c>
      <c r="D1157" s="2" t="s">
        <v>167</v>
      </c>
      <c r="E1157" s="2" t="s">
        <v>168</v>
      </c>
      <c r="F1157" s="2" t="s">
        <v>42</v>
      </c>
      <c r="G1157" s="2" t="s">
        <v>20</v>
      </c>
      <c r="H1157" s="2">
        <v>1600</v>
      </c>
    </row>
    <row r="1158" spans="1:8" x14ac:dyDescent="0.45">
      <c r="A1158" s="2" t="str">
        <f t="shared" si="18"/>
        <v>FORNevELYOPERATING CAPACITYAtmospheric Crude Distillation Capacity (barrels per calendar day)</v>
      </c>
      <c r="B1158" s="2" t="s">
        <v>166</v>
      </c>
      <c r="C1158" s="2" t="s">
        <v>166</v>
      </c>
      <c r="D1158" s="2" t="s">
        <v>167</v>
      </c>
      <c r="E1158" s="2" t="s">
        <v>168</v>
      </c>
      <c r="F1158" s="2" t="s">
        <v>31</v>
      </c>
      <c r="G1158" s="2" t="s">
        <v>32</v>
      </c>
      <c r="H1158" s="2">
        <v>2000</v>
      </c>
    </row>
    <row r="1159" spans="1:8" x14ac:dyDescent="0.45">
      <c r="A1159" s="2" t="str">
        <f t="shared" si="18"/>
        <v>FORNevELYOPERATING CAPACITYAtmospheric Crude Distillation Capacity (barrels per stream day)</v>
      </c>
      <c r="B1159" s="2" t="s">
        <v>166</v>
      </c>
      <c r="C1159" s="2" t="s">
        <v>166</v>
      </c>
      <c r="D1159" s="2" t="s">
        <v>167</v>
      </c>
      <c r="E1159" s="2" t="s">
        <v>168</v>
      </c>
      <c r="F1159" s="2" t="s">
        <v>31</v>
      </c>
      <c r="G1159" s="2" t="s">
        <v>33</v>
      </c>
      <c r="H1159" s="2">
        <v>5000</v>
      </c>
    </row>
    <row r="1160" spans="1:8" x14ac:dyDescent="0.45">
      <c r="A1160" s="2" t="str">
        <f t="shared" si="18"/>
        <v>FORNevELYTOTAL OPER CAP (PROJECTED, NEXT YEAR)Atmospheric Crude Distillation Capacity (barrels per stream day)</v>
      </c>
      <c r="B1160" s="2" t="s">
        <v>166</v>
      </c>
      <c r="C1160" s="2" t="s">
        <v>166</v>
      </c>
      <c r="D1160" s="2" t="s">
        <v>167</v>
      </c>
      <c r="E1160" s="2" t="s">
        <v>168</v>
      </c>
      <c r="F1160" s="2" t="s">
        <v>34</v>
      </c>
      <c r="G1160" s="2" t="s">
        <v>33</v>
      </c>
      <c r="H1160" s="2">
        <v>5000</v>
      </c>
    </row>
    <row r="1161" spans="1:8" x14ac:dyDescent="0.45">
      <c r="A1161" s="2" t="str">
        <f t="shared" si="18"/>
        <v>FORNevELYTOTAL OPERABLE CAPACITYAtmospheric Crude Distillation Capacity (barrels per calendar day)</v>
      </c>
      <c r="B1161" s="2" t="s">
        <v>166</v>
      </c>
      <c r="C1161" s="2" t="s">
        <v>166</v>
      </c>
      <c r="D1161" s="2" t="s">
        <v>167</v>
      </c>
      <c r="E1161" s="2" t="s">
        <v>168</v>
      </c>
      <c r="F1161" s="2" t="s">
        <v>35</v>
      </c>
      <c r="G1161" s="2" t="s">
        <v>32</v>
      </c>
      <c r="H1161" s="2">
        <v>2000</v>
      </c>
    </row>
    <row r="1162" spans="1:8" x14ac:dyDescent="0.45">
      <c r="A1162" s="2" t="str">
        <f t="shared" si="18"/>
        <v>FORNevELYTOTAL OPERABLE CAPACITYAtmospheric Crude Distillation Capacity (barrels per stream day)</v>
      </c>
      <c r="B1162" s="2" t="s">
        <v>166</v>
      </c>
      <c r="C1162" s="2" t="s">
        <v>166</v>
      </c>
      <c r="D1162" s="2" t="s">
        <v>167</v>
      </c>
      <c r="E1162" s="2" t="s">
        <v>168</v>
      </c>
      <c r="F1162" s="2" t="s">
        <v>35</v>
      </c>
      <c r="G1162" s="2" t="s">
        <v>33</v>
      </c>
      <c r="H1162" s="2">
        <v>5000</v>
      </c>
    </row>
    <row r="1163" spans="1:8" x14ac:dyDescent="0.45">
      <c r="A1163" s="2" t="str">
        <f t="shared" si="18"/>
        <v>FORNevELYVACUUM DISTILLATIONDownstream Charge Capacity, Current Year (barrels per stream day)</v>
      </c>
      <c r="B1163" s="2" t="s">
        <v>166</v>
      </c>
      <c r="C1163" s="2" t="s">
        <v>166</v>
      </c>
      <c r="D1163" s="2" t="s">
        <v>167</v>
      </c>
      <c r="E1163" s="2" t="s">
        <v>168</v>
      </c>
      <c r="F1163" s="2" t="s">
        <v>36</v>
      </c>
      <c r="G1163" s="2" t="s">
        <v>13</v>
      </c>
      <c r="H1163" s="2">
        <v>2750</v>
      </c>
    </row>
    <row r="1164" spans="1:8" x14ac:dyDescent="0.45">
      <c r="A1164" s="2" t="str">
        <f t="shared" si="18"/>
        <v>FORNevELYVACUUM DISTILLATIONDownstream Charge Capacity, Next Year (barrels per stream day)</v>
      </c>
      <c r="B1164" s="2" t="s">
        <v>166</v>
      </c>
      <c r="C1164" s="2" t="s">
        <v>166</v>
      </c>
      <c r="D1164" s="2" t="s">
        <v>167</v>
      </c>
      <c r="E1164" s="2" t="s">
        <v>168</v>
      </c>
      <c r="F1164" s="2" t="s">
        <v>36</v>
      </c>
      <c r="G1164" s="2" t="s">
        <v>14</v>
      </c>
      <c r="H1164" s="2">
        <v>2750</v>
      </c>
    </row>
    <row r="1165" spans="1:8" x14ac:dyDescent="0.45">
      <c r="A1165" s="2" t="str">
        <f t="shared" si="18"/>
        <v>GOOAlaATMOREOPERATING CAPACITYAtmospheric Crude Distillation Capacity (barrels per calendar day)</v>
      </c>
      <c r="B1165" s="2" t="s">
        <v>169</v>
      </c>
      <c r="C1165" s="2" t="s">
        <v>169</v>
      </c>
      <c r="D1165" s="2" t="s">
        <v>170</v>
      </c>
      <c r="E1165" s="2" t="s">
        <v>171</v>
      </c>
      <c r="F1165" s="2" t="s">
        <v>31</v>
      </c>
      <c r="G1165" s="2" t="s">
        <v>32</v>
      </c>
      <c r="H1165" s="2">
        <v>4100</v>
      </c>
    </row>
    <row r="1166" spans="1:8" x14ac:dyDescent="0.45">
      <c r="A1166" s="2" t="str">
        <f t="shared" si="18"/>
        <v>GOOAlaATMOREOPERATING CAPACITYAtmospheric Crude Distillation Capacity (barrels per stream day)</v>
      </c>
      <c r="B1166" s="2" t="s">
        <v>169</v>
      </c>
      <c r="C1166" s="2" t="s">
        <v>169</v>
      </c>
      <c r="D1166" s="2" t="s">
        <v>170</v>
      </c>
      <c r="E1166" s="2" t="s">
        <v>171</v>
      </c>
      <c r="F1166" s="2" t="s">
        <v>31</v>
      </c>
      <c r="G1166" s="2" t="s">
        <v>33</v>
      </c>
      <c r="H1166" s="2">
        <v>5000</v>
      </c>
    </row>
    <row r="1167" spans="1:8" x14ac:dyDescent="0.45">
      <c r="A1167" s="2" t="str">
        <f t="shared" si="18"/>
        <v>GOOAlaATMORETOTAL OPER CAP (PROJECTED, NEXT YEAR)Atmospheric Crude Distillation Capacity (barrels per stream day)</v>
      </c>
      <c r="B1167" s="2" t="s">
        <v>169</v>
      </c>
      <c r="C1167" s="2" t="s">
        <v>169</v>
      </c>
      <c r="D1167" s="2" t="s">
        <v>170</v>
      </c>
      <c r="E1167" s="2" t="s">
        <v>171</v>
      </c>
      <c r="F1167" s="2" t="s">
        <v>34</v>
      </c>
      <c r="G1167" s="2" t="s">
        <v>33</v>
      </c>
      <c r="H1167" s="2">
        <v>5000</v>
      </c>
    </row>
    <row r="1168" spans="1:8" x14ac:dyDescent="0.45">
      <c r="A1168" s="2" t="str">
        <f t="shared" si="18"/>
        <v>GOOAlaATMORETOTAL OPERABLE CAPACITYAtmospheric Crude Distillation Capacity (barrels per calendar day)</v>
      </c>
      <c r="B1168" s="2" t="s">
        <v>169</v>
      </c>
      <c r="C1168" s="2" t="s">
        <v>169</v>
      </c>
      <c r="D1168" s="2" t="s">
        <v>170</v>
      </c>
      <c r="E1168" s="2" t="s">
        <v>171</v>
      </c>
      <c r="F1168" s="2" t="s">
        <v>35</v>
      </c>
      <c r="G1168" s="2" t="s">
        <v>32</v>
      </c>
      <c r="H1168" s="2">
        <v>4100</v>
      </c>
    </row>
    <row r="1169" spans="1:8" x14ac:dyDescent="0.45">
      <c r="A1169" s="2" t="str">
        <f t="shared" si="18"/>
        <v>GOOAlaATMORETOTAL OPERABLE CAPACITYAtmospheric Crude Distillation Capacity (barrels per stream day)</v>
      </c>
      <c r="B1169" s="2" t="s">
        <v>169</v>
      </c>
      <c r="C1169" s="2" t="s">
        <v>169</v>
      </c>
      <c r="D1169" s="2" t="s">
        <v>170</v>
      </c>
      <c r="E1169" s="2" t="s">
        <v>171</v>
      </c>
      <c r="F1169" s="2" t="s">
        <v>35</v>
      </c>
      <c r="G1169" s="2" t="s">
        <v>33</v>
      </c>
      <c r="H1169" s="2">
        <v>5000</v>
      </c>
    </row>
    <row r="1170" spans="1:8" x14ac:dyDescent="0.45">
      <c r="A1170" s="2" t="str">
        <f t="shared" si="18"/>
        <v>GRECalSANTA MARIAASPHALT &amp; ROAD OILProduction Capacity, Current Year (barrels per steam day except sulfur and hydrogen)</v>
      </c>
      <c r="B1170" s="2" t="s">
        <v>275</v>
      </c>
      <c r="C1170" s="2" t="s">
        <v>276</v>
      </c>
      <c r="D1170" s="2" t="s">
        <v>9</v>
      </c>
      <c r="E1170" s="2" t="s">
        <v>277</v>
      </c>
      <c r="F1170" s="2" t="s">
        <v>42</v>
      </c>
      <c r="G1170" s="2" t="s">
        <v>19</v>
      </c>
      <c r="H1170" s="2">
        <v>6000</v>
      </c>
    </row>
    <row r="1171" spans="1:8" x14ac:dyDescent="0.45">
      <c r="A1171" s="2" t="str">
        <f t="shared" si="18"/>
        <v>GRECalSANTA MARIAASPHALT &amp; ROAD OILProduction Capacity, Next Year (barrels per stream day except sulfur and hydrogen)</v>
      </c>
      <c r="B1171" s="2" t="s">
        <v>275</v>
      </c>
      <c r="C1171" s="2" t="s">
        <v>276</v>
      </c>
      <c r="D1171" s="2" t="s">
        <v>9</v>
      </c>
      <c r="E1171" s="2" t="s">
        <v>277</v>
      </c>
      <c r="F1171" s="2" t="s">
        <v>42</v>
      </c>
      <c r="G1171" s="2" t="s">
        <v>20</v>
      </c>
      <c r="H1171" s="2">
        <v>6000</v>
      </c>
    </row>
    <row r="1172" spans="1:8" x14ac:dyDescent="0.45">
      <c r="A1172" s="2" t="str">
        <f t="shared" si="18"/>
        <v>GRECalSANTA MARIAOPERATING CAPACITYAtmospheric Crude Distillation Capacity (barrels per calendar day)</v>
      </c>
      <c r="B1172" s="2" t="s">
        <v>275</v>
      </c>
      <c r="C1172" s="2" t="s">
        <v>276</v>
      </c>
      <c r="D1172" s="2" t="s">
        <v>9</v>
      </c>
      <c r="E1172" s="2" t="s">
        <v>277</v>
      </c>
      <c r="F1172" s="2" t="s">
        <v>31</v>
      </c>
      <c r="G1172" s="2" t="s">
        <v>32</v>
      </c>
      <c r="H1172" s="2">
        <v>9500</v>
      </c>
    </row>
    <row r="1173" spans="1:8" x14ac:dyDescent="0.45">
      <c r="A1173" s="2" t="str">
        <f t="shared" si="18"/>
        <v>GRECalSANTA MARIAOPERATING CAPACITYAtmospheric Crude Distillation Capacity (barrels per stream day)</v>
      </c>
      <c r="B1173" s="2" t="s">
        <v>275</v>
      </c>
      <c r="C1173" s="2" t="s">
        <v>276</v>
      </c>
      <c r="D1173" s="2" t="s">
        <v>9</v>
      </c>
      <c r="E1173" s="2" t="s">
        <v>277</v>
      </c>
      <c r="F1173" s="2" t="s">
        <v>31</v>
      </c>
      <c r="G1173" s="2" t="s">
        <v>33</v>
      </c>
      <c r="H1173" s="2">
        <v>10000</v>
      </c>
    </row>
    <row r="1174" spans="1:8" x14ac:dyDescent="0.45">
      <c r="A1174" s="2" t="str">
        <f t="shared" si="18"/>
        <v>GRECalSANTA MARIATOTAL OPER CAP (PROJECTED, NEXT YEAR)Atmospheric Crude Distillation Capacity (barrels per stream day)</v>
      </c>
      <c r="B1174" s="2" t="s">
        <v>275</v>
      </c>
      <c r="C1174" s="2" t="s">
        <v>276</v>
      </c>
      <c r="D1174" s="2" t="s">
        <v>9</v>
      </c>
      <c r="E1174" s="2" t="s">
        <v>277</v>
      </c>
      <c r="F1174" s="2" t="s">
        <v>34</v>
      </c>
      <c r="G1174" s="2" t="s">
        <v>33</v>
      </c>
      <c r="H1174" s="2">
        <v>10000</v>
      </c>
    </row>
    <row r="1175" spans="1:8" x14ac:dyDescent="0.45">
      <c r="A1175" s="2" t="str">
        <f t="shared" si="18"/>
        <v>GRECalSANTA MARIATOTAL OPERABLE CAPACITYAtmospheric Crude Distillation Capacity (barrels per calendar day)</v>
      </c>
      <c r="B1175" s="2" t="s">
        <v>275</v>
      </c>
      <c r="C1175" s="2" t="s">
        <v>276</v>
      </c>
      <c r="D1175" s="2" t="s">
        <v>9</v>
      </c>
      <c r="E1175" s="2" t="s">
        <v>277</v>
      </c>
      <c r="F1175" s="2" t="s">
        <v>35</v>
      </c>
      <c r="G1175" s="2" t="s">
        <v>32</v>
      </c>
      <c r="H1175" s="2">
        <v>9500</v>
      </c>
    </row>
    <row r="1176" spans="1:8" x14ac:dyDescent="0.45">
      <c r="A1176" s="2" t="str">
        <f t="shared" si="18"/>
        <v>GRECalSANTA MARIATOTAL OPERABLE CAPACITYAtmospheric Crude Distillation Capacity (barrels per stream day)</v>
      </c>
      <c r="B1176" s="2" t="s">
        <v>275</v>
      </c>
      <c r="C1176" s="2" t="s">
        <v>276</v>
      </c>
      <c r="D1176" s="2" t="s">
        <v>9</v>
      </c>
      <c r="E1176" s="2" t="s">
        <v>277</v>
      </c>
      <c r="F1176" s="2" t="s">
        <v>35</v>
      </c>
      <c r="G1176" s="2" t="s">
        <v>33</v>
      </c>
      <c r="H1176" s="2">
        <v>10000</v>
      </c>
    </row>
    <row r="1177" spans="1:8" x14ac:dyDescent="0.45">
      <c r="A1177" s="2" t="str">
        <f t="shared" si="18"/>
        <v>GRECalSANTA MARIAVACUUM DISTILLATIONDownstream Charge Capacity, Current Year (barrels per stream day)</v>
      </c>
      <c r="B1177" s="2" t="s">
        <v>275</v>
      </c>
      <c r="C1177" s="2" t="s">
        <v>276</v>
      </c>
      <c r="D1177" s="2" t="s">
        <v>9</v>
      </c>
      <c r="E1177" s="2" t="s">
        <v>277</v>
      </c>
      <c r="F1177" s="2" t="s">
        <v>36</v>
      </c>
      <c r="G1177" s="2" t="s">
        <v>13</v>
      </c>
      <c r="H1177" s="2">
        <v>10000</v>
      </c>
    </row>
    <row r="1178" spans="1:8" x14ac:dyDescent="0.45">
      <c r="A1178" s="2" t="str">
        <f t="shared" si="18"/>
        <v>GRECalSANTA MARIAVACUUM DISTILLATIONDownstream Charge Capacity, Next Year (barrels per stream day)</v>
      </c>
      <c r="B1178" s="2" t="s">
        <v>275</v>
      </c>
      <c r="C1178" s="2" t="s">
        <v>276</v>
      </c>
      <c r="D1178" s="2" t="s">
        <v>9</v>
      </c>
      <c r="E1178" s="2" t="s">
        <v>277</v>
      </c>
      <c r="F1178" s="2" t="s">
        <v>36</v>
      </c>
      <c r="G1178" s="2" t="s">
        <v>14</v>
      </c>
      <c r="H1178" s="2">
        <v>10000</v>
      </c>
    </row>
    <row r="1179" spans="1:8" x14ac:dyDescent="0.45">
      <c r="A1179" s="2" t="str">
        <f t="shared" si="18"/>
        <v>HOLKanEL DORADOALKYLATESProduction Capacity, Current Year (barrels per steam day except sulfur and hydrogen)</v>
      </c>
      <c r="B1179" s="2" t="s">
        <v>180</v>
      </c>
      <c r="C1179" s="2" t="s">
        <v>183</v>
      </c>
      <c r="D1179" s="2" t="s">
        <v>111</v>
      </c>
      <c r="E1179" s="2" t="s">
        <v>184</v>
      </c>
      <c r="F1179" s="2" t="s">
        <v>40</v>
      </c>
      <c r="G1179" s="2" t="s">
        <v>19</v>
      </c>
      <c r="H1179" s="2">
        <v>14000</v>
      </c>
    </row>
    <row r="1180" spans="1:8" x14ac:dyDescent="0.45">
      <c r="A1180" s="2" t="str">
        <f t="shared" si="18"/>
        <v>HOLKanEL DORADOALKYLATESProduction Capacity, Next Year (barrels per stream day except sulfur and hydrogen)</v>
      </c>
      <c r="B1180" s="2" t="s">
        <v>180</v>
      </c>
      <c r="C1180" s="2" t="s">
        <v>183</v>
      </c>
      <c r="D1180" s="2" t="s">
        <v>111</v>
      </c>
      <c r="E1180" s="2" t="s">
        <v>184</v>
      </c>
      <c r="F1180" s="2" t="s">
        <v>40</v>
      </c>
      <c r="G1180" s="2" t="s">
        <v>20</v>
      </c>
      <c r="H1180" s="2">
        <v>14000</v>
      </c>
    </row>
    <row r="1181" spans="1:8" x14ac:dyDescent="0.45">
      <c r="A1181" s="2" t="str">
        <f t="shared" si="18"/>
        <v>HOLKanEL DORADOASPHALT &amp; ROAD OILProduction Capacity, Current Year (barrels per steam day except sulfur and hydrogen)</v>
      </c>
      <c r="B1181" s="2" t="s">
        <v>180</v>
      </c>
      <c r="C1181" s="2" t="s">
        <v>183</v>
      </c>
      <c r="D1181" s="2" t="s">
        <v>111</v>
      </c>
      <c r="E1181" s="2" t="s">
        <v>184</v>
      </c>
      <c r="F1181" s="2" t="s">
        <v>42</v>
      </c>
      <c r="G1181" s="2" t="s">
        <v>19</v>
      </c>
      <c r="H1181" s="2">
        <v>4000</v>
      </c>
    </row>
    <row r="1182" spans="1:8" x14ac:dyDescent="0.45">
      <c r="A1182" s="2" t="str">
        <f t="shared" si="18"/>
        <v>HOLKanEL DORADOASPHALT &amp; ROAD OILProduction Capacity, Next Year (barrels per stream day except sulfur and hydrogen)</v>
      </c>
      <c r="B1182" s="2" t="s">
        <v>180</v>
      </c>
      <c r="C1182" s="2" t="s">
        <v>183</v>
      </c>
      <c r="D1182" s="2" t="s">
        <v>111</v>
      </c>
      <c r="E1182" s="2" t="s">
        <v>184</v>
      </c>
      <c r="F1182" s="2" t="s">
        <v>42</v>
      </c>
      <c r="G1182" s="2" t="s">
        <v>20</v>
      </c>
      <c r="H1182" s="2">
        <v>4000</v>
      </c>
    </row>
    <row r="1183" spans="1:8" x14ac:dyDescent="0.45">
      <c r="A1183" s="2" t="str">
        <f t="shared" si="18"/>
        <v>HOLKanEL DORADOCAT CRACKING: FRESH FEEDDownstream Charge Capacity, Current Year (barrels per calendar day)</v>
      </c>
      <c r="B1183" s="2" t="s">
        <v>180</v>
      </c>
      <c r="C1183" s="2" t="s">
        <v>183</v>
      </c>
      <c r="D1183" s="2" t="s">
        <v>111</v>
      </c>
      <c r="E1183" s="2" t="s">
        <v>184</v>
      </c>
      <c r="F1183" s="2" t="s">
        <v>28</v>
      </c>
      <c r="G1183" s="2" t="s">
        <v>12</v>
      </c>
      <c r="H1183" s="2">
        <v>42000</v>
      </c>
    </row>
    <row r="1184" spans="1:8" x14ac:dyDescent="0.45">
      <c r="A1184" s="2" t="str">
        <f t="shared" si="18"/>
        <v>HOLKanEL DORADOCAT CRACKING: FRESH FEEDDownstream Charge Capacity, Current Year (barrels per stream day)</v>
      </c>
      <c r="B1184" s="2" t="s">
        <v>180</v>
      </c>
      <c r="C1184" s="2" t="s">
        <v>183</v>
      </c>
      <c r="D1184" s="2" t="s">
        <v>111</v>
      </c>
      <c r="E1184" s="2" t="s">
        <v>184</v>
      </c>
      <c r="F1184" s="2" t="s">
        <v>28</v>
      </c>
      <c r="G1184" s="2" t="s">
        <v>13</v>
      </c>
      <c r="H1184" s="2">
        <v>44000</v>
      </c>
    </row>
    <row r="1185" spans="1:8" x14ac:dyDescent="0.45">
      <c r="A1185" s="2" t="str">
        <f t="shared" si="18"/>
        <v>HOLKanEL DORADOCAT CRACKING: FRESH FEEDDownstream Charge Capacity, Next Year (barrels per stream day)</v>
      </c>
      <c r="B1185" s="2" t="s">
        <v>180</v>
      </c>
      <c r="C1185" s="2" t="s">
        <v>183</v>
      </c>
      <c r="D1185" s="2" t="s">
        <v>111</v>
      </c>
      <c r="E1185" s="2" t="s">
        <v>184</v>
      </c>
      <c r="F1185" s="2" t="s">
        <v>28</v>
      </c>
      <c r="G1185" s="2" t="s">
        <v>14</v>
      </c>
      <c r="H1185" s="2">
        <v>44000</v>
      </c>
    </row>
    <row r="1186" spans="1:8" x14ac:dyDescent="0.45">
      <c r="A1186" s="2" t="str">
        <f t="shared" si="18"/>
        <v>HOLKanEL DORADOCAT REFORMING: HIGH PRESSUREDownstream Charge Capacity, Current Year (barrels per calendar day)</v>
      </c>
      <c r="B1186" s="2" t="s">
        <v>180</v>
      </c>
      <c r="C1186" s="2" t="s">
        <v>183</v>
      </c>
      <c r="D1186" s="2" t="s">
        <v>111</v>
      </c>
      <c r="E1186" s="2" t="s">
        <v>184</v>
      </c>
      <c r="F1186" s="2" t="s">
        <v>29</v>
      </c>
      <c r="G1186" s="2" t="s">
        <v>12</v>
      </c>
      <c r="H1186" s="2">
        <v>23000</v>
      </c>
    </row>
    <row r="1187" spans="1:8" x14ac:dyDescent="0.45">
      <c r="A1187" s="2" t="str">
        <f t="shared" si="18"/>
        <v>HOLKanEL DORADOCAT REFORMING: HIGH PRESSUREDownstream Charge Capacity, Current Year (barrels per stream day)</v>
      </c>
      <c r="B1187" s="2" t="s">
        <v>180</v>
      </c>
      <c r="C1187" s="2" t="s">
        <v>183</v>
      </c>
      <c r="D1187" s="2" t="s">
        <v>111</v>
      </c>
      <c r="E1187" s="2" t="s">
        <v>184</v>
      </c>
      <c r="F1187" s="2" t="s">
        <v>29</v>
      </c>
      <c r="G1187" s="2" t="s">
        <v>13</v>
      </c>
      <c r="H1187" s="2">
        <v>23500</v>
      </c>
    </row>
    <row r="1188" spans="1:8" x14ac:dyDescent="0.45">
      <c r="A1188" s="2" t="str">
        <f t="shared" si="18"/>
        <v>HOLKanEL DORADOCAT REFORMING: HIGH PRESSUREDownstream Charge Capacity, Next Year (barrels per stream day)</v>
      </c>
      <c r="B1188" s="2" t="s">
        <v>180</v>
      </c>
      <c r="C1188" s="2" t="s">
        <v>183</v>
      </c>
      <c r="D1188" s="2" t="s">
        <v>111</v>
      </c>
      <c r="E1188" s="2" t="s">
        <v>184</v>
      </c>
      <c r="F1188" s="2" t="s">
        <v>29</v>
      </c>
      <c r="G1188" s="2" t="s">
        <v>14</v>
      </c>
      <c r="H1188" s="2">
        <v>23500</v>
      </c>
    </row>
    <row r="1189" spans="1:8" x14ac:dyDescent="0.45">
      <c r="A1189" s="2" t="str">
        <f t="shared" si="18"/>
        <v>HOLKanEL DORADOCAT REFORMING: LOW PRESSUREDownstream Charge Capacity, Current Year (barrels per calendar day)</v>
      </c>
      <c r="B1189" s="2" t="s">
        <v>180</v>
      </c>
      <c r="C1189" s="2" t="s">
        <v>183</v>
      </c>
      <c r="D1189" s="2" t="s">
        <v>111</v>
      </c>
      <c r="E1189" s="2" t="s">
        <v>184</v>
      </c>
      <c r="F1189" s="2" t="s">
        <v>15</v>
      </c>
      <c r="G1189" s="2" t="s">
        <v>12</v>
      </c>
      <c r="H1189" s="2">
        <v>7000</v>
      </c>
    </row>
    <row r="1190" spans="1:8" x14ac:dyDescent="0.45">
      <c r="A1190" s="2" t="str">
        <f t="shared" si="18"/>
        <v>HOLKanEL DORADOCAT REFORMING: LOW PRESSUREDownstream Charge Capacity, Current Year (barrels per stream day)</v>
      </c>
      <c r="B1190" s="2" t="s">
        <v>180</v>
      </c>
      <c r="C1190" s="2" t="s">
        <v>183</v>
      </c>
      <c r="D1190" s="2" t="s">
        <v>111</v>
      </c>
      <c r="E1190" s="2" t="s">
        <v>184</v>
      </c>
      <c r="F1190" s="2" t="s">
        <v>15</v>
      </c>
      <c r="G1190" s="2" t="s">
        <v>13</v>
      </c>
      <c r="H1190" s="2">
        <v>7500</v>
      </c>
    </row>
    <row r="1191" spans="1:8" x14ac:dyDescent="0.45">
      <c r="A1191" s="2" t="str">
        <f t="shared" si="18"/>
        <v>HOLKanEL DORADOCAT REFORMING: LOW PRESSUREDownstream Charge Capacity, Next Year (barrels per stream day)</v>
      </c>
      <c r="B1191" s="2" t="s">
        <v>180</v>
      </c>
      <c r="C1191" s="2" t="s">
        <v>183</v>
      </c>
      <c r="D1191" s="2" t="s">
        <v>111</v>
      </c>
      <c r="E1191" s="2" t="s">
        <v>184</v>
      </c>
      <c r="F1191" s="2" t="s">
        <v>15</v>
      </c>
      <c r="G1191" s="2" t="s">
        <v>14</v>
      </c>
      <c r="H1191" s="2">
        <v>7500</v>
      </c>
    </row>
    <row r="1192" spans="1:8" x14ac:dyDescent="0.45">
      <c r="A1192" s="2" t="str">
        <f t="shared" si="18"/>
        <v>HOLKanEL DORADODESULFURIZATION, DIESEL FUELDownstream Charge Capacity, Current Year (barrels per stream day)</v>
      </c>
      <c r="B1192" s="2" t="s">
        <v>180</v>
      </c>
      <c r="C1192" s="2" t="s">
        <v>183</v>
      </c>
      <c r="D1192" s="2" t="s">
        <v>111</v>
      </c>
      <c r="E1192" s="2" t="s">
        <v>184</v>
      </c>
      <c r="F1192" s="2" t="s">
        <v>43</v>
      </c>
      <c r="G1192" s="2" t="s">
        <v>13</v>
      </c>
      <c r="H1192" s="2">
        <v>54000</v>
      </c>
    </row>
    <row r="1193" spans="1:8" x14ac:dyDescent="0.45">
      <c r="A1193" s="2" t="str">
        <f t="shared" si="18"/>
        <v>HOLKanEL DORADODESULFURIZATION, DIESEL FUELDownstream Charge Capacity, Next Year (barrels per stream day)</v>
      </c>
      <c r="B1193" s="2" t="s">
        <v>180</v>
      </c>
      <c r="C1193" s="2" t="s">
        <v>183</v>
      </c>
      <c r="D1193" s="2" t="s">
        <v>111</v>
      </c>
      <c r="E1193" s="2" t="s">
        <v>184</v>
      </c>
      <c r="F1193" s="2" t="s">
        <v>43</v>
      </c>
      <c r="G1193" s="2" t="s">
        <v>14</v>
      </c>
      <c r="H1193" s="2">
        <v>54000</v>
      </c>
    </row>
    <row r="1194" spans="1:8" x14ac:dyDescent="0.45">
      <c r="A1194" s="2" t="str">
        <f t="shared" si="18"/>
        <v>HOLKanEL DORADODESULFURIZATION, GASOLINEDownstream Charge Capacity, Current Year (barrels per stream day)</v>
      </c>
      <c r="B1194" s="2" t="s">
        <v>180</v>
      </c>
      <c r="C1194" s="2" t="s">
        <v>183</v>
      </c>
      <c r="D1194" s="2" t="s">
        <v>111</v>
      </c>
      <c r="E1194" s="2" t="s">
        <v>184</v>
      </c>
      <c r="F1194" s="2" t="s">
        <v>30</v>
      </c>
      <c r="G1194" s="2" t="s">
        <v>13</v>
      </c>
      <c r="H1194" s="2">
        <v>25000</v>
      </c>
    </row>
    <row r="1195" spans="1:8" x14ac:dyDescent="0.45">
      <c r="A1195" s="2" t="str">
        <f t="shared" si="18"/>
        <v>HOLKanEL DORADODESULFURIZATION, GASOLINEDownstream Charge Capacity, Next Year (barrels per stream day)</v>
      </c>
      <c r="B1195" s="2" t="s">
        <v>180</v>
      </c>
      <c r="C1195" s="2" t="s">
        <v>183</v>
      </c>
      <c r="D1195" s="2" t="s">
        <v>111</v>
      </c>
      <c r="E1195" s="2" t="s">
        <v>184</v>
      </c>
      <c r="F1195" s="2" t="s">
        <v>30</v>
      </c>
      <c r="G1195" s="2" t="s">
        <v>14</v>
      </c>
      <c r="H1195" s="2">
        <v>25000</v>
      </c>
    </row>
    <row r="1196" spans="1:8" x14ac:dyDescent="0.45">
      <c r="A1196" s="2" t="str">
        <f t="shared" si="18"/>
        <v>HOLKanEL DORADODESULFURIZATION, HEAVY GAS OILDownstream Charge Capacity, Current Year (barrels per stream day)</v>
      </c>
      <c r="B1196" s="2" t="s">
        <v>180</v>
      </c>
      <c r="C1196" s="2" t="s">
        <v>183</v>
      </c>
      <c r="D1196" s="2" t="s">
        <v>111</v>
      </c>
      <c r="E1196" s="2" t="s">
        <v>184</v>
      </c>
      <c r="F1196" s="2" t="s">
        <v>16</v>
      </c>
      <c r="G1196" s="2" t="s">
        <v>13</v>
      </c>
      <c r="H1196" s="2">
        <v>50000</v>
      </c>
    </row>
    <row r="1197" spans="1:8" x14ac:dyDescent="0.45">
      <c r="A1197" s="2" t="str">
        <f t="shared" si="18"/>
        <v>HOLKanEL DORADODESULFURIZATION, HEAVY GAS OILDownstream Charge Capacity, Next Year (barrels per stream day)</v>
      </c>
      <c r="B1197" s="2" t="s">
        <v>180</v>
      </c>
      <c r="C1197" s="2" t="s">
        <v>183</v>
      </c>
      <c r="D1197" s="2" t="s">
        <v>111</v>
      </c>
      <c r="E1197" s="2" t="s">
        <v>184</v>
      </c>
      <c r="F1197" s="2" t="s">
        <v>16</v>
      </c>
      <c r="G1197" s="2" t="s">
        <v>14</v>
      </c>
      <c r="H1197" s="2">
        <v>50000</v>
      </c>
    </row>
    <row r="1198" spans="1:8" x14ac:dyDescent="0.45">
      <c r="A1198" s="2" t="str">
        <f t="shared" si="18"/>
        <v>HOLKanEL DORADODESULFURIZATION, KEROSENE AND JETDownstream Charge Capacity, Current Year (barrels per stream day)</v>
      </c>
      <c r="B1198" s="2" t="s">
        <v>180</v>
      </c>
      <c r="C1198" s="2" t="s">
        <v>183</v>
      </c>
      <c r="D1198" s="2" t="s">
        <v>111</v>
      </c>
      <c r="E1198" s="2" t="s">
        <v>184</v>
      </c>
      <c r="F1198" s="2" t="s">
        <v>44</v>
      </c>
      <c r="G1198" s="2" t="s">
        <v>13</v>
      </c>
      <c r="H1198" s="2">
        <v>12000</v>
      </c>
    </row>
    <row r="1199" spans="1:8" x14ac:dyDescent="0.45">
      <c r="A1199" s="2" t="str">
        <f t="shared" si="18"/>
        <v>HOLKanEL DORADODESULFURIZATION, KEROSENE AND JETDownstream Charge Capacity, Next Year (barrels per stream day)</v>
      </c>
      <c r="B1199" s="2" t="s">
        <v>180</v>
      </c>
      <c r="C1199" s="2" t="s">
        <v>183</v>
      </c>
      <c r="D1199" s="2" t="s">
        <v>111</v>
      </c>
      <c r="E1199" s="2" t="s">
        <v>184</v>
      </c>
      <c r="F1199" s="2" t="s">
        <v>44</v>
      </c>
      <c r="G1199" s="2" t="s">
        <v>14</v>
      </c>
      <c r="H1199" s="2">
        <v>12000</v>
      </c>
    </row>
    <row r="1200" spans="1:8" x14ac:dyDescent="0.45">
      <c r="A1200" s="2" t="str">
        <f t="shared" si="18"/>
        <v>HOLKanEL DORADODESULFURIZATION, NAPHTHA/REFORMER FEEDDownstream Charge Capacity, Current Year (barrels per stream day)</v>
      </c>
      <c r="B1200" s="2" t="s">
        <v>180</v>
      </c>
      <c r="C1200" s="2" t="s">
        <v>183</v>
      </c>
      <c r="D1200" s="2" t="s">
        <v>111</v>
      </c>
      <c r="E1200" s="2" t="s">
        <v>184</v>
      </c>
      <c r="F1200" s="2" t="s">
        <v>17</v>
      </c>
      <c r="G1200" s="2" t="s">
        <v>13</v>
      </c>
      <c r="H1200" s="2">
        <v>48500</v>
      </c>
    </row>
    <row r="1201" spans="1:8" x14ac:dyDescent="0.45">
      <c r="A1201" s="2" t="str">
        <f t="shared" si="18"/>
        <v>HOLKanEL DORADODESULFURIZATION, NAPHTHA/REFORMER FEEDDownstream Charge Capacity, Next Year (barrels per stream day)</v>
      </c>
      <c r="B1201" s="2" t="s">
        <v>180</v>
      </c>
      <c r="C1201" s="2" t="s">
        <v>183</v>
      </c>
      <c r="D1201" s="2" t="s">
        <v>111</v>
      </c>
      <c r="E1201" s="2" t="s">
        <v>184</v>
      </c>
      <c r="F1201" s="2" t="s">
        <v>17</v>
      </c>
      <c r="G1201" s="2" t="s">
        <v>14</v>
      </c>
      <c r="H1201" s="2">
        <v>48500</v>
      </c>
    </row>
    <row r="1202" spans="1:8" x14ac:dyDescent="0.45">
      <c r="A1202" s="2" t="str">
        <f t="shared" si="18"/>
        <v>HOLKanEL DORADOHYDROGEN (MMCFD)Production Capacity, Current Year (barrels per steam day except sulfur and hydrogen)</v>
      </c>
      <c r="B1202" s="2" t="s">
        <v>180</v>
      </c>
      <c r="C1202" s="2" t="s">
        <v>183</v>
      </c>
      <c r="D1202" s="2" t="s">
        <v>111</v>
      </c>
      <c r="E1202" s="2" t="s">
        <v>184</v>
      </c>
      <c r="F1202" s="2" t="s">
        <v>18</v>
      </c>
      <c r="G1202" s="2" t="s">
        <v>19</v>
      </c>
      <c r="H1202" s="2">
        <v>56</v>
      </c>
    </row>
    <row r="1203" spans="1:8" x14ac:dyDescent="0.45">
      <c r="A1203" s="2" t="str">
        <f t="shared" si="18"/>
        <v>HOLKanEL DORADOHYDROGEN (MMCFD)Production Capacity, Next Year (barrels per stream day except sulfur and hydrogen)</v>
      </c>
      <c r="B1203" s="2" t="s">
        <v>180</v>
      </c>
      <c r="C1203" s="2" t="s">
        <v>183</v>
      </c>
      <c r="D1203" s="2" t="s">
        <v>111</v>
      </c>
      <c r="E1203" s="2" t="s">
        <v>184</v>
      </c>
      <c r="F1203" s="2" t="s">
        <v>18</v>
      </c>
      <c r="G1203" s="2" t="s">
        <v>20</v>
      </c>
      <c r="H1203" s="2">
        <v>56</v>
      </c>
    </row>
    <row r="1204" spans="1:8" x14ac:dyDescent="0.45">
      <c r="A1204" s="2" t="str">
        <f t="shared" si="18"/>
        <v>HOLKanEL DORADOISOMERIZATION (ISOBUTANE)Production Capacity, Current Year (barrels per steam day except sulfur and hydrogen)</v>
      </c>
      <c r="B1204" s="2" t="s">
        <v>180</v>
      </c>
      <c r="C1204" s="2" t="s">
        <v>183</v>
      </c>
      <c r="D1204" s="2" t="s">
        <v>111</v>
      </c>
      <c r="E1204" s="2" t="s">
        <v>184</v>
      </c>
      <c r="F1204" s="2" t="s">
        <v>21</v>
      </c>
      <c r="G1204" s="2" t="s">
        <v>19</v>
      </c>
      <c r="H1204" s="2">
        <v>1500</v>
      </c>
    </row>
    <row r="1205" spans="1:8" x14ac:dyDescent="0.45">
      <c r="A1205" s="2" t="str">
        <f t="shared" si="18"/>
        <v>HOLKanEL DORADOISOMERIZATION (ISOBUTANE)Production Capacity, Next Year (barrels per stream day except sulfur and hydrogen)</v>
      </c>
      <c r="B1205" s="2" t="s">
        <v>180</v>
      </c>
      <c r="C1205" s="2" t="s">
        <v>183</v>
      </c>
      <c r="D1205" s="2" t="s">
        <v>111</v>
      </c>
      <c r="E1205" s="2" t="s">
        <v>184</v>
      </c>
      <c r="F1205" s="2" t="s">
        <v>21</v>
      </c>
      <c r="G1205" s="2" t="s">
        <v>20</v>
      </c>
      <c r="H1205" s="2">
        <v>1500</v>
      </c>
    </row>
    <row r="1206" spans="1:8" x14ac:dyDescent="0.45">
      <c r="A1206" s="2" t="str">
        <f t="shared" si="18"/>
        <v>HOLKanEL DORADOISOMERIZATION (ISOPENTANE/ISOHEXANE)Production Capacity, Current Year (barrels per steam day except sulfur and hydrogen)</v>
      </c>
      <c r="B1206" s="2" t="s">
        <v>180</v>
      </c>
      <c r="C1206" s="2" t="s">
        <v>183</v>
      </c>
      <c r="D1206" s="2" t="s">
        <v>111</v>
      </c>
      <c r="E1206" s="2" t="s">
        <v>184</v>
      </c>
      <c r="F1206" s="2" t="s">
        <v>22</v>
      </c>
      <c r="G1206" s="2" t="s">
        <v>19</v>
      </c>
      <c r="H1206" s="2">
        <v>15000</v>
      </c>
    </row>
    <row r="1207" spans="1:8" x14ac:dyDescent="0.45">
      <c r="A1207" s="2" t="str">
        <f t="shared" si="18"/>
        <v>HOLKanEL DORADOISOMERIZATION (ISOPENTANE/ISOHEXANE)Production Capacity, Next Year (barrels per stream day except sulfur and hydrogen)</v>
      </c>
      <c r="B1207" s="2" t="s">
        <v>180</v>
      </c>
      <c r="C1207" s="2" t="s">
        <v>183</v>
      </c>
      <c r="D1207" s="2" t="s">
        <v>111</v>
      </c>
      <c r="E1207" s="2" t="s">
        <v>184</v>
      </c>
      <c r="F1207" s="2" t="s">
        <v>22</v>
      </c>
      <c r="G1207" s="2" t="s">
        <v>20</v>
      </c>
      <c r="H1207" s="2">
        <v>15000</v>
      </c>
    </row>
    <row r="1208" spans="1:8" x14ac:dyDescent="0.45">
      <c r="A1208" s="2" t="str">
        <f t="shared" si="18"/>
        <v>HOLKanEL DORADOOPERATING CAPACITYAtmospheric Crude Distillation Capacity (barrels per calendar day)</v>
      </c>
      <c r="B1208" s="2" t="s">
        <v>180</v>
      </c>
      <c r="C1208" s="2" t="s">
        <v>183</v>
      </c>
      <c r="D1208" s="2" t="s">
        <v>111</v>
      </c>
      <c r="E1208" s="2" t="s">
        <v>184</v>
      </c>
      <c r="F1208" s="2" t="s">
        <v>31</v>
      </c>
      <c r="G1208" s="2" t="s">
        <v>32</v>
      </c>
      <c r="H1208" s="2">
        <v>150000</v>
      </c>
    </row>
    <row r="1209" spans="1:8" x14ac:dyDescent="0.45">
      <c r="A1209" s="2" t="str">
        <f t="shared" si="18"/>
        <v>HOLKanEL DORADOOPERATING CAPACITYAtmospheric Crude Distillation Capacity (barrels per stream day)</v>
      </c>
      <c r="B1209" s="2" t="s">
        <v>180</v>
      </c>
      <c r="C1209" s="2" t="s">
        <v>183</v>
      </c>
      <c r="D1209" s="2" t="s">
        <v>111</v>
      </c>
      <c r="E1209" s="2" t="s">
        <v>184</v>
      </c>
      <c r="F1209" s="2" t="s">
        <v>31</v>
      </c>
      <c r="G1209" s="2" t="s">
        <v>33</v>
      </c>
      <c r="H1209" s="2">
        <v>151000</v>
      </c>
    </row>
    <row r="1210" spans="1:8" x14ac:dyDescent="0.45">
      <c r="A1210" s="2" t="str">
        <f t="shared" si="18"/>
        <v>HOLKanEL DORADOPETCOKE,MARKETProduction Capacity, Current Year (barrels per steam day except sulfur and hydrogen)</v>
      </c>
      <c r="B1210" s="2" t="s">
        <v>180</v>
      </c>
      <c r="C1210" s="2" t="s">
        <v>183</v>
      </c>
      <c r="D1210" s="2" t="s">
        <v>111</v>
      </c>
      <c r="E1210" s="2" t="s">
        <v>184</v>
      </c>
      <c r="F1210" s="2" t="s">
        <v>67</v>
      </c>
      <c r="G1210" s="2" t="s">
        <v>19</v>
      </c>
      <c r="H1210" s="2">
        <v>7000</v>
      </c>
    </row>
    <row r="1211" spans="1:8" x14ac:dyDescent="0.45">
      <c r="A1211" s="2" t="str">
        <f t="shared" si="18"/>
        <v>HOLKanEL DORADOPETCOKE,MARKETProduction Capacity, Next Year (barrels per stream day except sulfur and hydrogen)</v>
      </c>
      <c r="B1211" s="2" t="s">
        <v>180</v>
      </c>
      <c r="C1211" s="2" t="s">
        <v>183</v>
      </c>
      <c r="D1211" s="2" t="s">
        <v>111</v>
      </c>
      <c r="E1211" s="2" t="s">
        <v>184</v>
      </c>
      <c r="F1211" s="2" t="s">
        <v>67</v>
      </c>
      <c r="G1211" s="2" t="s">
        <v>20</v>
      </c>
      <c r="H1211" s="2">
        <v>7000</v>
      </c>
    </row>
    <row r="1212" spans="1:8" x14ac:dyDescent="0.45">
      <c r="A1212" s="2" t="str">
        <f t="shared" si="18"/>
        <v>HOLKanEL DORADOSULFUR (SHORT TONS/DAY)Production Capacity, Current Year (barrels per steam day except sulfur and hydrogen)</v>
      </c>
      <c r="B1212" s="2" t="s">
        <v>180</v>
      </c>
      <c r="C1212" s="2" t="s">
        <v>183</v>
      </c>
      <c r="D1212" s="2" t="s">
        <v>111</v>
      </c>
      <c r="E1212" s="2" t="s">
        <v>184</v>
      </c>
      <c r="F1212" s="2" t="s">
        <v>24</v>
      </c>
      <c r="G1212" s="2" t="s">
        <v>19</v>
      </c>
      <c r="H1212" s="2">
        <v>315</v>
      </c>
    </row>
    <row r="1213" spans="1:8" x14ac:dyDescent="0.45">
      <c r="A1213" s="2" t="str">
        <f t="shared" si="18"/>
        <v>HOLKanEL DORADOSULFUR (SHORT TONS/DAY)Production Capacity, Next Year (barrels per stream day except sulfur and hydrogen)</v>
      </c>
      <c r="B1213" s="2" t="s">
        <v>180</v>
      </c>
      <c r="C1213" s="2" t="s">
        <v>183</v>
      </c>
      <c r="D1213" s="2" t="s">
        <v>111</v>
      </c>
      <c r="E1213" s="2" t="s">
        <v>184</v>
      </c>
      <c r="F1213" s="2" t="s">
        <v>24</v>
      </c>
      <c r="G1213" s="2" t="s">
        <v>20</v>
      </c>
      <c r="H1213" s="2">
        <v>315</v>
      </c>
    </row>
    <row r="1214" spans="1:8" x14ac:dyDescent="0.45">
      <c r="A1214" s="2" t="str">
        <f t="shared" si="18"/>
        <v>HOLKanEL DORADOTHERM CRACKING, DELAYED COKINGDownstream Charge Capacity, Current Year (barrels per calendar day)</v>
      </c>
      <c r="B1214" s="2" t="s">
        <v>180</v>
      </c>
      <c r="C1214" s="2" t="s">
        <v>183</v>
      </c>
      <c r="D1214" s="2" t="s">
        <v>111</v>
      </c>
      <c r="E1214" s="2" t="s">
        <v>184</v>
      </c>
      <c r="F1214" s="2" t="s">
        <v>68</v>
      </c>
      <c r="G1214" s="2" t="s">
        <v>12</v>
      </c>
      <c r="H1214" s="2">
        <v>18500</v>
      </c>
    </row>
    <row r="1215" spans="1:8" x14ac:dyDescent="0.45">
      <c r="A1215" s="2" t="str">
        <f t="shared" si="18"/>
        <v>HOLKanEL DORADOTHERM CRACKING, DELAYED COKINGDownstream Charge Capacity, Current Year (barrels per stream day)</v>
      </c>
      <c r="B1215" s="2" t="s">
        <v>180</v>
      </c>
      <c r="C1215" s="2" t="s">
        <v>183</v>
      </c>
      <c r="D1215" s="2" t="s">
        <v>111</v>
      </c>
      <c r="E1215" s="2" t="s">
        <v>184</v>
      </c>
      <c r="F1215" s="2" t="s">
        <v>68</v>
      </c>
      <c r="G1215" s="2" t="s">
        <v>13</v>
      </c>
      <c r="H1215" s="2">
        <v>19000</v>
      </c>
    </row>
    <row r="1216" spans="1:8" x14ac:dyDescent="0.45">
      <c r="A1216" s="2" t="str">
        <f t="shared" si="18"/>
        <v>HOLKanEL DORADOTHERM CRACKING, DELAYED COKINGDownstream Charge Capacity, Next Year (barrels per stream day)</v>
      </c>
      <c r="B1216" s="2" t="s">
        <v>180</v>
      </c>
      <c r="C1216" s="2" t="s">
        <v>183</v>
      </c>
      <c r="D1216" s="2" t="s">
        <v>111</v>
      </c>
      <c r="E1216" s="2" t="s">
        <v>184</v>
      </c>
      <c r="F1216" s="2" t="s">
        <v>68</v>
      </c>
      <c r="G1216" s="2" t="s">
        <v>14</v>
      </c>
      <c r="H1216" s="2">
        <v>19000</v>
      </c>
    </row>
    <row r="1217" spans="1:8" x14ac:dyDescent="0.45">
      <c r="A1217" s="2" t="str">
        <f t="shared" si="18"/>
        <v>HOLKanEL DORADOTOTAL OPER CAP (PROJECTED, NEXT YEAR)Atmospheric Crude Distillation Capacity (barrels per stream day)</v>
      </c>
      <c r="B1217" s="2" t="s">
        <v>180</v>
      </c>
      <c r="C1217" s="2" t="s">
        <v>183</v>
      </c>
      <c r="D1217" s="2" t="s">
        <v>111</v>
      </c>
      <c r="E1217" s="2" t="s">
        <v>184</v>
      </c>
      <c r="F1217" s="2" t="s">
        <v>34</v>
      </c>
      <c r="G1217" s="2" t="s">
        <v>33</v>
      </c>
      <c r="H1217" s="2">
        <v>151000</v>
      </c>
    </row>
    <row r="1218" spans="1:8" x14ac:dyDescent="0.45">
      <c r="A1218" s="2" t="str">
        <f t="shared" ref="A1218:A1281" si="19">LEFT(B1218,3)&amp;LEFT(D1218,3)&amp;LEFT(E1218,15)&amp;F1218&amp;G1218</f>
        <v>HOLKanEL DORADOTOTAL OPERABLE CAPACITYAtmospheric Crude Distillation Capacity (barrels per calendar day)</v>
      </c>
      <c r="B1218" s="2" t="s">
        <v>180</v>
      </c>
      <c r="C1218" s="2" t="s">
        <v>183</v>
      </c>
      <c r="D1218" s="2" t="s">
        <v>111</v>
      </c>
      <c r="E1218" s="2" t="s">
        <v>184</v>
      </c>
      <c r="F1218" s="2" t="s">
        <v>35</v>
      </c>
      <c r="G1218" s="2" t="s">
        <v>32</v>
      </c>
      <c r="H1218" s="2">
        <v>150000</v>
      </c>
    </row>
    <row r="1219" spans="1:8" x14ac:dyDescent="0.45">
      <c r="A1219" s="2" t="str">
        <f t="shared" si="19"/>
        <v>HOLKanEL DORADOTOTAL OPERABLE CAPACITYAtmospheric Crude Distillation Capacity (barrels per stream day)</v>
      </c>
      <c r="B1219" s="2" t="s">
        <v>180</v>
      </c>
      <c r="C1219" s="2" t="s">
        <v>183</v>
      </c>
      <c r="D1219" s="2" t="s">
        <v>111</v>
      </c>
      <c r="E1219" s="2" t="s">
        <v>184</v>
      </c>
      <c r="F1219" s="2" t="s">
        <v>35</v>
      </c>
      <c r="G1219" s="2" t="s">
        <v>33</v>
      </c>
      <c r="H1219" s="2">
        <v>151000</v>
      </c>
    </row>
    <row r="1220" spans="1:8" x14ac:dyDescent="0.45">
      <c r="A1220" s="2" t="str">
        <f t="shared" si="19"/>
        <v>HOLKanEL DORADOVACUUM DISTILLATIONDownstream Charge Capacity, Current Year (barrels per stream day)</v>
      </c>
      <c r="B1220" s="2" t="s">
        <v>180</v>
      </c>
      <c r="C1220" s="2" t="s">
        <v>183</v>
      </c>
      <c r="D1220" s="2" t="s">
        <v>111</v>
      </c>
      <c r="E1220" s="2" t="s">
        <v>184</v>
      </c>
      <c r="F1220" s="2" t="s">
        <v>36</v>
      </c>
      <c r="G1220" s="2" t="s">
        <v>13</v>
      </c>
      <c r="H1220" s="2">
        <v>64000</v>
      </c>
    </row>
    <row r="1221" spans="1:8" x14ac:dyDescent="0.45">
      <c r="A1221" s="2" t="str">
        <f t="shared" si="19"/>
        <v>HOLKanEL DORADOVACUUM DISTILLATIONDownstream Charge Capacity, Next Year (barrels per stream day)</v>
      </c>
      <c r="B1221" s="2" t="s">
        <v>180</v>
      </c>
      <c r="C1221" s="2" t="s">
        <v>183</v>
      </c>
      <c r="D1221" s="2" t="s">
        <v>111</v>
      </c>
      <c r="E1221" s="2" t="s">
        <v>184</v>
      </c>
      <c r="F1221" s="2" t="s">
        <v>36</v>
      </c>
      <c r="G1221" s="2" t="s">
        <v>14</v>
      </c>
      <c r="H1221" s="2">
        <v>64000</v>
      </c>
    </row>
    <row r="1222" spans="1:8" x14ac:dyDescent="0.45">
      <c r="A1222" s="2" t="str">
        <f t="shared" si="19"/>
        <v>HOLNewARTESIAALKYLATESProduction Capacity, Current Year (barrels per steam day except sulfur and hydrogen)</v>
      </c>
      <c r="B1222" s="2" t="s">
        <v>180</v>
      </c>
      <c r="C1222" s="2" t="s">
        <v>185</v>
      </c>
      <c r="D1222" s="2" t="s">
        <v>186</v>
      </c>
      <c r="E1222" s="2" t="s">
        <v>187</v>
      </c>
      <c r="F1222" s="2" t="s">
        <v>40</v>
      </c>
      <c r="G1222" s="2" t="s">
        <v>19</v>
      </c>
      <c r="H1222" s="2">
        <v>9100</v>
      </c>
    </row>
    <row r="1223" spans="1:8" x14ac:dyDescent="0.45">
      <c r="A1223" s="2" t="str">
        <f t="shared" si="19"/>
        <v>HOLNewARTESIAALKYLATESProduction Capacity, Next Year (barrels per stream day except sulfur and hydrogen)</v>
      </c>
      <c r="B1223" s="2" t="s">
        <v>180</v>
      </c>
      <c r="C1223" s="2" t="s">
        <v>185</v>
      </c>
      <c r="D1223" s="2" t="s">
        <v>186</v>
      </c>
      <c r="E1223" s="2" t="s">
        <v>187</v>
      </c>
      <c r="F1223" s="2" t="s">
        <v>40</v>
      </c>
      <c r="G1223" s="2" t="s">
        <v>20</v>
      </c>
      <c r="H1223" s="2">
        <v>9100</v>
      </c>
    </row>
    <row r="1224" spans="1:8" x14ac:dyDescent="0.45">
      <c r="A1224" s="2" t="str">
        <f t="shared" si="19"/>
        <v>HOLNewARTESIAASPHALT &amp; ROAD OILProduction Capacity, Current Year (barrels per steam day except sulfur and hydrogen)</v>
      </c>
      <c r="B1224" s="2" t="s">
        <v>180</v>
      </c>
      <c r="C1224" s="2" t="s">
        <v>185</v>
      </c>
      <c r="D1224" s="2" t="s">
        <v>186</v>
      </c>
      <c r="E1224" s="2" t="s">
        <v>187</v>
      </c>
      <c r="F1224" s="2" t="s">
        <v>42</v>
      </c>
      <c r="G1224" s="2" t="s">
        <v>19</v>
      </c>
      <c r="H1224" s="2">
        <v>7000</v>
      </c>
    </row>
    <row r="1225" spans="1:8" x14ac:dyDescent="0.45">
      <c r="A1225" s="2" t="str">
        <f t="shared" si="19"/>
        <v>HOLNewARTESIAASPHALT &amp; ROAD OILProduction Capacity, Next Year (barrels per stream day except sulfur and hydrogen)</v>
      </c>
      <c r="B1225" s="2" t="s">
        <v>180</v>
      </c>
      <c r="C1225" s="2" t="s">
        <v>185</v>
      </c>
      <c r="D1225" s="2" t="s">
        <v>186</v>
      </c>
      <c r="E1225" s="2" t="s">
        <v>187</v>
      </c>
      <c r="F1225" s="2" t="s">
        <v>42</v>
      </c>
      <c r="G1225" s="2" t="s">
        <v>20</v>
      </c>
      <c r="H1225" s="2">
        <v>7000</v>
      </c>
    </row>
    <row r="1226" spans="1:8" x14ac:dyDescent="0.45">
      <c r="A1226" s="2" t="str">
        <f t="shared" si="19"/>
        <v>HOLNewARTESIACAT CRACKING: FRESH FEEDDownstream Charge Capacity, Current Year (barrels per calendar day)</v>
      </c>
      <c r="B1226" s="2" t="s">
        <v>180</v>
      </c>
      <c r="C1226" s="2" t="s">
        <v>185</v>
      </c>
      <c r="D1226" s="2" t="s">
        <v>186</v>
      </c>
      <c r="E1226" s="2" t="s">
        <v>187</v>
      </c>
      <c r="F1226" s="2" t="s">
        <v>28</v>
      </c>
      <c r="G1226" s="2" t="s">
        <v>12</v>
      </c>
      <c r="H1226" s="2">
        <v>26000</v>
      </c>
    </row>
    <row r="1227" spans="1:8" x14ac:dyDescent="0.45">
      <c r="A1227" s="2" t="str">
        <f t="shared" si="19"/>
        <v>HOLNewARTESIACAT CRACKING: FRESH FEEDDownstream Charge Capacity, Current Year (barrels per stream day)</v>
      </c>
      <c r="B1227" s="2" t="s">
        <v>180</v>
      </c>
      <c r="C1227" s="2" t="s">
        <v>185</v>
      </c>
      <c r="D1227" s="2" t="s">
        <v>186</v>
      </c>
      <c r="E1227" s="2" t="s">
        <v>187</v>
      </c>
      <c r="F1227" s="2" t="s">
        <v>28</v>
      </c>
      <c r="G1227" s="2" t="s">
        <v>13</v>
      </c>
      <c r="H1227" s="2">
        <v>27000</v>
      </c>
    </row>
    <row r="1228" spans="1:8" x14ac:dyDescent="0.45">
      <c r="A1228" s="2" t="str">
        <f t="shared" si="19"/>
        <v>HOLNewARTESIACAT CRACKING: FRESH FEEDDownstream Charge Capacity, Next Year (barrels per stream day)</v>
      </c>
      <c r="B1228" s="2" t="s">
        <v>180</v>
      </c>
      <c r="C1228" s="2" t="s">
        <v>185</v>
      </c>
      <c r="D1228" s="2" t="s">
        <v>186</v>
      </c>
      <c r="E1228" s="2" t="s">
        <v>187</v>
      </c>
      <c r="F1228" s="2" t="s">
        <v>28</v>
      </c>
      <c r="G1228" s="2" t="s">
        <v>14</v>
      </c>
      <c r="H1228" s="2">
        <v>30000</v>
      </c>
    </row>
    <row r="1229" spans="1:8" x14ac:dyDescent="0.45">
      <c r="A1229" s="2" t="str">
        <f t="shared" si="19"/>
        <v>HOLNewARTESIACAT HYDROCRACKING, GAS OILDownstream Charge Capacity, Current Year (barrels per calendar day)</v>
      </c>
      <c r="B1229" s="2" t="s">
        <v>180</v>
      </c>
      <c r="C1229" s="2" t="s">
        <v>185</v>
      </c>
      <c r="D1229" s="2" t="s">
        <v>186</v>
      </c>
      <c r="E1229" s="2" t="s">
        <v>187</v>
      </c>
      <c r="F1229" s="2" t="s">
        <v>11</v>
      </c>
      <c r="G1229" s="2" t="s">
        <v>12</v>
      </c>
      <c r="H1229" s="2">
        <v>16800</v>
      </c>
    </row>
    <row r="1230" spans="1:8" x14ac:dyDescent="0.45">
      <c r="A1230" s="2" t="str">
        <f t="shared" si="19"/>
        <v>HOLNewARTESIACAT HYDROCRACKING, GAS OILDownstream Charge Capacity, Current Year (barrels per stream day)</v>
      </c>
      <c r="B1230" s="2" t="s">
        <v>180</v>
      </c>
      <c r="C1230" s="2" t="s">
        <v>185</v>
      </c>
      <c r="D1230" s="2" t="s">
        <v>186</v>
      </c>
      <c r="E1230" s="2" t="s">
        <v>187</v>
      </c>
      <c r="F1230" s="2" t="s">
        <v>11</v>
      </c>
      <c r="G1230" s="2" t="s">
        <v>13</v>
      </c>
      <c r="H1230" s="2">
        <v>18000</v>
      </c>
    </row>
    <row r="1231" spans="1:8" x14ac:dyDescent="0.45">
      <c r="A1231" s="2" t="str">
        <f t="shared" si="19"/>
        <v>HOLNewARTESIACAT HYDROCRACKING, GAS OILDownstream Charge Capacity, Next Year (barrels per stream day)</v>
      </c>
      <c r="B1231" s="2" t="s">
        <v>180</v>
      </c>
      <c r="C1231" s="2" t="s">
        <v>185</v>
      </c>
      <c r="D1231" s="2" t="s">
        <v>186</v>
      </c>
      <c r="E1231" s="2" t="s">
        <v>187</v>
      </c>
      <c r="F1231" s="2" t="s">
        <v>11</v>
      </c>
      <c r="G1231" s="2" t="s">
        <v>14</v>
      </c>
      <c r="H1231" s="2">
        <v>18000</v>
      </c>
    </row>
    <row r="1232" spans="1:8" x14ac:dyDescent="0.45">
      <c r="A1232" s="2" t="str">
        <f t="shared" si="19"/>
        <v>HOLNewARTESIACAT REFORMING: LOW PRESSUREDownstream Charge Capacity, Current Year (barrels per calendar day)</v>
      </c>
      <c r="B1232" s="2" t="s">
        <v>180</v>
      </c>
      <c r="C1232" s="2" t="s">
        <v>185</v>
      </c>
      <c r="D1232" s="2" t="s">
        <v>186</v>
      </c>
      <c r="E1232" s="2" t="s">
        <v>187</v>
      </c>
      <c r="F1232" s="2" t="s">
        <v>15</v>
      </c>
      <c r="G1232" s="2" t="s">
        <v>12</v>
      </c>
      <c r="H1232" s="2">
        <v>21000</v>
      </c>
    </row>
    <row r="1233" spans="1:8" x14ac:dyDescent="0.45">
      <c r="A1233" s="2" t="str">
        <f t="shared" si="19"/>
        <v>HOLNewARTESIACAT REFORMING: LOW PRESSUREDownstream Charge Capacity, Current Year (barrels per stream day)</v>
      </c>
      <c r="B1233" s="2" t="s">
        <v>180</v>
      </c>
      <c r="C1233" s="2" t="s">
        <v>185</v>
      </c>
      <c r="D1233" s="2" t="s">
        <v>186</v>
      </c>
      <c r="E1233" s="2" t="s">
        <v>187</v>
      </c>
      <c r="F1233" s="2" t="s">
        <v>15</v>
      </c>
      <c r="G1233" s="2" t="s">
        <v>13</v>
      </c>
      <c r="H1233" s="2">
        <v>24000</v>
      </c>
    </row>
    <row r="1234" spans="1:8" x14ac:dyDescent="0.45">
      <c r="A1234" s="2" t="str">
        <f t="shared" si="19"/>
        <v>HOLNewARTESIACAT REFORMING: LOW PRESSUREDownstream Charge Capacity, Next Year (barrels per stream day)</v>
      </c>
      <c r="B1234" s="2" t="s">
        <v>180</v>
      </c>
      <c r="C1234" s="2" t="s">
        <v>185</v>
      </c>
      <c r="D1234" s="2" t="s">
        <v>186</v>
      </c>
      <c r="E1234" s="2" t="s">
        <v>187</v>
      </c>
      <c r="F1234" s="2" t="s">
        <v>15</v>
      </c>
      <c r="G1234" s="2" t="s">
        <v>14</v>
      </c>
      <c r="H1234" s="2">
        <v>24000</v>
      </c>
    </row>
    <row r="1235" spans="1:8" x14ac:dyDescent="0.45">
      <c r="A1235" s="2" t="str">
        <f t="shared" si="19"/>
        <v>HOLNewARTESIADESULFURIZATION, DIESEL FUELDownstream Charge Capacity, Current Year (barrels per stream day)</v>
      </c>
      <c r="B1235" s="2" t="s">
        <v>180</v>
      </c>
      <c r="C1235" s="2" t="s">
        <v>185</v>
      </c>
      <c r="D1235" s="2" t="s">
        <v>186</v>
      </c>
      <c r="E1235" s="2" t="s">
        <v>187</v>
      </c>
      <c r="F1235" s="2" t="s">
        <v>43</v>
      </c>
      <c r="G1235" s="2" t="s">
        <v>13</v>
      </c>
      <c r="H1235" s="2">
        <v>40000</v>
      </c>
    </row>
    <row r="1236" spans="1:8" x14ac:dyDescent="0.45">
      <c r="A1236" s="2" t="str">
        <f t="shared" si="19"/>
        <v>HOLNewARTESIADESULFURIZATION, DIESEL FUELDownstream Charge Capacity, Next Year (barrels per stream day)</v>
      </c>
      <c r="B1236" s="2" t="s">
        <v>180</v>
      </c>
      <c r="C1236" s="2" t="s">
        <v>185</v>
      </c>
      <c r="D1236" s="2" t="s">
        <v>186</v>
      </c>
      <c r="E1236" s="2" t="s">
        <v>187</v>
      </c>
      <c r="F1236" s="2" t="s">
        <v>43</v>
      </c>
      <c r="G1236" s="2" t="s">
        <v>14</v>
      </c>
      <c r="H1236" s="2">
        <v>40000</v>
      </c>
    </row>
    <row r="1237" spans="1:8" x14ac:dyDescent="0.45">
      <c r="A1237" s="2" t="str">
        <f t="shared" si="19"/>
        <v>HOLNewARTESIADESULFURIZATION, HEAVY GAS OILDownstream Charge Capacity, Current Year (barrels per stream day)</v>
      </c>
      <c r="B1237" s="2" t="s">
        <v>180</v>
      </c>
      <c r="C1237" s="2" t="s">
        <v>185</v>
      </c>
      <c r="D1237" s="2" t="s">
        <v>186</v>
      </c>
      <c r="E1237" s="2" t="s">
        <v>187</v>
      </c>
      <c r="F1237" s="2" t="s">
        <v>16</v>
      </c>
      <c r="G1237" s="2" t="s">
        <v>13</v>
      </c>
      <c r="H1237" s="2">
        <v>18000</v>
      </c>
    </row>
    <row r="1238" spans="1:8" x14ac:dyDescent="0.45">
      <c r="A1238" s="2" t="str">
        <f t="shared" si="19"/>
        <v>HOLNewARTESIADESULFURIZATION, HEAVY GAS OILDownstream Charge Capacity, Next Year (barrels per stream day)</v>
      </c>
      <c r="B1238" s="2" t="s">
        <v>180</v>
      </c>
      <c r="C1238" s="2" t="s">
        <v>185</v>
      </c>
      <c r="D1238" s="2" t="s">
        <v>186</v>
      </c>
      <c r="E1238" s="2" t="s">
        <v>187</v>
      </c>
      <c r="F1238" s="2" t="s">
        <v>16</v>
      </c>
      <c r="G1238" s="2" t="s">
        <v>14</v>
      </c>
      <c r="H1238" s="2">
        <v>18000</v>
      </c>
    </row>
    <row r="1239" spans="1:8" x14ac:dyDescent="0.45">
      <c r="A1239" s="2" t="str">
        <f t="shared" si="19"/>
        <v>HOLNewARTESIADESULFURIZATION, KEROSENE AND JETDownstream Charge Capacity, Current Year (barrels per stream day)</v>
      </c>
      <c r="B1239" s="2" t="s">
        <v>180</v>
      </c>
      <c r="C1239" s="2" t="s">
        <v>185</v>
      </c>
      <c r="D1239" s="2" t="s">
        <v>186</v>
      </c>
      <c r="E1239" s="2" t="s">
        <v>187</v>
      </c>
      <c r="F1239" s="2" t="s">
        <v>44</v>
      </c>
      <c r="G1239" s="2" t="s">
        <v>13</v>
      </c>
      <c r="H1239" s="2">
        <v>12000</v>
      </c>
    </row>
    <row r="1240" spans="1:8" x14ac:dyDescent="0.45">
      <c r="A1240" s="2" t="str">
        <f t="shared" si="19"/>
        <v>HOLNewARTESIADESULFURIZATION, KEROSENE AND JETDownstream Charge Capacity, Next Year (barrels per stream day)</v>
      </c>
      <c r="B1240" s="2" t="s">
        <v>180</v>
      </c>
      <c r="C1240" s="2" t="s">
        <v>185</v>
      </c>
      <c r="D1240" s="2" t="s">
        <v>186</v>
      </c>
      <c r="E1240" s="2" t="s">
        <v>187</v>
      </c>
      <c r="F1240" s="2" t="s">
        <v>44</v>
      </c>
      <c r="G1240" s="2" t="s">
        <v>14</v>
      </c>
      <c r="H1240" s="2">
        <v>12000</v>
      </c>
    </row>
    <row r="1241" spans="1:8" x14ac:dyDescent="0.45">
      <c r="A1241" s="2" t="str">
        <f t="shared" si="19"/>
        <v>HOLNewARTESIADESULFURIZATION, NAPHTHA/REFORMER FEEDDownstream Charge Capacity, Current Year (barrels per stream day)</v>
      </c>
      <c r="B1241" s="2" t="s">
        <v>180</v>
      </c>
      <c r="C1241" s="2" t="s">
        <v>185</v>
      </c>
      <c r="D1241" s="2" t="s">
        <v>186</v>
      </c>
      <c r="E1241" s="2" t="s">
        <v>187</v>
      </c>
      <c r="F1241" s="2" t="s">
        <v>17</v>
      </c>
      <c r="G1241" s="2" t="s">
        <v>13</v>
      </c>
      <c r="H1241" s="2">
        <v>36000</v>
      </c>
    </row>
    <row r="1242" spans="1:8" x14ac:dyDescent="0.45">
      <c r="A1242" s="2" t="str">
        <f t="shared" si="19"/>
        <v>HOLNewARTESIADESULFURIZATION, NAPHTHA/REFORMER FEEDDownstream Charge Capacity, Next Year (barrels per stream day)</v>
      </c>
      <c r="B1242" s="2" t="s">
        <v>180</v>
      </c>
      <c r="C1242" s="2" t="s">
        <v>185</v>
      </c>
      <c r="D1242" s="2" t="s">
        <v>186</v>
      </c>
      <c r="E1242" s="2" t="s">
        <v>187</v>
      </c>
      <c r="F1242" s="2" t="s">
        <v>17</v>
      </c>
      <c r="G1242" s="2" t="s">
        <v>14</v>
      </c>
      <c r="H1242" s="2">
        <v>40000</v>
      </c>
    </row>
    <row r="1243" spans="1:8" x14ac:dyDescent="0.45">
      <c r="A1243" s="2" t="str">
        <f t="shared" si="19"/>
        <v>HOLNewARTESIAFUELS SOLVENT DEASPHALTINGDownstream Charge Capacity, Current Year (barrels per stream day)</v>
      </c>
      <c r="B1243" s="2" t="s">
        <v>180</v>
      </c>
      <c r="C1243" s="2" t="s">
        <v>185</v>
      </c>
      <c r="D1243" s="2" t="s">
        <v>186</v>
      </c>
      <c r="E1243" s="2" t="s">
        <v>187</v>
      </c>
      <c r="F1243" s="2" t="s">
        <v>45</v>
      </c>
      <c r="G1243" s="2" t="s">
        <v>13</v>
      </c>
      <c r="H1243" s="2">
        <v>18000</v>
      </c>
    </row>
    <row r="1244" spans="1:8" x14ac:dyDescent="0.45">
      <c r="A1244" s="2" t="str">
        <f t="shared" si="19"/>
        <v>HOLNewARTESIAFUELS SOLVENT DEASPHALTINGDownstream Charge Capacity, Next Year (barrels per stream day)</v>
      </c>
      <c r="B1244" s="2" t="s">
        <v>180</v>
      </c>
      <c r="C1244" s="2" t="s">
        <v>185</v>
      </c>
      <c r="D1244" s="2" t="s">
        <v>186</v>
      </c>
      <c r="E1244" s="2" t="s">
        <v>187</v>
      </c>
      <c r="F1244" s="2" t="s">
        <v>45</v>
      </c>
      <c r="G1244" s="2" t="s">
        <v>14</v>
      </c>
      <c r="H1244" s="2">
        <v>18000</v>
      </c>
    </row>
    <row r="1245" spans="1:8" x14ac:dyDescent="0.45">
      <c r="A1245" s="2" t="str">
        <f t="shared" si="19"/>
        <v>HOLNewARTESIAHYDROGEN (MMCFD)Production Capacity, Current Year (barrels per steam day except sulfur and hydrogen)</v>
      </c>
      <c r="B1245" s="2" t="s">
        <v>180</v>
      </c>
      <c r="C1245" s="2" t="s">
        <v>185</v>
      </c>
      <c r="D1245" s="2" t="s">
        <v>186</v>
      </c>
      <c r="E1245" s="2" t="s">
        <v>187</v>
      </c>
      <c r="F1245" s="2" t="s">
        <v>18</v>
      </c>
      <c r="G1245" s="2" t="s">
        <v>19</v>
      </c>
      <c r="H1245" s="2">
        <v>38</v>
      </c>
    </row>
    <row r="1246" spans="1:8" x14ac:dyDescent="0.45">
      <c r="A1246" s="2" t="str">
        <f t="shared" si="19"/>
        <v>HOLNewARTESIAHYDROGEN (MMCFD)Production Capacity, Next Year (barrels per stream day except sulfur and hydrogen)</v>
      </c>
      <c r="B1246" s="2" t="s">
        <v>180</v>
      </c>
      <c r="C1246" s="2" t="s">
        <v>185</v>
      </c>
      <c r="D1246" s="2" t="s">
        <v>186</v>
      </c>
      <c r="E1246" s="2" t="s">
        <v>187</v>
      </c>
      <c r="F1246" s="2" t="s">
        <v>18</v>
      </c>
      <c r="G1246" s="2" t="s">
        <v>20</v>
      </c>
      <c r="H1246" s="2">
        <v>38</v>
      </c>
    </row>
    <row r="1247" spans="1:8" x14ac:dyDescent="0.45">
      <c r="A1247" s="2" t="str">
        <f t="shared" si="19"/>
        <v>HOLNewARTESIAOPERATING CAPACITYAtmospheric Crude Distillation Capacity (barrels per calendar day)</v>
      </c>
      <c r="B1247" s="2" t="s">
        <v>180</v>
      </c>
      <c r="C1247" s="2" t="s">
        <v>185</v>
      </c>
      <c r="D1247" s="2" t="s">
        <v>186</v>
      </c>
      <c r="E1247" s="2" t="s">
        <v>187</v>
      </c>
      <c r="F1247" s="2" t="s">
        <v>31</v>
      </c>
      <c r="G1247" s="2" t="s">
        <v>32</v>
      </c>
      <c r="H1247" s="2">
        <v>98000</v>
      </c>
    </row>
    <row r="1248" spans="1:8" x14ac:dyDescent="0.45">
      <c r="A1248" s="2" t="str">
        <f t="shared" si="19"/>
        <v>HOLNewARTESIAOPERATING CAPACITYAtmospheric Crude Distillation Capacity (barrels per stream day)</v>
      </c>
      <c r="B1248" s="2" t="s">
        <v>180</v>
      </c>
      <c r="C1248" s="2" t="s">
        <v>185</v>
      </c>
      <c r="D1248" s="2" t="s">
        <v>186</v>
      </c>
      <c r="E1248" s="2" t="s">
        <v>187</v>
      </c>
      <c r="F1248" s="2" t="s">
        <v>31</v>
      </c>
      <c r="G1248" s="2" t="s">
        <v>33</v>
      </c>
      <c r="H1248" s="2">
        <v>115000</v>
      </c>
    </row>
    <row r="1249" spans="1:8" x14ac:dyDescent="0.45">
      <c r="A1249" s="2" t="str">
        <f t="shared" si="19"/>
        <v>HOLNewARTESIASULFUR (SHORT TONS/DAY)Production Capacity, Current Year (barrels per steam day except sulfur and hydrogen)</v>
      </c>
      <c r="B1249" s="2" t="s">
        <v>180</v>
      </c>
      <c r="C1249" s="2" t="s">
        <v>185</v>
      </c>
      <c r="D1249" s="2" t="s">
        <v>186</v>
      </c>
      <c r="E1249" s="2" t="s">
        <v>187</v>
      </c>
      <c r="F1249" s="2" t="s">
        <v>24</v>
      </c>
      <c r="G1249" s="2" t="s">
        <v>19</v>
      </c>
      <c r="H1249" s="2">
        <v>200</v>
      </c>
    </row>
    <row r="1250" spans="1:8" x14ac:dyDescent="0.45">
      <c r="A1250" s="2" t="str">
        <f t="shared" si="19"/>
        <v>HOLNewARTESIASULFUR (SHORT TONS/DAY)Production Capacity, Next Year (barrels per stream day except sulfur and hydrogen)</v>
      </c>
      <c r="B1250" s="2" t="s">
        <v>180</v>
      </c>
      <c r="C1250" s="2" t="s">
        <v>185</v>
      </c>
      <c r="D1250" s="2" t="s">
        <v>186</v>
      </c>
      <c r="E1250" s="2" t="s">
        <v>187</v>
      </c>
      <c r="F1250" s="2" t="s">
        <v>24</v>
      </c>
      <c r="G1250" s="2" t="s">
        <v>20</v>
      </c>
      <c r="H1250" s="2">
        <v>200</v>
      </c>
    </row>
    <row r="1251" spans="1:8" x14ac:dyDescent="0.45">
      <c r="A1251" s="2" t="str">
        <f t="shared" si="19"/>
        <v>HOLNewARTESIATOTAL OPER CAP (PROJECTED, NEXT YEAR)Atmospheric Crude Distillation Capacity (barrels per stream day)</v>
      </c>
      <c r="B1251" s="2" t="s">
        <v>180</v>
      </c>
      <c r="C1251" s="2" t="s">
        <v>185</v>
      </c>
      <c r="D1251" s="2" t="s">
        <v>186</v>
      </c>
      <c r="E1251" s="2" t="s">
        <v>187</v>
      </c>
      <c r="F1251" s="2" t="s">
        <v>34</v>
      </c>
      <c r="G1251" s="2" t="s">
        <v>33</v>
      </c>
      <c r="H1251" s="2">
        <v>115000</v>
      </c>
    </row>
    <row r="1252" spans="1:8" x14ac:dyDescent="0.45">
      <c r="A1252" s="2" t="str">
        <f t="shared" si="19"/>
        <v>HOLNewARTESIATOTAL OPERABLE CAPACITYAtmospheric Crude Distillation Capacity (barrels per calendar day)</v>
      </c>
      <c r="B1252" s="2" t="s">
        <v>180</v>
      </c>
      <c r="C1252" s="2" t="s">
        <v>185</v>
      </c>
      <c r="D1252" s="2" t="s">
        <v>186</v>
      </c>
      <c r="E1252" s="2" t="s">
        <v>187</v>
      </c>
      <c r="F1252" s="2" t="s">
        <v>35</v>
      </c>
      <c r="G1252" s="2" t="s">
        <v>32</v>
      </c>
      <c r="H1252" s="2">
        <v>98000</v>
      </c>
    </row>
    <row r="1253" spans="1:8" x14ac:dyDescent="0.45">
      <c r="A1253" s="2" t="str">
        <f t="shared" si="19"/>
        <v>HOLNewARTESIATOTAL OPERABLE CAPACITYAtmospheric Crude Distillation Capacity (barrels per stream day)</v>
      </c>
      <c r="B1253" s="2" t="s">
        <v>180</v>
      </c>
      <c r="C1253" s="2" t="s">
        <v>185</v>
      </c>
      <c r="D1253" s="2" t="s">
        <v>186</v>
      </c>
      <c r="E1253" s="2" t="s">
        <v>187</v>
      </c>
      <c r="F1253" s="2" t="s">
        <v>35</v>
      </c>
      <c r="G1253" s="2" t="s">
        <v>33</v>
      </c>
      <c r="H1253" s="2">
        <v>115000</v>
      </c>
    </row>
    <row r="1254" spans="1:8" x14ac:dyDescent="0.45">
      <c r="A1254" s="2" t="str">
        <f t="shared" si="19"/>
        <v>HOLNewARTESIAVACUUM DISTILLATIONDownstream Charge Capacity, Current Year (barrels per stream day)</v>
      </c>
      <c r="B1254" s="2" t="s">
        <v>180</v>
      </c>
      <c r="C1254" s="2" t="s">
        <v>185</v>
      </c>
      <c r="D1254" s="2" t="s">
        <v>186</v>
      </c>
      <c r="E1254" s="2" t="s">
        <v>187</v>
      </c>
      <c r="F1254" s="2" t="s">
        <v>36</v>
      </c>
      <c r="G1254" s="2" t="s">
        <v>13</v>
      </c>
      <c r="H1254" s="2">
        <v>29600</v>
      </c>
    </row>
    <row r="1255" spans="1:8" x14ac:dyDescent="0.45">
      <c r="A1255" s="2" t="str">
        <f t="shared" si="19"/>
        <v>HOLNewARTESIAVACUUM DISTILLATIONDownstream Charge Capacity, Next Year (barrels per stream day)</v>
      </c>
      <c r="B1255" s="2" t="s">
        <v>180</v>
      </c>
      <c r="C1255" s="2" t="s">
        <v>185</v>
      </c>
      <c r="D1255" s="2" t="s">
        <v>186</v>
      </c>
      <c r="E1255" s="2" t="s">
        <v>187</v>
      </c>
      <c r="F1255" s="2" t="s">
        <v>36</v>
      </c>
      <c r="G1255" s="2" t="s">
        <v>14</v>
      </c>
      <c r="H1255" s="2">
        <v>30100</v>
      </c>
    </row>
    <row r="1256" spans="1:8" x14ac:dyDescent="0.45">
      <c r="A1256" s="2" t="str">
        <f t="shared" si="19"/>
        <v>HOLOklTULSA EASTALKYLATESProduction Capacity, Current Year (barrels per steam day except sulfur and hydrogen)</v>
      </c>
      <c r="B1256" s="2" t="s">
        <v>180</v>
      </c>
      <c r="C1256" s="2" t="s">
        <v>188</v>
      </c>
      <c r="D1256" s="2" t="s">
        <v>189</v>
      </c>
      <c r="E1256" s="2" t="s">
        <v>190</v>
      </c>
      <c r="F1256" s="2" t="s">
        <v>40</v>
      </c>
      <c r="G1256" s="2" t="s">
        <v>19</v>
      </c>
      <c r="H1256" s="2">
        <v>5500</v>
      </c>
    </row>
    <row r="1257" spans="1:8" x14ac:dyDescent="0.45">
      <c r="A1257" s="2" t="str">
        <f t="shared" si="19"/>
        <v>HOLOklTULSA EASTALKYLATESProduction Capacity, Next Year (barrels per stream day except sulfur and hydrogen)</v>
      </c>
      <c r="B1257" s="2" t="s">
        <v>180</v>
      </c>
      <c r="C1257" s="2" t="s">
        <v>188</v>
      </c>
      <c r="D1257" s="2" t="s">
        <v>189</v>
      </c>
      <c r="E1257" s="2" t="s">
        <v>190</v>
      </c>
      <c r="F1257" s="2" t="s">
        <v>40</v>
      </c>
      <c r="G1257" s="2" t="s">
        <v>20</v>
      </c>
      <c r="H1257" s="2">
        <v>5500</v>
      </c>
    </row>
    <row r="1258" spans="1:8" x14ac:dyDescent="0.45">
      <c r="A1258" s="2" t="str">
        <f t="shared" si="19"/>
        <v>HOLOklTULSA EASTASPHALT &amp; ROAD OILProduction Capacity, Current Year (barrels per steam day except sulfur and hydrogen)</v>
      </c>
      <c r="B1258" s="2" t="s">
        <v>180</v>
      </c>
      <c r="C1258" s="2" t="s">
        <v>188</v>
      </c>
      <c r="D1258" s="2" t="s">
        <v>189</v>
      </c>
      <c r="E1258" s="2" t="s">
        <v>190</v>
      </c>
      <c r="F1258" s="2" t="s">
        <v>42</v>
      </c>
      <c r="G1258" s="2" t="s">
        <v>19</v>
      </c>
      <c r="H1258" s="2">
        <v>15200</v>
      </c>
    </row>
    <row r="1259" spans="1:8" x14ac:dyDescent="0.45">
      <c r="A1259" s="2" t="str">
        <f t="shared" si="19"/>
        <v>HOLOklTULSA EASTASPHALT &amp; ROAD OILProduction Capacity, Next Year (barrels per stream day except sulfur and hydrogen)</v>
      </c>
      <c r="B1259" s="2" t="s">
        <v>180</v>
      </c>
      <c r="C1259" s="2" t="s">
        <v>188</v>
      </c>
      <c r="D1259" s="2" t="s">
        <v>189</v>
      </c>
      <c r="E1259" s="2" t="s">
        <v>190</v>
      </c>
      <c r="F1259" s="2" t="s">
        <v>42</v>
      </c>
      <c r="G1259" s="2" t="s">
        <v>20</v>
      </c>
      <c r="H1259" s="2">
        <v>15200</v>
      </c>
    </row>
    <row r="1260" spans="1:8" x14ac:dyDescent="0.45">
      <c r="A1260" s="2" t="str">
        <f t="shared" si="19"/>
        <v>HOLOklTULSA EASTCAT CRACKING: FRESH FEEDDownstream Charge Capacity, Current Year (barrels per calendar day)</v>
      </c>
      <c r="B1260" s="2" t="s">
        <v>180</v>
      </c>
      <c r="C1260" s="2" t="s">
        <v>188</v>
      </c>
      <c r="D1260" s="2" t="s">
        <v>189</v>
      </c>
      <c r="E1260" s="2" t="s">
        <v>190</v>
      </c>
      <c r="F1260" s="2" t="s">
        <v>28</v>
      </c>
      <c r="G1260" s="2" t="s">
        <v>12</v>
      </c>
      <c r="H1260" s="2">
        <v>21100</v>
      </c>
    </row>
    <row r="1261" spans="1:8" x14ac:dyDescent="0.45">
      <c r="A1261" s="2" t="str">
        <f t="shared" si="19"/>
        <v>HOLOklTULSA EASTCAT CRACKING: FRESH FEEDDownstream Charge Capacity, Current Year (barrels per stream day)</v>
      </c>
      <c r="B1261" s="2" t="s">
        <v>180</v>
      </c>
      <c r="C1261" s="2" t="s">
        <v>188</v>
      </c>
      <c r="D1261" s="2" t="s">
        <v>189</v>
      </c>
      <c r="E1261" s="2" t="s">
        <v>190</v>
      </c>
      <c r="F1261" s="2" t="s">
        <v>28</v>
      </c>
      <c r="G1261" s="2" t="s">
        <v>13</v>
      </c>
      <c r="H1261" s="2">
        <v>25000</v>
      </c>
    </row>
    <row r="1262" spans="1:8" x14ac:dyDescent="0.45">
      <c r="A1262" s="2" t="str">
        <f t="shared" si="19"/>
        <v>HOLOklTULSA EASTCAT CRACKING: FRESH FEEDDownstream Charge Capacity, Next Year (barrels per stream day)</v>
      </c>
      <c r="B1262" s="2" t="s">
        <v>180</v>
      </c>
      <c r="C1262" s="2" t="s">
        <v>188</v>
      </c>
      <c r="D1262" s="2" t="s">
        <v>189</v>
      </c>
      <c r="E1262" s="2" t="s">
        <v>190</v>
      </c>
      <c r="F1262" s="2" t="s">
        <v>28</v>
      </c>
      <c r="G1262" s="2" t="s">
        <v>14</v>
      </c>
      <c r="H1262" s="2">
        <v>25000</v>
      </c>
    </row>
    <row r="1263" spans="1:8" x14ac:dyDescent="0.45">
      <c r="A1263" s="2" t="str">
        <f t="shared" si="19"/>
        <v>HOLOklTULSA EASTCAT CRACKING: RECYCLED FEEDDownstream Charge Capacity, Current Year (barrels per stream day)</v>
      </c>
      <c r="B1263" s="2" t="s">
        <v>180</v>
      </c>
      <c r="C1263" s="2" t="s">
        <v>188</v>
      </c>
      <c r="D1263" s="2" t="s">
        <v>189</v>
      </c>
      <c r="E1263" s="2" t="s">
        <v>190</v>
      </c>
      <c r="F1263" s="2" t="s">
        <v>66</v>
      </c>
      <c r="G1263" s="2" t="s">
        <v>13</v>
      </c>
      <c r="H1263" s="2">
        <v>2000</v>
      </c>
    </row>
    <row r="1264" spans="1:8" x14ac:dyDescent="0.45">
      <c r="A1264" s="2" t="str">
        <f t="shared" si="19"/>
        <v>HOLOklTULSA EASTCAT CRACKING: RECYCLED FEEDDownstream Charge Capacity, Next Year (barrels per stream day)</v>
      </c>
      <c r="B1264" s="2" t="s">
        <v>180</v>
      </c>
      <c r="C1264" s="2" t="s">
        <v>188</v>
      </c>
      <c r="D1264" s="2" t="s">
        <v>189</v>
      </c>
      <c r="E1264" s="2" t="s">
        <v>190</v>
      </c>
      <c r="F1264" s="2" t="s">
        <v>66</v>
      </c>
      <c r="G1264" s="2" t="s">
        <v>14</v>
      </c>
      <c r="H1264" s="2">
        <v>2000</v>
      </c>
    </row>
    <row r="1265" spans="1:8" x14ac:dyDescent="0.45">
      <c r="A1265" s="2" t="str">
        <f t="shared" si="19"/>
        <v>HOLOklTULSA EASTCAT REFORMING: LOW PRESSUREDownstream Charge Capacity, Current Year (barrels per calendar day)</v>
      </c>
      <c r="B1265" s="2" t="s">
        <v>180</v>
      </c>
      <c r="C1265" s="2" t="s">
        <v>188</v>
      </c>
      <c r="D1265" s="2" t="s">
        <v>189</v>
      </c>
      <c r="E1265" s="2" t="s">
        <v>190</v>
      </c>
      <c r="F1265" s="2" t="s">
        <v>15</v>
      </c>
      <c r="G1265" s="2" t="s">
        <v>12</v>
      </c>
      <c r="H1265" s="2">
        <v>21000</v>
      </c>
    </row>
    <row r="1266" spans="1:8" x14ac:dyDescent="0.45">
      <c r="A1266" s="2" t="str">
        <f t="shared" si="19"/>
        <v>HOLOklTULSA EASTCAT REFORMING: LOW PRESSUREDownstream Charge Capacity, Current Year (barrels per stream day)</v>
      </c>
      <c r="B1266" s="2" t="s">
        <v>180</v>
      </c>
      <c r="C1266" s="2" t="s">
        <v>188</v>
      </c>
      <c r="D1266" s="2" t="s">
        <v>189</v>
      </c>
      <c r="E1266" s="2" t="s">
        <v>190</v>
      </c>
      <c r="F1266" s="2" t="s">
        <v>15</v>
      </c>
      <c r="G1266" s="2" t="s">
        <v>13</v>
      </c>
      <c r="H1266" s="2">
        <v>25000</v>
      </c>
    </row>
    <row r="1267" spans="1:8" x14ac:dyDescent="0.45">
      <c r="A1267" s="2" t="str">
        <f t="shared" si="19"/>
        <v>HOLOklTULSA EASTCAT REFORMING: LOW PRESSUREDownstream Charge Capacity, Next Year (barrels per stream day)</v>
      </c>
      <c r="B1267" s="2" t="s">
        <v>180</v>
      </c>
      <c r="C1267" s="2" t="s">
        <v>188</v>
      </c>
      <c r="D1267" s="2" t="s">
        <v>189</v>
      </c>
      <c r="E1267" s="2" t="s">
        <v>190</v>
      </c>
      <c r="F1267" s="2" t="s">
        <v>15</v>
      </c>
      <c r="G1267" s="2" t="s">
        <v>14</v>
      </c>
      <c r="H1267" s="2">
        <v>25000</v>
      </c>
    </row>
    <row r="1268" spans="1:8" x14ac:dyDescent="0.45">
      <c r="A1268" s="2" t="str">
        <f t="shared" si="19"/>
        <v>HOLOklTULSA EASTDESULFURIZATION, DIESEL FUELDownstream Charge Capacity, Current Year (barrels per stream day)</v>
      </c>
      <c r="B1268" s="2" t="s">
        <v>180</v>
      </c>
      <c r="C1268" s="2" t="s">
        <v>188</v>
      </c>
      <c r="D1268" s="2" t="s">
        <v>189</v>
      </c>
      <c r="E1268" s="2" t="s">
        <v>190</v>
      </c>
      <c r="F1268" s="2" t="s">
        <v>43</v>
      </c>
      <c r="G1268" s="2" t="s">
        <v>13</v>
      </c>
      <c r="H1268" s="2">
        <v>45000</v>
      </c>
    </row>
    <row r="1269" spans="1:8" x14ac:dyDescent="0.45">
      <c r="A1269" s="2" t="str">
        <f t="shared" si="19"/>
        <v>HOLOklTULSA EASTDESULFURIZATION, DIESEL FUELDownstream Charge Capacity, Next Year (barrels per stream day)</v>
      </c>
      <c r="B1269" s="2" t="s">
        <v>180</v>
      </c>
      <c r="C1269" s="2" t="s">
        <v>188</v>
      </c>
      <c r="D1269" s="2" t="s">
        <v>189</v>
      </c>
      <c r="E1269" s="2" t="s">
        <v>190</v>
      </c>
      <c r="F1269" s="2" t="s">
        <v>43</v>
      </c>
      <c r="G1269" s="2" t="s">
        <v>14</v>
      </c>
      <c r="H1269" s="2">
        <v>45000</v>
      </c>
    </row>
    <row r="1270" spans="1:8" x14ac:dyDescent="0.45">
      <c r="A1270" s="2" t="str">
        <f t="shared" si="19"/>
        <v>HOLOklTULSA EASTDESULFURIZATION, GASOLINEDownstream Charge Capacity, Current Year (barrels per stream day)</v>
      </c>
      <c r="B1270" s="2" t="s">
        <v>180</v>
      </c>
      <c r="C1270" s="2" t="s">
        <v>188</v>
      </c>
      <c r="D1270" s="2" t="s">
        <v>189</v>
      </c>
      <c r="E1270" s="2" t="s">
        <v>190</v>
      </c>
      <c r="F1270" s="2" t="s">
        <v>30</v>
      </c>
      <c r="G1270" s="2" t="s">
        <v>13</v>
      </c>
      <c r="H1270" s="2">
        <v>29000</v>
      </c>
    </row>
    <row r="1271" spans="1:8" x14ac:dyDescent="0.45">
      <c r="A1271" s="2" t="str">
        <f t="shared" si="19"/>
        <v>HOLOklTULSA EASTDESULFURIZATION, GASOLINEDownstream Charge Capacity, Next Year (barrels per stream day)</v>
      </c>
      <c r="B1271" s="2" t="s">
        <v>180</v>
      </c>
      <c r="C1271" s="2" t="s">
        <v>188</v>
      </c>
      <c r="D1271" s="2" t="s">
        <v>189</v>
      </c>
      <c r="E1271" s="2" t="s">
        <v>190</v>
      </c>
      <c r="F1271" s="2" t="s">
        <v>30</v>
      </c>
      <c r="G1271" s="2" t="s">
        <v>14</v>
      </c>
      <c r="H1271" s="2">
        <v>29000</v>
      </c>
    </row>
    <row r="1272" spans="1:8" x14ac:dyDescent="0.45">
      <c r="A1272" s="2" t="str">
        <f t="shared" si="19"/>
        <v>HOLOklTULSA EASTDESULFURIZATION, NAPHTHA/REFORMER FEEDDownstream Charge Capacity, Current Year (barrels per stream day)</v>
      </c>
      <c r="B1272" s="2" t="s">
        <v>180</v>
      </c>
      <c r="C1272" s="2" t="s">
        <v>188</v>
      </c>
      <c r="D1272" s="2" t="s">
        <v>189</v>
      </c>
      <c r="E1272" s="2" t="s">
        <v>190</v>
      </c>
      <c r="F1272" s="2" t="s">
        <v>17</v>
      </c>
      <c r="G1272" s="2" t="s">
        <v>13</v>
      </c>
      <c r="H1272" s="2">
        <v>22000</v>
      </c>
    </row>
    <row r="1273" spans="1:8" x14ac:dyDescent="0.45">
      <c r="A1273" s="2" t="str">
        <f t="shared" si="19"/>
        <v>HOLOklTULSA EASTDESULFURIZATION, NAPHTHA/REFORMER FEEDDownstream Charge Capacity, Next Year (barrels per stream day)</v>
      </c>
      <c r="B1273" s="2" t="s">
        <v>180</v>
      </c>
      <c r="C1273" s="2" t="s">
        <v>188</v>
      </c>
      <c r="D1273" s="2" t="s">
        <v>189</v>
      </c>
      <c r="E1273" s="2" t="s">
        <v>190</v>
      </c>
      <c r="F1273" s="2" t="s">
        <v>17</v>
      </c>
      <c r="G1273" s="2" t="s">
        <v>14</v>
      </c>
      <c r="H1273" s="2">
        <v>22000</v>
      </c>
    </row>
    <row r="1274" spans="1:8" x14ac:dyDescent="0.45">
      <c r="A1274" s="2" t="str">
        <f t="shared" si="19"/>
        <v>HOLOklTULSA EASTIDLE CAPACITYAtmospheric Crude Distillation Capacity (barrels per calendar day)</v>
      </c>
      <c r="B1274" s="2" t="s">
        <v>180</v>
      </c>
      <c r="C1274" s="2" t="s">
        <v>188</v>
      </c>
      <c r="D1274" s="2" t="s">
        <v>189</v>
      </c>
      <c r="E1274" s="2" t="s">
        <v>190</v>
      </c>
      <c r="F1274" s="2" t="s">
        <v>54</v>
      </c>
      <c r="G1274" s="2" t="s">
        <v>32</v>
      </c>
      <c r="H1274" s="2">
        <v>70300</v>
      </c>
    </row>
    <row r="1275" spans="1:8" x14ac:dyDescent="0.45">
      <c r="A1275" s="2" t="str">
        <f t="shared" si="19"/>
        <v>HOLOklTULSA EASTIDLE CAPACITYAtmospheric Crude Distillation Capacity (barrels per stream day)</v>
      </c>
      <c r="B1275" s="2" t="s">
        <v>180</v>
      </c>
      <c r="C1275" s="2" t="s">
        <v>188</v>
      </c>
      <c r="D1275" s="2" t="s">
        <v>189</v>
      </c>
      <c r="E1275" s="2" t="s">
        <v>190</v>
      </c>
      <c r="F1275" s="2" t="s">
        <v>54</v>
      </c>
      <c r="G1275" s="2" t="s">
        <v>33</v>
      </c>
      <c r="H1275" s="2">
        <v>75500</v>
      </c>
    </row>
    <row r="1276" spans="1:8" x14ac:dyDescent="0.45">
      <c r="A1276" s="2" t="str">
        <f t="shared" si="19"/>
        <v>HOLOklTULSA EASTISOMERIZATION (ISOPENTANE/ISOHEXANE)Production Capacity, Current Year (barrels per steam day except sulfur and hydrogen)</v>
      </c>
      <c r="B1276" s="2" t="s">
        <v>180</v>
      </c>
      <c r="C1276" s="2" t="s">
        <v>188</v>
      </c>
      <c r="D1276" s="2" t="s">
        <v>189</v>
      </c>
      <c r="E1276" s="2" t="s">
        <v>190</v>
      </c>
      <c r="F1276" s="2" t="s">
        <v>22</v>
      </c>
      <c r="G1276" s="2" t="s">
        <v>19</v>
      </c>
      <c r="H1276" s="2">
        <v>13000</v>
      </c>
    </row>
    <row r="1277" spans="1:8" x14ac:dyDescent="0.45">
      <c r="A1277" s="2" t="str">
        <f t="shared" si="19"/>
        <v>HOLOklTULSA EASTISOMERIZATION (ISOPENTANE/ISOHEXANE)Production Capacity, Next Year (barrels per stream day except sulfur and hydrogen)</v>
      </c>
      <c r="B1277" s="2" t="s">
        <v>180</v>
      </c>
      <c r="C1277" s="2" t="s">
        <v>188</v>
      </c>
      <c r="D1277" s="2" t="s">
        <v>189</v>
      </c>
      <c r="E1277" s="2" t="s">
        <v>190</v>
      </c>
      <c r="F1277" s="2" t="s">
        <v>22</v>
      </c>
      <c r="G1277" s="2" t="s">
        <v>20</v>
      </c>
      <c r="H1277" s="2">
        <v>13000</v>
      </c>
    </row>
    <row r="1278" spans="1:8" x14ac:dyDescent="0.45">
      <c r="A1278" s="2" t="str">
        <f t="shared" si="19"/>
        <v>HOLOklTULSA EASTSULFUR (SHORT TONS/DAY)Production Capacity, Current Year (barrels per steam day except sulfur and hydrogen)</v>
      </c>
      <c r="B1278" s="2" t="s">
        <v>180</v>
      </c>
      <c r="C1278" s="2" t="s">
        <v>188</v>
      </c>
      <c r="D1278" s="2" t="s">
        <v>189</v>
      </c>
      <c r="E1278" s="2" t="s">
        <v>190</v>
      </c>
      <c r="F1278" s="2" t="s">
        <v>24</v>
      </c>
      <c r="G1278" s="2" t="s">
        <v>19</v>
      </c>
      <c r="H1278" s="2">
        <v>75</v>
      </c>
    </row>
    <row r="1279" spans="1:8" x14ac:dyDescent="0.45">
      <c r="A1279" s="2" t="str">
        <f t="shared" si="19"/>
        <v>HOLOklTULSA EASTSULFUR (SHORT TONS/DAY)Production Capacity, Next Year (barrels per stream day except sulfur and hydrogen)</v>
      </c>
      <c r="B1279" s="2" t="s">
        <v>180</v>
      </c>
      <c r="C1279" s="2" t="s">
        <v>188</v>
      </c>
      <c r="D1279" s="2" t="s">
        <v>189</v>
      </c>
      <c r="E1279" s="2" t="s">
        <v>190</v>
      </c>
      <c r="F1279" s="2" t="s">
        <v>24</v>
      </c>
      <c r="G1279" s="2" t="s">
        <v>20</v>
      </c>
      <c r="H1279" s="2">
        <v>75</v>
      </c>
    </row>
    <row r="1280" spans="1:8" x14ac:dyDescent="0.45">
      <c r="A1280" s="2" t="str">
        <f t="shared" si="19"/>
        <v>HOLOklTULSA EASTTOTAL OPER CAP (PROJECTED, NEXT YEAR)Atmospheric Crude Distillation Capacity (barrels per stream day)</v>
      </c>
      <c r="B1280" s="2" t="s">
        <v>180</v>
      </c>
      <c r="C1280" s="2" t="s">
        <v>188</v>
      </c>
      <c r="D1280" s="2" t="s">
        <v>189</v>
      </c>
      <c r="E1280" s="2" t="s">
        <v>190</v>
      </c>
      <c r="F1280" s="2" t="s">
        <v>34</v>
      </c>
      <c r="G1280" s="2" t="s">
        <v>33</v>
      </c>
      <c r="H1280" s="2">
        <v>75500</v>
      </c>
    </row>
    <row r="1281" spans="1:8" x14ac:dyDescent="0.45">
      <c r="A1281" s="2" t="str">
        <f t="shared" si="19"/>
        <v>HOLOklTULSA EASTTOTAL OPERABLE CAPACITYAtmospheric Crude Distillation Capacity (barrels per calendar day)</v>
      </c>
      <c r="B1281" s="2" t="s">
        <v>180</v>
      </c>
      <c r="C1281" s="2" t="s">
        <v>188</v>
      </c>
      <c r="D1281" s="2" t="s">
        <v>189</v>
      </c>
      <c r="E1281" s="2" t="s">
        <v>190</v>
      </c>
      <c r="F1281" s="2" t="s">
        <v>35</v>
      </c>
      <c r="G1281" s="2" t="s">
        <v>32</v>
      </c>
      <c r="H1281" s="2">
        <v>70300</v>
      </c>
    </row>
    <row r="1282" spans="1:8" x14ac:dyDescent="0.45">
      <c r="A1282" s="2" t="str">
        <f t="shared" ref="A1282:A1345" si="20">LEFT(B1282,3)&amp;LEFT(D1282,3)&amp;LEFT(E1282,15)&amp;F1282&amp;G1282</f>
        <v>HOLOklTULSA EASTTOTAL OPERABLE CAPACITYAtmospheric Crude Distillation Capacity (barrels per stream day)</v>
      </c>
      <c r="B1282" s="2" t="s">
        <v>180</v>
      </c>
      <c r="C1282" s="2" t="s">
        <v>188</v>
      </c>
      <c r="D1282" s="2" t="s">
        <v>189</v>
      </c>
      <c r="E1282" s="2" t="s">
        <v>190</v>
      </c>
      <c r="F1282" s="2" t="s">
        <v>35</v>
      </c>
      <c r="G1282" s="2" t="s">
        <v>33</v>
      </c>
      <c r="H1282" s="2">
        <v>75500</v>
      </c>
    </row>
    <row r="1283" spans="1:8" x14ac:dyDescent="0.45">
      <c r="A1283" s="2" t="str">
        <f t="shared" si="20"/>
        <v>HOLOklTULSA EASTVACUUM DISTILLATIONDownstream Charge Capacity, Current Year (barrels per stream day)</v>
      </c>
      <c r="B1283" s="2" t="s">
        <v>180</v>
      </c>
      <c r="C1283" s="2" t="s">
        <v>188</v>
      </c>
      <c r="D1283" s="2" t="s">
        <v>189</v>
      </c>
      <c r="E1283" s="2" t="s">
        <v>190</v>
      </c>
      <c r="F1283" s="2" t="s">
        <v>36</v>
      </c>
      <c r="G1283" s="2" t="s">
        <v>13</v>
      </c>
      <c r="H1283" s="2">
        <v>27000</v>
      </c>
    </row>
    <row r="1284" spans="1:8" x14ac:dyDescent="0.45">
      <c r="A1284" s="2" t="str">
        <f t="shared" si="20"/>
        <v>HOLOklTULSA EASTVACUUM DISTILLATIONDownstream Charge Capacity, Next Year (barrels per stream day)</v>
      </c>
      <c r="B1284" s="2" t="s">
        <v>180</v>
      </c>
      <c r="C1284" s="2" t="s">
        <v>188</v>
      </c>
      <c r="D1284" s="2" t="s">
        <v>189</v>
      </c>
      <c r="E1284" s="2" t="s">
        <v>190</v>
      </c>
      <c r="F1284" s="2" t="s">
        <v>36</v>
      </c>
      <c r="G1284" s="2" t="s">
        <v>14</v>
      </c>
      <c r="H1284" s="2">
        <v>27000</v>
      </c>
    </row>
    <row r="1285" spans="1:8" x14ac:dyDescent="0.45">
      <c r="A1285" s="2" t="str">
        <f t="shared" si="20"/>
        <v>HOLOklTULSA WESTASPHALT &amp; ROAD OILProduction Capacity, Current Year (barrels per steam day except sulfur and hydrogen)</v>
      </c>
      <c r="B1285" s="2" t="s">
        <v>180</v>
      </c>
      <c r="C1285" s="2" t="s">
        <v>188</v>
      </c>
      <c r="D1285" s="2" t="s">
        <v>189</v>
      </c>
      <c r="E1285" s="2" t="s">
        <v>191</v>
      </c>
      <c r="F1285" s="2" t="s">
        <v>42</v>
      </c>
      <c r="G1285" s="2" t="s">
        <v>19</v>
      </c>
      <c r="H1285" s="2">
        <v>6500</v>
      </c>
    </row>
    <row r="1286" spans="1:8" x14ac:dyDescent="0.45">
      <c r="A1286" s="2" t="str">
        <f t="shared" si="20"/>
        <v>HOLOklTULSA WESTASPHALT &amp; ROAD OILProduction Capacity, Next Year (barrels per stream day except sulfur and hydrogen)</v>
      </c>
      <c r="B1286" s="2" t="s">
        <v>180</v>
      </c>
      <c r="C1286" s="2" t="s">
        <v>188</v>
      </c>
      <c r="D1286" s="2" t="s">
        <v>189</v>
      </c>
      <c r="E1286" s="2" t="s">
        <v>191</v>
      </c>
      <c r="F1286" s="2" t="s">
        <v>42</v>
      </c>
      <c r="G1286" s="2" t="s">
        <v>20</v>
      </c>
      <c r="H1286" s="2">
        <v>6500</v>
      </c>
    </row>
    <row r="1287" spans="1:8" x14ac:dyDescent="0.45">
      <c r="A1287" s="2" t="str">
        <f t="shared" si="20"/>
        <v>HOLOklTULSA WESTDESULFURIZATION, NAPHTHA/REFORMER FEEDDownstream Charge Capacity, Current Year (barrels per stream day)</v>
      </c>
      <c r="B1287" s="2" t="s">
        <v>180</v>
      </c>
      <c r="C1287" s="2" t="s">
        <v>188</v>
      </c>
      <c r="D1287" s="2" t="s">
        <v>189</v>
      </c>
      <c r="E1287" s="2" t="s">
        <v>191</v>
      </c>
      <c r="F1287" s="2" t="s">
        <v>17</v>
      </c>
      <c r="G1287" s="2" t="s">
        <v>13</v>
      </c>
      <c r="H1287" s="2">
        <v>28000</v>
      </c>
    </row>
    <row r="1288" spans="1:8" x14ac:dyDescent="0.45">
      <c r="A1288" s="2" t="str">
        <f t="shared" si="20"/>
        <v>HOLOklTULSA WESTDESULFURIZATION, NAPHTHA/REFORMER FEEDDownstream Charge Capacity, Next Year (barrels per stream day)</v>
      </c>
      <c r="B1288" s="2" t="s">
        <v>180</v>
      </c>
      <c r="C1288" s="2" t="s">
        <v>188</v>
      </c>
      <c r="D1288" s="2" t="s">
        <v>189</v>
      </c>
      <c r="E1288" s="2" t="s">
        <v>191</v>
      </c>
      <c r="F1288" s="2" t="s">
        <v>17</v>
      </c>
      <c r="G1288" s="2" t="s">
        <v>14</v>
      </c>
      <c r="H1288" s="2">
        <v>28000</v>
      </c>
    </row>
    <row r="1289" spans="1:8" x14ac:dyDescent="0.45">
      <c r="A1289" s="2" t="str">
        <f t="shared" si="20"/>
        <v>HOLOklTULSA WESTDESULFURIZATION, OTHERDownstream Charge Capacity, Current Year (barrels per stream day)</v>
      </c>
      <c r="B1289" s="2" t="s">
        <v>180</v>
      </c>
      <c r="C1289" s="2" t="s">
        <v>188</v>
      </c>
      <c r="D1289" s="2" t="s">
        <v>189</v>
      </c>
      <c r="E1289" s="2" t="s">
        <v>191</v>
      </c>
      <c r="F1289" s="2" t="s">
        <v>95</v>
      </c>
      <c r="G1289" s="2" t="s">
        <v>13</v>
      </c>
      <c r="H1289" s="2">
        <v>21600</v>
      </c>
    </row>
    <row r="1290" spans="1:8" x14ac:dyDescent="0.45">
      <c r="A1290" s="2" t="str">
        <f t="shared" si="20"/>
        <v>HOLOklTULSA WESTDESULFURIZATION, OTHERDownstream Charge Capacity, Next Year (barrels per stream day)</v>
      </c>
      <c r="B1290" s="2" t="s">
        <v>180</v>
      </c>
      <c r="C1290" s="2" t="s">
        <v>188</v>
      </c>
      <c r="D1290" s="2" t="s">
        <v>189</v>
      </c>
      <c r="E1290" s="2" t="s">
        <v>191</v>
      </c>
      <c r="F1290" s="2" t="s">
        <v>95</v>
      </c>
      <c r="G1290" s="2" t="s">
        <v>14</v>
      </c>
      <c r="H1290" s="2">
        <v>21600</v>
      </c>
    </row>
    <row r="1291" spans="1:8" x14ac:dyDescent="0.45">
      <c r="A1291" s="2" t="str">
        <f t="shared" si="20"/>
        <v>HOLOklTULSA WESTISOMERIZATION (ISOBUTANE)Production Capacity, Current Year (barrels per steam day except sulfur and hydrogen)</v>
      </c>
      <c r="B1291" s="2" t="s">
        <v>180</v>
      </c>
      <c r="C1291" s="2" t="s">
        <v>188</v>
      </c>
      <c r="D1291" s="2" t="s">
        <v>189</v>
      </c>
      <c r="E1291" s="2" t="s">
        <v>191</v>
      </c>
      <c r="F1291" s="2" t="s">
        <v>21</v>
      </c>
      <c r="G1291" s="2" t="s">
        <v>19</v>
      </c>
      <c r="H1291" s="2">
        <v>900</v>
      </c>
    </row>
    <row r="1292" spans="1:8" x14ac:dyDescent="0.45">
      <c r="A1292" s="2" t="str">
        <f t="shared" si="20"/>
        <v>HOLOklTULSA WESTISOMERIZATION (ISOBUTANE)Production Capacity, Next Year (barrels per stream day except sulfur and hydrogen)</v>
      </c>
      <c r="B1292" s="2" t="s">
        <v>180</v>
      </c>
      <c r="C1292" s="2" t="s">
        <v>188</v>
      </c>
      <c r="D1292" s="2" t="s">
        <v>189</v>
      </c>
      <c r="E1292" s="2" t="s">
        <v>191</v>
      </c>
      <c r="F1292" s="2" t="s">
        <v>21</v>
      </c>
      <c r="G1292" s="2" t="s">
        <v>20</v>
      </c>
      <c r="H1292" s="2">
        <v>900</v>
      </c>
    </row>
    <row r="1293" spans="1:8" x14ac:dyDescent="0.45">
      <c r="A1293" s="2" t="str">
        <f t="shared" si="20"/>
        <v>HOLOklTULSA WESTLUBRICANTSProduction Capacity, Current Year (barrels per steam day except sulfur and hydrogen)</v>
      </c>
      <c r="B1293" s="2" t="s">
        <v>180</v>
      </c>
      <c r="C1293" s="2" t="s">
        <v>188</v>
      </c>
      <c r="D1293" s="2" t="s">
        <v>189</v>
      </c>
      <c r="E1293" s="2" t="s">
        <v>191</v>
      </c>
      <c r="F1293" s="2" t="s">
        <v>49</v>
      </c>
      <c r="G1293" s="2" t="s">
        <v>19</v>
      </c>
      <c r="H1293" s="2">
        <v>9100</v>
      </c>
    </row>
    <row r="1294" spans="1:8" x14ac:dyDescent="0.45">
      <c r="A1294" s="2" t="str">
        <f t="shared" si="20"/>
        <v>HOLOklTULSA WESTLUBRICANTSProduction Capacity, Next Year (barrels per stream day except sulfur and hydrogen)</v>
      </c>
      <c r="B1294" s="2" t="s">
        <v>180</v>
      </c>
      <c r="C1294" s="2" t="s">
        <v>188</v>
      </c>
      <c r="D1294" s="2" t="s">
        <v>189</v>
      </c>
      <c r="E1294" s="2" t="s">
        <v>191</v>
      </c>
      <c r="F1294" s="2" t="s">
        <v>49</v>
      </c>
      <c r="G1294" s="2" t="s">
        <v>20</v>
      </c>
      <c r="H1294" s="2">
        <v>9100</v>
      </c>
    </row>
    <row r="1295" spans="1:8" x14ac:dyDescent="0.45">
      <c r="A1295" s="2" t="str">
        <f t="shared" si="20"/>
        <v>HOLOklTULSA WESTOPERATING CAPACITYAtmospheric Crude Distillation Capacity (barrels per calendar day)</v>
      </c>
      <c r="B1295" s="2" t="s">
        <v>180</v>
      </c>
      <c r="C1295" s="2" t="s">
        <v>188</v>
      </c>
      <c r="D1295" s="2" t="s">
        <v>189</v>
      </c>
      <c r="E1295" s="2" t="s">
        <v>191</v>
      </c>
      <c r="F1295" s="2" t="s">
        <v>31</v>
      </c>
      <c r="G1295" s="2" t="s">
        <v>32</v>
      </c>
      <c r="H1295" s="2">
        <v>85000</v>
      </c>
    </row>
    <row r="1296" spans="1:8" x14ac:dyDescent="0.45">
      <c r="A1296" s="2" t="str">
        <f t="shared" si="20"/>
        <v>HOLOklTULSA WESTOPERATING CAPACITYAtmospheric Crude Distillation Capacity (barrels per stream day)</v>
      </c>
      <c r="B1296" s="2" t="s">
        <v>180</v>
      </c>
      <c r="C1296" s="2" t="s">
        <v>188</v>
      </c>
      <c r="D1296" s="2" t="s">
        <v>189</v>
      </c>
      <c r="E1296" s="2" t="s">
        <v>191</v>
      </c>
      <c r="F1296" s="2" t="s">
        <v>31</v>
      </c>
      <c r="G1296" s="2" t="s">
        <v>33</v>
      </c>
      <c r="H1296" s="2">
        <v>91020</v>
      </c>
    </row>
    <row r="1297" spans="1:8" x14ac:dyDescent="0.45">
      <c r="A1297" s="2" t="str">
        <f t="shared" si="20"/>
        <v>HOLOklTULSA WESTPETCOKE,MARKETProduction Capacity, Current Year (barrels per steam day except sulfur and hydrogen)</v>
      </c>
      <c r="B1297" s="2" t="s">
        <v>180</v>
      </c>
      <c r="C1297" s="2" t="s">
        <v>188</v>
      </c>
      <c r="D1297" s="2" t="s">
        <v>189</v>
      </c>
      <c r="E1297" s="2" t="s">
        <v>191</v>
      </c>
      <c r="F1297" s="2" t="s">
        <v>67</v>
      </c>
      <c r="G1297" s="2" t="s">
        <v>19</v>
      </c>
      <c r="H1297" s="2">
        <v>2750</v>
      </c>
    </row>
    <row r="1298" spans="1:8" x14ac:dyDescent="0.45">
      <c r="A1298" s="2" t="str">
        <f t="shared" si="20"/>
        <v>HOLOklTULSA WESTPETCOKE,MARKETProduction Capacity, Next Year (barrels per stream day except sulfur and hydrogen)</v>
      </c>
      <c r="B1298" s="2" t="s">
        <v>180</v>
      </c>
      <c r="C1298" s="2" t="s">
        <v>188</v>
      </c>
      <c r="D1298" s="2" t="s">
        <v>189</v>
      </c>
      <c r="E1298" s="2" t="s">
        <v>191</v>
      </c>
      <c r="F1298" s="2" t="s">
        <v>67</v>
      </c>
      <c r="G1298" s="2" t="s">
        <v>20</v>
      </c>
      <c r="H1298" s="2">
        <v>2750</v>
      </c>
    </row>
    <row r="1299" spans="1:8" x14ac:dyDescent="0.45">
      <c r="A1299" s="2" t="str">
        <f t="shared" si="20"/>
        <v>HOLOklTULSA WESTTHERM CRACKING, DELAYED COKINGDownstream Charge Capacity, Current Year (barrels per calendar day)</v>
      </c>
      <c r="B1299" s="2" t="s">
        <v>180</v>
      </c>
      <c r="C1299" s="2" t="s">
        <v>188</v>
      </c>
      <c r="D1299" s="2" t="s">
        <v>189</v>
      </c>
      <c r="E1299" s="2" t="s">
        <v>191</v>
      </c>
      <c r="F1299" s="2" t="s">
        <v>68</v>
      </c>
      <c r="G1299" s="2" t="s">
        <v>12</v>
      </c>
      <c r="H1299" s="2">
        <v>8800</v>
      </c>
    </row>
    <row r="1300" spans="1:8" x14ac:dyDescent="0.45">
      <c r="A1300" s="2" t="str">
        <f t="shared" si="20"/>
        <v>HOLOklTULSA WESTTHERM CRACKING, DELAYED COKINGDownstream Charge Capacity, Current Year (barrels per stream day)</v>
      </c>
      <c r="B1300" s="2" t="s">
        <v>180</v>
      </c>
      <c r="C1300" s="2" t="s">
        <v>188</v>
      </c>
      <c r="D1300" s="2" t="s">
        <v>189</v>
      </c>
      <c r="E1300" s="2" t="s">
        <v>191</v>
      </c>
      <c r="F1300" s="2" t="s">
        <v>68</v>
      </c>
      <c r="G1300" s="2" t="s">
        <v>13</v>
      </c>
      <c r="H1300" s="2">
        <v>11000</v>
      </c>
    </row>
    <row r="1301" spans="1:8" x14ac:dyDescent="0.45">
      <c r="A1301" s="2" t="str">
        <f t="shared" si="20"/>
        <v>HOLOklTULSA WESTTHERM CRACKING, DELAYED COKINGDownstream Charge Capacity, Next Year (barrels per stream day)</v>
      </c>
      <c r="B1301" s="2" t="s">
        <v>180</v>
      </c>
      <c r="C1301" s="2" t="s">
        <v>188</v>
      </c>
      <c r="D1301" s="2" t="s">
        <v>189</v>
      </c>
      <c r="E1301" s="2" t="s">
        <v>191</v>
      </c>
      <c r="F1301" s="2" t="s">
        <v>68</v>
      </c>
      <c r="G1301" s="2" t="s">
        <v>14</v>
      </c>
      <c r="H1301" s="2">
        <v>11000</v>
      </c>
    </row>
    <row r="1302" spans="1:8" x14ac:dyDescent="0.45">
      <c r="A1302" s="2" t="str">
        <f t="shared" si="20"/>
        <v>HOLOklTULSA WESTTOTAL OPER CAP (PROJECTED, NEXT YEAR)Atmospheric Crude Distillation Capacity (barrels per stream day)</v>
      </c>
      <c r="B1302" s="2" t="s">
        <v>180</v>
      </c>
      <c r="C1302" s="2" t="s">
        <v>188</v>
      </c>
      <c r="D1302" s="2" t="s">
        <v>189</v>
      </c>
      <c r="E1302" s="2" t="s">
        <v>191</v>
      </c>
      <c r="F1302" s="2" t="s">
        <v>34</v>
      </c>
      <c r="G1302" s="2" t="s">
        <v>33</v>
      </c>
      <c r="H1302" s="2">
        <v>91020</v>
      </c>
    </row>
    <row r="1303" spans="1:8" x14ac:dyDescent="0.45">
      <c r="A1303" s="2" t="str">
        <f t="shared" si="20"/>
        <v>HOLOklTULSA WESTTOTAL OPERABLE CAPACITYAtmospheric Crude Distillation Capacity (barrels per calendar day)</v>
      </c>
      <c r="B1303" s="2" t="s">
        <v>180</v>
      </c>
      <c r="C1303" s="2" t="s">
        <v>188</v>
      </c>
      <c r="D1303" s="2" t="s">
        <v>189</v>
      </c>
      <c r="E1303" s="2" t="s">
        <v>191</v>
      </c>
      <c r="F1303" s="2" t="s">
        <v>35</v>
      </c>
      <c r="G1303" s="2" t="s">
        <v>32</v>
      </c>
      <c r="H1303" s="2">
        <v>85000</v>
      </c>
    </row>
    <row r="1304" spans="1:8" x14ac:dyDescent="0.45">
      <c r="A1304" s="2" t="str">
        <f t="shared" si="20"/>
        <v>HOLOklTULSA WESTTOTAL OPERABLE CAPACITYAtmospheric Crude Distillation Capacity (barrels per stream day)</v>
      </c>
      <c r="B1304" s="2" t="s">
        <v>180</v>
      </c>
      <c r="C1304" s="2" t="s">
        <v>188</v>
      </c>
      <c r="D1304" s="2" t="s">
        <v>189</v>
      </c>
      <c r="E1304" s="2" t="s">
        <v>191</v>
      </c>
      <c r="F1304" s="2" t="s">
        <v>35</v>
      </c>
      <c r="G1304" s="2" t="s">
        <v>33</v>
      </c>
      <c r="H1304" s="2">
        <v>91020</v>
      </c>
    </row>
    <row r="1305" spans="1:8" x14ac:dyDescent="0.45">
      <c r="A1305" s="2" t="str">
        <f t="shared" si="20"/>
        <v>HOLOklTULSA WESTVACUUM DISTILLATIONDownstream Charge Capacity, Current Year (barrels per stream day)</v>
      </c>
      <c r="B1305" s="2" t="s">
        <v>180</v>
      </c>
      <c r="C1305" s="2" t="s">
        <v>188</v>
      </c>
      <c r="D1305" s="2" t="s">
        <v>189</v>
      </c>
      <c r="E1305" s="2" t="s">
        <v>191</v>
      </c>
      <c r="F1305" s="2" t="s">
        <v>36</v>
      </c>
      <c r="G1305" s="2" t="s">
        <v>13</v>
      </c>
      <c r="H1305" s="2">
        <v>32000</v>
      </c>
    </row>
    <row r="1306" spans="1:8" x14ac:dyDescent="0.45">
      <c r="A1306" s="2" t="str">
        <f t="shared" si="20"/>
        <v>HOLOklTULSA WESTVACUUM DISTILLATIONDownstream Charge Capacity, Next Year (barrels per stream day)</v>
      </c>
      <c r="B1306" s="2" t="s">
        <v>180</v>
      </c>
      <c r="C1306" s="2" t="s">
        <v>188</v>
      </c>
      <c r="D1306" s="2" t="s">
        <v>189</v>
      </c>
      <c r="E1306" s="2" t="s">
        <v>191</v>
      </c>
      <c r="F1306" s="2" t="s">
        <v>36</v>
      </c>
      <c r="G1306" s="2" t="s">
        <v>14</v>
      </c>
      <c r="H1306" s="2">
        <v>32000</v>
      </c>
    </row>
    <row r="1307" spans="1:8" x14ac:dyDescent="0.45">
      <c r="A1307" s="2" t="str">
        <f t="shared" si="20"/>
        <v>HOLUtaWOODS CROSSALKYLATESProduction Capacity, Current Year (barrels per steam day except sulfur and hydrogen)</v>
      </c>
      <c r="B1307" s="2" t="s">
        <v>180</v>
      </c>
      <c r="C1307" s="2" t="s">
        <v>192</v>
      </c>
      <c r="D1307" s="2" t="s">
        <v>57</v>
      </c>
      <c r="E1307" s="2" t="s">
        <v>193</v>
      </c>
      <c r="F1307" s="2" t="s">
        <v>40</v>
      </c>
      <c r="G1307" s="2" t="s">
        <v>19</v>
      </c>
      <c r="H1307" s="2">
        <v>5300</v>
      </c>
    </row>
    <row r="1308" spans="1:8" x14ac:dyDescent="0.45">
      <c r="A1308" s="2" t="str">
        <f t="shared" si="20"/>
        <v>HOLUtaWOODS CROSSALKYLATESProduction Capacity, Next Year (barrels per stream day except sulfur and hydrogen)</v>
      </c>
      <c r="B1308" s="2" t="s">
        <v>180</v>
      </c>
      <c r="C1308" s="2" t="s">
        <v>192</v>
      </c>
      <c r="D1308" s="2" t="s">
        <v>57</v>
      </c>
      <c r="E1308" s="2" t="s">
        <v>193</v>
      </c>
      <c r="F1308" s="2" t="s">
        <v>40</v>
      </c>
      <c r="G1308" s="2" t="s">
        <v>20</v>
      </c>
      <c r="H1308" s="2">
        <v>5300</v>
      </c>
    </row>
    <row r="1309" spans="1:8" x14ac:dyDescent="0.45">
      <c r="A1309" s="2" t="str">
        <f t="shared" si="20"/>
        <v>HOLUtaWOODS CROSSASPHALT &amp; ROAD OILProduction Capacity, Current Year (barrels per steam day except sulfur and hydrogen)</v>
      </c>
      <c r="B1309" s="2" t="s">
        <v>180</v>
      </c>
      <c r="C1309" s="2" t="s">
        <v>192</v>
      </c>
      <c r="D1309" s="2" t="s">
        <v>57</v>
      </c>
      <c r="E1309" s="2" t="s">
        <v>193</v>
      </c>
      <c r="F1309" s="2" t="s">
        <v>42</v>
      </c>
      <c r="G1309" s="2" t="s">
        <v>19</v>
      </c>
      <c r="H1309" s="2">
        <v>1800</v>
      </c>
    </row>
    <row r="1310" spans="1:8" x14ac:dyDescent="0.45">
      <c r="A1310" s="2" t="str">
        <f t="shared" si="20"/>
        <v>HOLUtaWOODS CROSSASPHALT &amp; ROAD OILProduction Capacity, Next Year (barrels per stream day except sulfur and hydrogen)</v>
      </c>
      <c r="B1310" s="2" t="s">
        <v>180</v>
      </c>
      <c r="C1310" s="2" t="s">
        <v>192</v>
      </c>
      <c r="D1310" s="2" t="s">
        <v>57</v>
      </c>
      <c r="E1310" s="2" t="s">
        <v>193</v>
      </c>
      <c r="F1310" s="2" t="s">
        <v>42</v>
      </c>
      <c r="G1310" s="2" t="s">
        <v>20</v>
      </c>
      <c r="H1310" s="2">
        <v>1800</v>
      </c>
    </row>
    <row r="1311" spans="1:8" x14ac:dyDescent="0.45">
      <c r="A1311" s="2" t="str">
        <f t="shared" si="20"/>
        <v>HOLUtaWOODS CROSSCAT CRACKING: FRESH FEEDDownstream Charge Capacity, Current Year (barrels per calendar day)</v>
      </c>
      <c r="B1311" s="2" t="s">
        <v>180</v>
      </c>
      <c r="C1311" s="2" t="s">
        <v>192</v>
      </c>
      <c r="D1311" s="2" t="s">
        <v>57</v>
      </c>
      <c r="E1311" s="2" t="s">
        <v>193</v>
      </c>
      <c r="F1311" s="2" t="s">
        <v>28</v>
      </c>
      <c r="G1311" s="2" t="s">
        <v>12</v>
      </c>
      <c r="H1311" s="2">
        <v>16625</v>
      </c>
    </row>
    <row r="1312" spans="1:8" x14ac:dyDescent="0.45">
      <c r="A1312" s="2" t="str">
        <f t="shared" si="20"/>
        <v>HOLUtaWOODS CROSSCAT CRACKING: FRESH FEEDDownstream Charge Capacity, Current Year (barrels per stream day)</v>
      </c>
      <c r="B1312" s="2" t="s">
        <v>180</v>
      </c>
      <c r="C1312" s="2" t="s">
        <v>192</v>
      </c>
      <c r="D1312" s="2" t="s">
        <v>57</v>
      </c>
      <c r="E1312" s="2" t="s">
        <v>193</v>
      </c>
      <c r="F1312" s="2" t="s">
        <v>28</v>
      </c>
      <c r="G1312" s="2" t="s">
        <v>13</v>
      </c>
      <c r="H1312" s="2">
        <v>17500</v>
      </c>
    </row>
    <row r="1313" spans="1:8" x14ac:dyDescent="0.45">
      <c r="A1313" s="2" t="str">
        <f t="shared" si="20"/>
        <v>HOLUtaWOODS CROSSCAT CRACKING: FRESH FEEDDownstream Charge Capacity, Next Year (barrels per stream day)</v>
      </c>
      <c r="B1313" s="2" t="s">
        <v>180</v>
      </c>
      <c r="C1313" s="2" t="s">
        <v>192</v>
      </c>
      <c r="D1313" s="2" t="s">
        <v>57</v>
      </c>
      <c r="E1313" s="2" t="s">
        <v>193</v>
      </c>
      <c r="F1313" s="2" t="s">
        <v>28</v>
      </c>
      <c r="G1313" s="2" t="s">
        <v>14</v>
      </c>
      <c r="H1313" s="2">
        <v>17500</v>
      </c>
    </row>
    <row r="1314" spans="1:8" x14ac:dyDescent="0.45">
      <c r="A1314" s="2" t="str">
        <f t="shared" si="20"/>
        <v>HOLUtaWOODS CROSSCAT HYDROCRACKING, GAS OILDownstream Charge Capacity, Current Year (barrels per calendar day)</v>
      </c>
      <c r="B1314" s="2" t="s">
        <v>180</v>
      </c>
      <c r="C1314" s="2" t="s">
        <v>192</v>
      </c>
      <c r="D1314" s="2" t="s">
        <v>57</v>
      </c>
      <c r="E1314" s="2" t="s">
        <v>193</v>
      </c>
      <c r="F1314" s="2" t="s">
        <v>11</v>
      </c>
      <c r="G1314" s="2" t="s">
        <v>12</v>
      </c>
      <c r="H1314" s="2">
        <v>14250</v>
      </c>
    </row>
    <row r="1315" spans="1:8" x14ac:dyDescent="0.45">
      <c r="A1315" s="2" t="str">
        <f t="shared" si="20"/>
        <v>HOLUtaWOODS CROSSCAT HYDROCRACKING, GAS OILDownstream Charge Capacity, Current Year (barrels per stream day)</v>
      </c>
      <c r="B1315" s="2" t="s">
        <v>180</v>
      </c>
      <c r="C1315" s="2" t="s">
        <v>192</v>
      </c>
      <c r="D1315" s="2" t="s">
        <v>57</v>
      </c>
      <c r="E1315" s="2" t="s">
        <v>193</v>
      </c>
      <c r="F1315" s="2" t="s">
        <v>11</v>
      </c>
      <c r="G1315" s="2" t="s">
        <v>13</v>
      </c>
      <c r="H1315" s="2">
        <v>15000</v>
      </c>
    </row>
    <row r="1316" spans="1:8" x14ac:dyDescent="0.45">
      <c r="A1316" s="2" t="str">
        <f t="shared" si="20"/>
        <v>HOLUtaWOODS CROSSCAT HYDROCRACKING, GAS OILDownstream Charge Capacity, Next Year (barrels per stream day)</v>
      </c>
      <c r="B1316" s="2" t="s">
        <v>180</v>
      </c>
      <c r="C1316" s="2" t="s">
        <v>192</v>
      </c>
      <c r="D1316" s="2" t="s">
        <v>57</v>
      </c>
      <c r="E1316" s="2" t="s">
        <v>193</v>
      </c>
      <c r="F1316" s="2" t="s">
        <v>11</v>
      </c>
      <c r="G1316" s="2" t="s">
        <v>14</v>
      </c>
      <c r="H1316" s="2">
        <v>15000</v>
      </c>
    </row>
    <row r="1317" spans="1:8" x14ac:dyDescent="0.45">
      <c r="A1317" s="2" t="str">
        <f t="shared" si="20"/>
        <v>HOLUtaWOODS CROSSCAT REFORMING: HIGH PRESSUREDownstream Charge Capacity, Current Year (barrels per calendar day)</v>
      </c>
      <c r="B1317" s="2" t="s">
        <v>180</v>
      </c>
      <c r="C1317" s="2" t="s">
        <v>192</v>
      </c>
      <c r="D1317" s="2" t="s">
        <v>57</v>
      </c>
      <c r="E1317" s="2" t="s">
        <v>193</v>
      </c>
      <c r="F1317" s="2" t="s">
        <v>29</v>
      </c>
      <c r="G1317" s="2" t="s">
        <v>12</v>
      </c>
      <c r="H1317" s="2">
        <v>6960</v>
      </c>
    </row>
    <row r="1318" spans="1:8" x14ac:dyDescent="0.45">
      <c r="A1318" s="2" t="str">
        <f t="shared" si="20"/>
        <v>HOLUtaWOODS CROSSCAT REFORMING: HIGH PRESSUREDownstream Charge Capacity, Current Year (barrels per stream day)</v>
      </c>
      <c r="B1318" s="2" t="s">
        <v>180</v>
      </c>
      <c r="C1318" s="2" t="s">
        <v>192</v>
      </c>
      <c r="D1318" s="2" t="s">
        <v>57</v>
      </c>
      <c r="E1318" s="2" t="s">
        <v>193</v>
      </c>
      <c r="F1318" s="2" t="s">
        <v>29</v>
      </c>
      <c r="G1318" s="2" t="s">
        <v>13</v>
      </c>
      <c r="H1318" s="2">
        <v>8400</v>
      </c>
    </row>
    <row r="1319" spans="1:8" x14ac:dyDescent="0.45">
      <c r="A1319" s="2" t="str">
        <f t="shared" si="20"/>
        <v>HOLUtaWOODS CROSSCAT REFORMING: HIGH PRESSUREDownstream Charge Capacity, Next Year (barrels per stream day)</v>
      </c>
      <c r="B1319" s="2" t="s">
        <v>180</v>
      </c>
      <c r="C1319" s="2" t="s">
        <v>192</v>
      </c>
      <c r="D1319" s="2" t="s">
        <v>57</v>
      </c>
      <c r="E1319" s="2" t="s">
        <v>193</v>
      </c>
      <c r="F1319" s="2" t="s">
        <v>29</v>
      </c>
      <c r="G1319" s="2" t="s">
        <v>14</v>
      </c>
      <c r="H1319" s="2">
        <v>8400</v>
      </c>
    </row>
    <row r="1320" spans="1:8" x14ac:dyDescent="0.45">
      <c r="A1320" s="2" t="str">
        <f t="shared" si="20"/>
        <v>HOLUtaWOODS CROSSDESULFURIZATION, KEROSENE AND JETDownstream Charge Capacity, Current Year (barrels per stream day)</v>
      </c>
      <c r="B1320" s="2" t="s">
        <v>180</v>
      </c>
      <c r="C1320" s="2" t="s">
        <v>192</v>
      </c>
      <c r="D1320" s="2" t="s">
        <v>57</v>
      </c>
      <c r="E1320" s="2" t="s">
        <v>193</v>
      </c>
      <c r="F1320" s="2" t="s">
        <v>44</v>
      </c>
      <c r="G1320" s="2" t="s">
        <v>13</v>
      </c>
      <c r="H1320" s="2">
        <v>2900</v>
      </c>
    </row>
    <row r="1321" spans="1:8" x14ac:dyDescent="0.45">
      <c r="A1321" s="2" t="str">
        <f t="shared" si="20"/>
        <v>HOLUtaWOODS CROSSDESULFURIZATION, KEROSENE AND JETDownstream Charge Capacity, Next Year (barrels per stream day)</v>
      </c>
      <c r="B1321" s="2" t="s">
        <v>180</v>
      </c>
      <c r="C1321" s="2" t="s">
        <v>192</v>
      </c>
      <c r="D1321" s="2" t="s">
        <v>57</v>
      </c>
      <c r="E1321" s="2" t="s">
        <v>193</v>
      </c>
      <c r="F1321" s="2" t="s">
        <v>44</v>
      </c>
      <c r="G1321" s="2" t="s">
        <v>14</v>
      </c>
      <c r="H1321" s="2">
        <v>2900</v>
      </c>
    </row>
    <row r="1322" spans="1:8" x14ac:dyDescent="0.45">
      <c r="A1322" s="2" t="str">
        <f t="shared" si="20"/>
        <v>HOLUtaWOODS CROSSDESULFURIZATION, NAPHTHA/REFORMER FEEDDownstream Charge Capacity, Current Year (barrels per stream day)</v>
      </c>
      <c r="B1322" s="2" t="s">
        <v>180</v>
      </c>
      <c r="C1322" s="2" t="s">
        <v>192</v>
      </c>
      <c r="D1322" s="2" t="s">
        <v>57</v>
      </c>
      <c r="E1322" s="2" t="s">
        <v>193</v>
      </c>
      <c r="F1322" s="2" t="s">
        <v>17</v>
      </c>
      <c r="G1322" s="2" t="s">
        <v>13</v>
      </c>
      <c r="H1322" s="2">
        <v>12500</v>
      </c>
    </row>
    <row r="1323" spans="1:8" x14ac:dyDescent="0.45">
      <c r="A1323" s="2" t="str">
        <f t="shared" si="20"/>
        <v>HOLUtaWOODS CROSSDESULFURIZATION, NAPHTHA/REFORMER FEEDDownstream Charge Capacity, Next Year (barrels per stream day)</v>
      </c>
      <c r="B1323" s="2" t="s">
        <v>180</v>
      </c>
      <c r="C1323" s="2" t="s">
        <v>192</v>
      </c>
      <c r="D1323" s="2" t="s">
        <v>57</v>
      </c>
      <c r="E1323" s="2" t="s">
        <v>193</v>
      </c>
      <c r="F1323" s="2" t="s">
        <v>17</v>
      </c>
      <c r="G1323" s="2" t="s">
        <v>14</v>
      </c>
      <c r="H1323" s="2">
        <v>12500</v>
      </c>
    </row>
    <row r="1324" spans="1:8" x14ac:dyDescent="0.45">
      <c r="A1324" s="2" t="str">
        <f t="shared" si="20"/>
        <v>HOLUtaWOODS CROSSDESULFURIZATION, OTHER DISTILLATEDownstream Charge Capacity, Current Year (barrels per stream day)</v>
      </c>
      <c r="B1324" s="2" t="s">
        <v>180</v>
      </c>
      <c r="C1324" s="2" t="s">
        <v>192</v>
      </c>
      <c r="D1324" s="2" t="s">
        <v>57</v>
      </c>
      <c r="E1324" s="2" t="s">
        <v>193</v>
      </c>
      <c r="F1324" s="2" t="s">
        <v>99</v>
      </c>
      <c r="G1324" s="2" t="s">
        <v>13</v>
      </c>
      <c r="H1324" s="2">
        <v>10800</v>
      </c>
    </row>
    <row r="1325" spans="1:8" x14ac:dyDescent="0.45">
      <c r="A1325" s="2" t="str">
        <f t="shared" si="20"/>
        <v>HOLUtaWOODS CROSSDESULFURIZATION, OTHER DISTILLATEDownstream Charge Capacity, Next Year (barrels per stream day)</v>
      </c>
      <c r="B1325" s="2" t="s">
        <v>180</v>
      </c>
      <c r="C1325" s="2" t="s">
        <v>192</v>
      </c>
      <c r="D1325" s="2" t="s">
        <v>57</v>
      </c>
      <c r="E1325" s="2" t="s">
        <v>193</v>
      </c>
      <c r="F1325" s="2" t="s">
        <v>99</v>
      </c>
      <c r="G1325" s="2" t="s">
        <v>14</v>
      </c>
      <c r="H1325" s="2">
        <v>10800</v>
      </c>
    </row>
    <row r="1326" spans="1:8" x14ac:dyDescent="0.45">
      <c r="A1326" s="2" t="str">
        <f t="shared" si="20"/>
        <v>HOLUtaWOODS CROSSFUELS SOLVENT DEASPHALTINGDownstream Charge Capacity, Current Year (barrels per stream day)</v>
      </c>
      <c r="B1326" s="2" t="s">
        <v>180</v>
      </c>
      <c r="C1326" s="2" t="s">
        <v>192</v>
      </c>
      <c r="D1326" s="2" t="s">
        <v>57</v>
      </c>
      <c r="E1326" s="2" t="s">
        <v>193</v>
      </c>
      <c r="F1326" s="2" t="s">
        <v>45</v>
      </c>
      <c r="G1326" s="2" t="s">
        <v>13</v>
      </c>
      <c r="H1326" s="2">
        <v>6000</v>
      </c>
    </row>
    <row r="1327" spans="1:8" x14ac:dyDescent="0.45">
      <c r="A1327" s="2" t="str">
        <f t="shared" si="20"/>
        <v>HOLUtaWOODS CROSSFUELS SOLVENT DEASPHALTINGDownstream Charge Capacity, Next Year (barrels per stream day)</v>
      </c>
      <c r="B1327" s="2" t="s">
        <v>180</v>
      </c>
      <c r="C1327" s="2" t="s">
        <v>192</v>
      </c>
      <c r="D1327" s="2" t="s">
        <v>57</v>
      </c>
      <c r="E1327" s="2" t="s">
        <v>193</v>
      </c>
      <c r="F1327" s="2" t="s">
        <v>45</v>
      </c>
      <c r="G1327" s="2" t="s">
        <v>14</v>
      </c>
      <c r="H1327" s="2">
        <v>6000</v>
      </c>
    </row>
    <row r="1328" spans="1:8" x14ac:dyDescent="0.45">
      <c r="A1328" s="2" t="str">
        <f t="shared" si="20"/>
        <v>HOLUtaWOODS CROSSISOMERIZATION (ISOPENTANE/ISOHEXANE)Production Capacity, Current Year (barrels per steam day except sulfur and hydrogen)</v>
      </c>
      <c r="B1328" s="2" t="s">
        <v>180</v>
      </c>
      <c r="C1328" s="2" t="s">
        <v>192</v>
      </c>
      <c r="D1328" s="2" t="s">
        <v>57</v>
      </c>
      <c r="E1328" s="2" t="s">
        <v>193</v>
      </c>
      <c r="F1328" s="2" t="s">
        <v>22</v>
      </c>
      <c r="G1328" s="2" t="s">
        <v>19</v>
      </c>
      <c r="H1328" s="2">
        <v>3000</v>
      </c>
    </row>
    <row r="1329" spans="1:8" x14ac:dyDescent="0.45">
      <c r="A1329" s="2" t="str">
        <f t="shared" si="20"/>
        <v>HOLUtaWOODS CROSSISOMERIZATION (ISOPENTANE/ISOHEXANE)Production Capacity, Next Year (barrels per stream day except sulfur and hydrogen)</v>
      </c>
      <c r="B1329" s="2" t="s">
        <v>180</v>
      </c>
      <c r="C1329" s="2" t="s">
        <v>192</v>
      </c>
      <c r="D1329" s="2" t="s">
        <v>57</v>
      </c>
      <c r="E1329" s="2" t="s">
        <v>193</v>
      </c>
      <c r="F1329" s="2" t="s">
        <v>22</v>
      </c>
      <c r="G1329" s="2" t="s">
        <v>20</v>
      </c>
      <c r="H1329" s="2">
        <v>3000</v>
      </c>
    </row>
    <row r="1330" spans="1:8" x14ac:dyDescent="0.45">
      <c r="A1330" s="2" t="str">
        <f t="shared" si="20"/>
        <v>HOLUtaWOODS CROSSOPERATING CAPACITYAtmospheric Crude Distillation Capacity (barrels per calendar day)</v>
      </c>
      <c r="B1330" s="2" t="s">
        <v>180</v>
      </c>
      <c r="C1330" s="2" t="s">
        <v>192</v>
      </c>
      <c r="D1330" s="2" t="s">
        <v>57</v>
      </c>
      <c r="E1330" s="2" t="s">
        <v>193</v>
      </c>
      <c r="F1330" s="2" t="s">
        <v>31</v>
      </c>
      <c r="G1330" s="2" t="s">
        <v>32</v>
      </c>
      <c r="H1330" s="2">
        <v>39330</v>
      </c>
    </row>
    <row r="1331" spans="1:8" x14ac:dyDescent="0.45">
      <c r="A1331" s="2" t="str">
        <f t="shared" si="20"/>
        <v>HOLUtaWOODS CROSSOPERATING CAPACITYAtmospheric Crude Distillation Capacity (barrels per stream day)</v>
      </c>
      <c r="B1331" s="2" t="s">
        <v>180</v>
      </c>
      <c r="C1331" s="2" t="s">
        <v>192</v>
      </c>
      <c r="D1331" s="2" t="s">
        <v>57</v>
      </c>
      <c r="E1331" s="2" t="s">
        <v>193</v>
      </c>
      <c r="F1331" s="2" t="s">
        <v>31</v>
      </c>
      <c r="G1331" s="2" t="s">
        <v>33</v>
      </c>
      <c r="H1331" s="2">
        <v>41400</v>
      </c>
    </row>
    <row r="1332" spans="1:8" x14ac:dyDescent="0.45">
      <c r="A1332" s="2" t="str">
        <f t="shared" si="20"/>
        <v>HOLUtaWOODS CROSSSULFUR (SHORT TONS/DAY)Production Capacity, Current Year (barrels per steam day except sulfur and hydrogen)</v>
      </c>
      <c r="B1332" s="2" t="s">
        <v>180</v>
      </c>
      <c r="C1332" s="2" t="s">
        <v>192</v>
      </c>
      <c r="D1332" s="2" t="s">
        <v>57</v>
      </c>
      <c r="E1332" s="2" t="s">
        <v>193</v>
      </c>
      <c r="F1332" s="2" t="s">
        <v>24</v>
      </c>
      <c r="G1332" s="2" t="s">
        <v>19</v>
      </c>
      <c r="H1332" s="2">
        <v>10</v>
      </c>
    </row>
    <row r="1333" spans="1:8" x14ac:dyDescent="0.45">
      <c r="A1333" s="2" t="str">
        <f t="shared" si="20"/>
        <v>HOLUtaWOODS CROSSSULFUR (SHORT TONS/DAY)Production Capacity, Next Year (barrels per stream day except sulfur and hydrogen)</v>
      </c>
      <c r="B1333" s="2" t="s">
        <v>180</v>
      </c>
      <c r="C1333" s="2" t="s">
        <v>192</v>
      </c>
      <c r="D1333" s="2" t="s">
        <v>57</v>
      </c>
      <c r="E1333" s="2" t="s">
        <v>193</v>
      </c>
      <c r="F1333" s="2" t="s">
        <v>24</v>
      </c>
      <c r="G1333" s="2" t="s">
        <v>20</v>
      </c>
      <c r="H1333" s="2">
        <v>10</v>
      </c>
    </row>
    <row r="1334" spans="1:8" x14ac:dyDescent="0.45">
      <c r="A1334" s="2" t="str">
        <f t="shared" si="20"/>
        <v>HOLUtaWOODS CROSSTOTAL OPER CAP (PROJECTED, NEXT YEAR)Atmospheric Crude Distillation Capacity (barrels per stream day)</v>
      </c>
      <c r="B1334" s="2" t="s">
        <v>180</v>
      </c>
      <c r="C1334" s="2" t="s">
        <v>192</v>
      </c>
      <c r="D1334" s="2" t="s">
        <v>57</v>
      </c>
      <c r="E1334" s="2" t="s">
        <v>193</v>
      </c>
      <c r="F1334" s="2" t="s">
        <v>34</v>
      </c>
      <c r="G1334" s="2" t="s">
        <v>33</v>
      </c>
      <c r="H1334" s="2">
        <v>41400</v>
      </c>
    </row>
    <row r="1335" spans="1:8" x14ac:dyDescent="0.45">
      <c r="A1335" s="2" t="str">
        <f t="shared" si="20"/>
        <v>HOLUtaWOODS CROSSTOTAL OPERABLE CAPACITYAtmospheric Crude Distillation Capacity (barrels per calendar day)</v>
      </c>
      <c r="B1335" s="2" t="s">
        <v>180</v>
      </c>
      <c r="C1335" s="2" t="s">
        <v>192</v>
      </c>
      <c r="D1335" s="2" t="s">
        <v>57</v>
      </c>
      <c r="E1335" s="2" t="s">
        <v>193</v>
      </c>
      <c r="F1335" s="2" t="s">
        <v>35</v>
      </c>
      <c r="G1335" s="2" t="s">
        <v>32</v>
      </c>
      <c r="H1335" s="2">
        <v>39330</v>
      </c>
    </row>
    <row r="1336" spans="1:8" x14ac:dyDescent="0.45">
      <c r="A1336" s="2" t="str">
        <f t="shared" si="20"/>
        <v>HOLUtaWOODS CROSSTOTAL OPERABLE CAPACITYAtmospheric Crude Distillation Capacity (barrels per stream day)</v>
      </c>
      <c r="B1336" s="2" t="s">
        <v>180</v>
      </c>
      <c r="C1336" s="2" t="s">
        <v>192</v>
      </c>
      <c r="D1336" s="2" t="s">
        <v>57</v>
      </c>
      <c r="E1336" s="2" t="s">
        <v>193</v>
      </c>
      <c r="F1336" s="2" t="s">
        <v>35</v>
      </c>
      <c r="G1336" s="2" t="s">
        <v>33</v>
      </c>
      <c r="H1336" s="2">
        <v>41400</v>
      </c>
    </row>
    <row r="1337" spans="1:8" x14ac:dyDescent="0.45">
      <c r="A1337" s="2" t="str">
        <f t="shared" si="20"/>
        <v>HOLWyoCHEYENNEALKYLATESProduction Capacity, Current Year (barrels per steam day except sulfur and hydrogen)</v>
      </c>
      <c r="B1337" s="2" t="s">
        <v>180</v>
      </c>
      <c r="C1337" s="2" t="s">
        <v>181</v>
      </c>
      <c r="D1337" s="2" t="s">
        <v>178</v>
      </c>
      <c r="E1337" s="2" t="s">
        <v>182</v>
      </c>
      <c r="F1337" s="2" t="s">
        <v>40</v>
      </c>
      <c r="G1337" s="2" t="s">
        <v>19</v>
      </c>
      <c r="H1337" s="2">
        <v>4200</v>
      </c>
    </row>
    <row r="1338" spans="1:8" x14ac:dyDescent="0.45">
      <c r="A1338" s="2" t="str">
        <f t="shared" si="20"/>
        <v>HOLWyoCHEYENNEALKYLATESProduction Capacity, Next Year (barrels per stream day except sulfur and hydrogen)</v>
      </c>
      <c r="B1338" s="2" t="s">
        <v>180</v>
      </c>
      <c r="C1338" s="2" t="s">
        <v>181</v>
      </c>
      <c r="D1338" s="2" t="s">
        <v>178</v>
      </c>
      <c r="E1338" s="2" t="s">
        <v>182</v>
      </c>
      <c r="F1338" s="2" t="s">
        <v>40</v>
      </c>
      <c r="G1338" s="2" t="s">
        <v>20</v>
      </c>
      <c r="H1338" s="2">
        <v>4200</v>
      </c>
    </row>
    <row r="1339" spans="1:8" x14ac:dyDescent="0.45">
      <c r="A1339" s="2" t="str">
        <f t="shared" si="20"/>
        <v>HOLWyoCHEYENNEASPHALT &amp; ROAD OILProduction Capacity, Current Year (barrels per steam day except sulfur and hydrogen)</v>
      </c>
      <c r="B1339" s="2" t="s">
        <v>180</v>
      </c>
      <c r="C1339" s="2" t="s">
        <v>181</v>
      </c>
      <c r="D1339" s="2" t="s">
        <v>178</v>
      </c>
      <c r="E1339" s="2" t="s">
        <v>182</v>
      </c>
      <c r="F1339" s="2" t="s">
        <v>42</v>
      </c>
      <c r="G1339" s="2" t="s">
        <v>19</v>
      </c>
      <c r="H1339" s="2">
        <v>16000</v>
      </c>
    </row>
    <row r="1340" spans="1:8" x14ac:dyDescent="0.45">
      <c r="A1340" s="2" t="str">
        <f t="shared" si="20"/>
        <v>HOLWyoCHEYENNEASPHALT &amp; ROAD OILProduction Capacity, Next Year (barrels per stream day except sulfur and hydrogen)</v>
      </c>
      <c r="B1340" s="2" t="s">
        <v>180</v>
      </c>
      <c r="C1340" s="2" t="s">
        <v>181</v>
      </c>
      <c r="D1340" s="2" t="s">
        <v>178</v>
      </c>
      <c r="E1340" s="2" t="s">
        <v>182</v>
      </c>
      <c r="F1340" s="2" t="s">
        <v>42</v>
      </c>
      <c r="G1340" s="2" t="s">
        <v>20</v>
      </c>
      <c r="H1340" s="2">
        <v>16000</v>
      </c>
    </row>
    <row r="1341" spans="1:8" x14ac:dyDescent="0.45">
      <c r="A1341" s="2" t="str">
        <f t="shared" si="20"/>
        <v>HOLWyoCHEYENNECAT CRACKING: FRESH FEEDDownstream Charge Capacity, Current Year (barrels per calendar day)</v>
      </c>
      <c r="B1341" s="2" t="s">
        <v>180</v>
      </c>
      <c r="C1341" s="2" t="s">
        <v>181</v>
      </c>
      <c r="D1341" s="2" t="s">
        <v>178</v>
      </c>
      <c r="E1341" s="2" t="s">
        <v>182</v>
      </c>
      <c r="F1341" s="2" t="s">
        <v>28</v>
      </c>
      <c r="G1341" s="2" t="s">
        <v>12</v>
      </c>
      <c r="H1341" s="2">
        <v>12000</v>
      </c>
    </row>
    <row r="1342" spans="1:8" x14ac:dyDescent="0.45">
      <c r="A1342" s="2" t="str">
        <f t="shared" si="20"/>
        <v>HOLWyoCHEYENNECAT CRACKING: FRESH FEEDDownstream Charge Capacity, Current Year (barrels per stream day)</v>
      </c>
      <c r="B1342" s="2" t="s">
        <v>180</v>
      </c>
      <c r="C1342" s="2" t="s">
        <v>181</v>
      </c>
      <c r="D1342" s="2" t="s">
        <v>178</v>
      </c>
      <c r="E1342" s="2" t="s">
        <v>182</v>
      </c>
      <c r="F1342" s="2" t="s">
        <v>28</v>
      </c>
      <c r="G1342" s="2" t="s">
        <v>13</v>
      </c>
      <c r="H1342" s="2">
        <v>12500</v>
      </c>
    </row>
    <row r="1343" spans="1:8" x14ac:dyDescent="0.45">
      <c r="A1343" s="2" t="str">
        <f t="shared" si="20"/>
        <v>HOLWyoCHEYENNECAT CRACKING: FRESH FEEDDownstream Charge Capacity, Next Year (barrels per stream day)</v>
      </c>
      <c r="B1343" s="2" t="s">
        <v>180</v>
      </c>
      <c r="C1343" s="2" t="s">
        <v>181</v>
      </c>
      <c r="D1343" s="2" t="s">
        <v>178</v>
      </c>
      <c r="E1343" s="2" t="s">
        <v>182</v>
      </c>
      <c r="F1343" s="2" t="s">
        <v>28</v>
      </c>
      <c r="G1343" s="2" t="s">
        <v>14</v>
      </c>
      <c r="H1343" s="2">
        <v>12500</v>
      </c>
    </row>
    <row r="1344" spans="1:8" x14ac:dyDescent="0.45">
      <c r="A1344" s="2" t="str">
        <f t="shared" si="20"/>
        <v>HOLWyoCHEYENNECAT REFORMING: LOW PRESSUREDownstream Charge Capacity, Current Year (barrels per calendar day)</v>
      </c>
      <c r="B1344" s="2" t="s">
        <v>180</v>
      </c>
      <c r="C1344" s="2" t="s">
        <v>181</v>
      </c>
      <c r="D1344" s="2" t="s">
        <v>178</v>
      </c>
      <c r="E1344" s="2" t="s">
        <v>182</v>
      </c>
      <c r="F1344" s="2" t="s">
        <v>15</v>
      </c>
      <c r="G1344" s="2" t="s">
        <v>12</v>
      </c>
      <c r="H1344" s="2">
        <v>8900</v>
      </c>
    </row>
    <row r="1345" spans="1:8" x14ac:dyDescent="0.45">
      <c r="A1345" s="2" t="str">
        <f t="shared" si="20"/>
        <v>HOLWyoCHEYENNECAT REFORMING: LOW PRESSUREDownstream Charge Capacity, Current Year (barrels per stream day)</v>
      </c>
      <c r="B1345" s="2" t="s">
        <v>180</v>
      </c>
      <c r="C1345" s="2" t="s">
        <v>181</v>
      </c>
      <c r="D1345" s="2" t="s">
        <v>178</v>
      </c>
      <c r="E1345" s="2" t="s">
        <v>182</v>
      </c>
      <c r="F1345" s="2" t="s">
        <v>15</v>
      </c>
      <c r="G1345" s="2" t="s">
        <v>13</v>
      </c>
      <c r="H1345" s="2">
        <v>9200</v>
      </c>
    </row>
    <row r="1346" spans="1:8" x14ac:dyDescent="0.45">
      <c r="A1346" s="2" t="str">
        <f t="shared" ref="A1346:A1409" si="21">LEFT(B1346,3)&amp;LEFT(D1346,3)&amp;LEFT(E1346,15)&amp;F1346&amp;G1346</f>
        <v>HOLWyoCHEYENNECAT REFORMING: LOW PRESSUREDownstream Charge Capacity, Next Year (barrels per stream day)</v>
      </c>
      <c r="B1346" s="2" t="s">
        <v>180</v>
      </c>
      <c r="C1346" s="2" t="s">
        <v>181</v>
      </c>
      <c r="D1346" s="2" t="s">
        <v>178</v>
      </c>
      <c r="E1346" s="2" t="s">
        <v>182</v>
      </c>
      <c r="F1346" s="2" t="s">
        <v>15</v>
      </c>
      <c r="G1346" s="2" t="s">
        <v>14</v>
      </c>
      <c r="H1346" s="2">
        <v>9200</v>
      </c>
    </row>
    <row r="1347" spans="1:8" x14ac:dyDescent="0.45">
      <c r="A1347" s="2" t="str">
        <f t="shared" si="21"/>
        <v>HOLWyoCHEYENNEDESULFURIZATION, DIESEL FUELDownstream Charge Capacity, Current Year (barrels per stream day)</v>
      </c>
      <c r="B1347" s="2" t="s">
        <v>180</v>
      </c>
      <c r="C1347" s="2" t="s">
        <v>181</v>
      </c>
      <c r="D1347" s="2" t="s">
        <v>178</v>
      </c>
      <c r="E1347" s="2" t="s">
        <v>182</v>
      </c>
      <c r="F1347" s="2" t="s">
        <v>43</v>
      </c>
      <c r="G1347" s="2" t="s">
        <v>13</v>
      </c>
      <c r="H1347" s="2">
        <v>18000</v>
      </c>
    </row>
    <row r="1348" spans="1:8" x14ac:dyDescent="0.45">
      <c r="A1348" s="2" t="str">
        <f t="shared" si="21"/>
        <v>HOLWyoCHEYENNEDESULFURIZATION, DIESEL FUELDownstream Charge Capacity, Next Year (barrels per stream day)</v>
      </c>
      <c r="B1348" s="2" t="s">
        <v>180</v>
      </c>
      <c r="C1348" s="2" t="s">
        <v>181</v>
      </c>
      <c r="D1348" s="2" t="s">
        <v>178</v>
      </c>
      <c r="E1348" s="2" t="s">
        <v>182</v>
      </c>
      <c r="F1348" s="2" t="s">
        <v>43</v>
      </c>
      <c r="G1348" s="2" t="s">
        <v>14</v>
      </c>
      <c r="H1348" s="2">
        <v>18000</v>
      </c>
    </row>
    <row r="1349" spans="1:8" x14ac:dyDescent="0.45">
      <c r="A1349" s="2" t="str">
        <f t="shared" si="21"/>
        <v>HOLWyoCHEYENNEDESULFURIZATION, GASOLINEDownstream Charge Capacity, Current Year (barrels per stream day)</v>
      </c>
      <c r="B1349" s="2" t="s">
        <v>180</v>
      </c>
      <c r="C1349" s="2" t="s">
        <v>181</v>
      </c>
      <c r="D1349" s="2" t="s">
        <v>178</v>
      </c>
      <c r="E1349" s="2" t="s">
        <v>182</v>
      </c>
      <c r="F1349" s="2" t="s">
        <v>30</v>
      </c>
      <c r="G1349" s="2" t="s">
        <v>13</v>
      </c>
      <c r="H1349" s="2">
        <v>10000</v>
      </c>
    </row>
    <row r="1350" spans="1:8" x14ac:dyDescent="0.45">
      <c r="A1350" s="2" t="str">
        <f t="shared" si="21"/>
        <v>HOLWyoCHEYENNEDESULFURIZATION, GASOLINEDownstream Charge Capacity, Next Year (barrels per stream day)</v>
      </c>
      <c r="B1350" s="2" t="s">
        <v>180</v>
      </c>
      <c r="C1350" s="2" t="s">
        <v>181</v>
      </c>
      <c r="D1350" s="2" t="s">
        <v>178</v>
      </c>
      <c r="E1350" s="2" t="s">
        <v>182</v>
      </c>
      <c r="F1350" s="2" t="s">
        <v>30</v>
      </c>
      <c r="G1350" s="2" t="s">
        <v>14</v>
      </c>
      <c r="H1350" s="2">
        <v>10000</v>
      </c>
    </row>
    <row r="1351" spans="1:8" x14ac:dyDescent="0.45">
      <c r="A1351" s="2" t="str">
        <f t="shared" si="21"/>
        <v>HOLWyoCHEYENNEDESULFURIZATION, NAPHTHA/REFORMER FEEDDownstream Charge Capacity, Current Year (barrels per stream day)</v>
      </c>
      <c r="B1351" s="2" t="s">
        <v>180</v>
      </c>
      <c r="C1351" s="2" t="s">
        <v>181</v>
      </c>
      <c r="D1351" s="2" t="s">
        <v>178</v>
      </c>
      <c r="E1351" s="2" t="s">
        <v>182</v>
      </c>
      <c r="F1351" s="2" t="s">
        <v>17</v>
      </c>
      <c r="G1351" s="2" t="s">
        <v>13</v>
      </c>
      <c r="H1351" s="2">
        <v>10000</v>
      </c>
    </row>
    <row r="1352" spans="1:8" x14ac:dyDescent="0.45">
      <c r="A1352" s="2" t="str">
        <f t="shared" si="21"/>
        <v>HOLWyoCHEYENNEDESULFURIZATION, NAPHTHA/REFORMER FEEDDownstream Charge Capacity, Next Year (barrels per stream day)</v>
      </c>
      <c r="B1352" s="2" t="s">
        <v>180</v>
      </c>
      <c r="C1352" s="2" t="s">
        <v>181</v>
      </c>
      <c r="D1352" s="2" t="s">
        <v>178</v>
      </c>
      <c r="E1352" s="2" t="s">
        <v>182</v>
      </c>
      <c r="F1352" s="2" t="s">
        <v>17</v>
      </c>
      <c r="G1352" s="2" t="s">
        <v>14</v>
      </c>
      <c r="H1352" s="2">
        <v>10000</v>
      </c>
    </row>
    <row r="1353" spans="1:8" x14ac:dyDescent="0.45">
      <c r="A1353" s="2" t="str">
        <f t="shared" si="21"/>
        <v>HOLWyoCHEYENNEHYDROGEN (MMCFD)Production Capacity, Current Year (barrels per steam day except sulfur and hydrogen)</v>
      </c>
      <c r="B1353" s="2" t="s">
        <v>180</v>
      </c>
      <c r="C1353" s="2" t="s">
        <v>181</v>
      </c>
      <c r="D1353" s="2" t="s">
        <v>178</v>
      </c>
      <c r="E1353" s="2" t="s">
        <v>182</v>
      </c>
      <c r="F1353" s="2" t="s">
        <v>18</v>
      </c>
      <c r="G1353" s="2" t="s">
        <v>19</v>
      </c>
      <c r="H1353" s="2">
        <v>10</v>
      </c>
    </row>
    <row r="1354" spans="1:8" x14ac:dyDescent="0.45">
      <c r="A1354" s="2" t="str">
        <f t="shared" si="21"/>
        <v>HOLWyoCHEYENNEHYDROGEN (MMCFD)Production Capacity, Next Year (barrels per stream day except sulfur and hydrogen)</v>
      </c>
      <c r="B1354" s="2" t="s">
        <v>180</v>
      </c>
      <c r="C1354" s="2" t="s">
        <v>181</v>
      </c>
      <c r="D1354" s="2" t="s">
        <v>178</v>
      </c>
      <c r="E1354" s="2" t="s">
        <v>182</v>
      </c>
      <c r="F1354" s="2" t="s">
        <v>18</v>
      </c>
      <c r="G1354" s="2" t="s">
        <v>20</v>
      </c>
      <c r="H1354" s="2">
        <v>10</v>
      </c>
    </row>
    <row r="1355" spans="1:8" x14ac:dyDescent="0.45">
      <c r="A1355" s="2" t="str">
        <f t="shared" si="21"/>
        <v>HOLWyoCHEYENNEOPERATING CAPACITYAtmospheric Crude Distillation Capacity (barrels per calendar day)</v>
      </c>
      <c r="B1355" s="2" t="s">
        <v>180</v>
      </c>
      <c r="C1355" s="2" t="s">
        <v>181</v>
      </c>
      <c r="D1355" s="2" t="s">
        <v>178</v>
      </c>
      <c r="E1355" s="2" t="s">
        <v>182</v>
      </c>
      <c r="F1355" s="2" t="s">
        <v>31</v>
      </c>
      <c r="G1355" s="2" t="s">
        <v>32</v>
      </c>
      <c r="H1355" s="2">
        <v>47000</v>
      </c>
    </row>
    <row r="1356" spans="1:8" x14ac:dyDescent="0.45">
      <c r="A1356" s="2" t="str">
        <f t="shared" si="21"/>
        <v>HOLWyoCHEYENNEOPERATING CAPACITYAtmospheric Crude Distillation Capacity (barrels per stream day)</v>
      </c>
      <c r="B1356" s="2" t="s">
        <v>180</v>
      </c>
      <c r="C1356" s="2" t="s">
        <v>181</v>
      </c>
      <c r="D1356" s="2" t="s">
        <v>178</v>
      </c>
      <c r="E1356" s="2" t="s">
        <v>182</v>
      </c>
      <c r="F1356" s="2" t="s">
        <v>31</v>
      </c>
      <c r="G1356" s="2" t="s">
        <v>33</v>
      </c>
      <c r="H1356" s="2">
        <v>52000</v>
      </c>
    </row>
    <row r="1357" spans="1:8" x14ac:dyDescent="0.45">
      <c r="A1357" s="2" t="str">
        <f t="shared" si="21"/>
        <v>HOLWyoCHEYENNEPETCOKE,MARKETProduction Capacity, Current Year (barrels per steam day except sulfur and hydrogen)</v>
      </c>
      <c r="B1357" s="2" t="s">
        <v>180</v>
      </c>
      <c r="C1357" s="2" t="s">
        <v>181</v>
      </c>
      <c r="D1357" s="2" t="s">
        <v>178</v>
      </c>
      <c r="E1357" s="2" t="s">
        <v>182</v>
      </c>
      <c r="F1357" s="2" t="s">
        <v>67</v>
      </c>
      <c r="G1357" s="2" t="s">
        <v>19</v>
      </c>
      <c r="H1357" s="2">
        <v>4700</v>
      </c>
    </row>
    <row r="1358" spans="1:8" x14ac:dyDescent="0.45">
      <c r="A1358" s="2" t="str">
        <f t="shared" si="21"/>
        <v>HOLWyoCHEYENNEPETCOKE,MARKETProduction Capacity, Next Year (barrels per stream day except sulfur and hydrogen)</v>
      </c>
      <c r="B1358" s="2" t="s">
        <v>180</v>
      </c>
      <c r="C1358" s="2" t="s">
        <v>181</v>
      </c>
      <c r="D1358" s="2" t="s">
        <v>178</v>
      </c>
      <c r="E1358" s="2" t="s">
        <v>182</v>
      </c>
      <c r="F1358" s="2" t="s">
        <v>67</v>
      </c>
      <c r="G1358" s="2" t="s">
        <v>20</v>
      </c>
      <c r="H1358" s="2">
        <v>4700</v>
      </c>
    </row>
    <row r="1359" spans="1:8" x14ac:dyDescent="0.45">
      <c r="A1359" s="2" t="str">
        <f t="shared" si="21"/>
        <v>HOLWyoCHEYENNESULFUR (SHORT TONS/DAY)Production Capacity, Current Year (barrels per steam day except sulfur and hydrogen)</v>
      </c>
      <c r="B1359" s="2" t="s">
        <v>180</v>
      </c>
      <c r="C1359" s="2" t="s">
        <v>181</v>
      </c>
      <c r="D1359" s="2" t="s">
        <v>178</v>
      </c>
      <c r="E1359" s="2" t="s">
        <v>182</v>
      </c>
      <c r="F1359" s="2" t="s">
        <v>24</v>
      </c>
      <c r="G1359" s="2" t="s">
        <v>19</v>
      </c>
      <c r="H1359" s="2">
        <v>116</v>
      </c>
    </row>
    <row r="1360" spans="1:8" x14ac:dyDescent="0.45">
      <c r="A1360" s="2" t="str">
        <f t="shared" si="21"/>
        <v>HOLWyoCHEYENNESULFUR (SHORT TONS/DAY)Production Capacity, Next Year (barrels per stream day except sulfur and hydrogen)</v>
      </c>
      <c r="B1360" s="2" t="s">
        <v>180</v>
      </c>
      <c r="C1360" s="2" t="s">
        <v>181</v>
      </c>
      <c r="D1360" s="2" t="s">
        <v>178</v>
      </c>
      <c r="E1360" s="2" t="s">
        <v>182</v>
      </c>
      <c r="F1360" s="2" t="s">
        <v>24</v>
      </c>
      <c r="G1360" s="2" t="s">
        <v>20</v>
      </c>
      <c r="H1360" s="2">
        <v>116</v>
      </c>
    </row>
    <row r="1361" spans="1:8" x14ac:dyDescent="0.45">
      <c r="A1361" s="2" t="str">
        <f t="shared" si="21"/>
        <v>HOLWyoCHEYENNETHERM CRACKING, DELAYED COKINGDownstream Charge Capacity, Current Year (barrels per calendar day)</v>
      </c>
      <c r="B1361" s="2" t="s">
        <v>180</v>
      </c>
      <c r="C1361" s="2" t="s">
        <v>181</v>
      </c>
      <c r="D1361" s="2" t="s">
        <v>178</v>
      </c>
      <c r="E1361" s="2" t="s">
        <v>182</v>
      </c>
      <c r="F1361" s="2" t="s">
        <v>68</v>
      </c>
      <c r="G1361" s="2" t="s">
        <v>12</v>
      </c>
      <c r="H1361" s="2">
        <v>13200</v>
      </c>
    </row>
    <row r="1362" spans="1:8" x14ac:dyDescent="0.45">
      <c r="A1362" s="2" t="str">
        <f t="shared" si="21"/>
        <v>HOLWyoCHEYENNETHERM CRACKING, DELAYED COKINGDownstream Charge Capacity, Current Year (barrels per stream day)</v>
      </c>
      <c r="B1362" s="2" t="s">
        <v>180</v>
      </c>
      <c r="C1362" s="2" t="s">
        <v>181</v>
      </c>
      <c r="D1362" s="2" t="s">
        <v>178</v>
      </c>
      <c r="E1362" s="2" t="s">
        <v>182</v>
      </c>
      <c r="F1362" s="2" t="s">
        <v>68</v>
      </c>
      <c r="G1362" s="2" t="s">
        <v>13</v>
      </c>
      <c r="H1362" s="2">
        <v>13700</v>
      </c>
    </row>
    <row r="1363" spans="1:8" x14ac:dyDescent="0.45">
      <c r="A1363" s="2" t="str">
        <f t="shared" si="21"/>
        <v>HOLWyoCHEYENNETHERM CRACKING, DELAYED COKINGDownstream Charge Capacity, Next Year (barrels per stream day)</v>
      </c>
      <c r="B1363" s="2" t="s">
        <v>180</v>
      </c>
      <c r="C1363" s="2" t="s">
        <v>181</v>
      </c>
      <c r="D1363" s="2" t="s">
        <v>178</v>
      </c>
      <c r="E1363" s="2" t="s">
        <v>182</v>
      </c>
      <c r="F1363" s="2" t="s">
        <v>68</v>
      </c>
      <c r="G1363" s="2" t="s">
        <v>14</v>
      </c>
      <c r="H1363" s="2">
        <v>13700</v>
      </c>
    </row>
    <row r="1364" spans="1:8" x14ac:dyDescent="0.45">
      <c r="A1364" s="2" t="str">
        <f t="shared" si="21"/>
        <v>HOLWyoCHEYENNETOTAL OPER CAP (PROJECTED, NEXT YEAR)Atmospheric Crude Distillation Capacity (barrels per stream day)</v>
      </c>
      <c r="B1364" s="2" t="s">
        <v>180</v>
      </c>
      <c r="C1364" s="2" t="s">
        <v>181</v>
      </c>
      <c r="D1364" s="2" t="s">
        <v>178</v>
      </c>
      <c r="E1364" s="2" t="s">
        <v>182</v>
      </c>
      <c r="F1364" s="2" t="s">
        <v>34</v>
      </c>
      <c r="G1364" s="2" t="s">
        <v>33</v>
      </c>
      <c r="H1364" s="2">
        <v>52000</v>
      </c>
    </row>
    <row r="1365" spans="1:8" x14ac:dyDescent="0.45">
      <c r="A1365" s="2" t="str">
        <f t="shared" si="21"/>
        <v>HOLWyoCHEYENNETOTAL OPERABLE CAPACITYAtmospheric Crude Distillation Capacity (barrels per calendar day)</v>
      </c>
      <c r="B1365" s="2" t="s">
        <v>180</v>
      </c>
      <c r="C1365" s="2" t="s">
        <v>181</v>
      </c>
      <c r="D1365" s="2" t="s">
        <v>178</v>
      </c>
      <c r="E1365" s="2" t="s">
        <v>182</v>
      </c>
      <c r="F1365" s="2" t="s">
        <v>35</v>
      </c>
      <c r="G1365" s="2" t="s">
        <v>32</v>
      </c>
      <c r="H1365" s="2">
        <v>47000</v>
      </c>
    </row>
    <row r="1366" spans="1:8" x14ac:dyDescent="0.45">
      <c r="A1366" s="2" t="str">
        <f t="shared" si="21"/>
        <v>HOLWyoCHEYENNETOTAL OPERABLE CAPACITYAtmospheric Crude Distillation Capacity (barrels per stream day)</v>
      </c>
      <c r="B1366" s="2" t="s">
        <v>180</v>
      </c>
      <c r="C1366" s="2" t="s">
        <v>181</v>
      </c>
      <c r="D1366" s="2" t="s">
        <v>178</v>
      </c>
      <c r="E1366" s="2" t="s">
        <v>182</v>
      </c>
      <c r="F1366" s="2" t="s">
        <v>35</v>
      </c>
      <c r="G1366" s="2" t="s">
        <v>33</v>
      </c>
      <c r="H1366" s="2">
        <v>52000</v>
      </c>
    </row>
    <row r="1367" spans="1:8" x14ac:dyDescent="0.45">
      <c r="A1367" s="2" t="str">
        <f t="shared" si="21"/>
        <v>HOLWyoCHEYENNEVACUUM DISTILLATIONDownstream Charge Capacity, Current Year (barrels per stream day)</v>
      </c>
      <c r="B1367" s="2" t="s">
        <v>180</v>
      </c>
      <c r="C1367" s="2" t="s">
        <v>181</v>
      </c>
      <c r="D1367" s="2" t="s">
        <v>178</v>
      </c>
      <c r="E1367" s="2" t="s">
        <v>182</v>
      </c>
      <c r="F1367" s="2" t="s">
        <v>36</v>
      </c>
      <c r="G1367" s="2" t="s">
        <v>13</v>
      </c>
      <c r="H1367" s="2">
        <v>28000</v>
      </c>
    </row>
    <row r="1368" spans="1:8" x14ac:dyDescent="0.45">
      <c r="A1368" s="2" t="str">
        <f t="shared" si="21"/>
        <v>HOLWyoCHEYENNEVACUUM DISTILLATIONDownstream Charge Capacity, Next Year (barrels per stream day)</v>
      </c>
      <c r="B1368" s="2" t="s">
        <v>180</v>
      </c>
      <c r="C1368" s="2" t="s">
        <v>181</v>
      </c>
      <c r="D1368" s="2" t="s">
        <v>178</v>
      </c>
      <c r="E1368" s="2" t="s">
        <v>182</v>
      </c>
      <c r="F1368" s="2" t="s">
        <v>36</v>
      </c>
      <c r="G1368" s="2" t="s">
        <v>14</v>
      </c>
      <c r="H1368" s="2">
        <v>28000</v>
      </c>
    </row>
    <row r="1369" spans="1:8" x14ac:dyDescent="0.45">
      <c r="A1369" s="2" t="str">
        <f t="shared" si="21"/>
        <v>HUNAlaTUSCALOOSAASPHALT &amp; ROAD OILProduction Capacity, Current Year (barrels per steam day except sulfur and hydrogen)</v>
      </c>
      <c r="B1369" s="2" t="s">
        <v>196</v>
      </c>
      <c r="C1369" s="2" t="s">
        <v>197</v>
      </c>
      <c r="D1369" s="2" t="s">
        <v>170</v>
      </c>
      <c r="E1369" s="2" t="s">
        <v>198</v>
      </c>
      <c r="F1369" s="2" t="s">
        <v>42</v>
      </c>
      <c r="G1369" s="2" t="s">
        <v>19</v>
      </c>
      <c r="H1369" s="2">
        <v>15000</v>
      </c>
    </row>
    <row r="1370" spans="1:8" x14ac:dyDescent="0.45">
      <c r="A1370" s="2" t="str">
        <f t="shared" si="21"/>
        <v>HUNAlaTUSCALOOSAASPHALT &amp; ROAD OILProduction Capacity, Next Year (barrels per stream day except sulfur and hydrogen)</v>
      </c>
      <c r="B1370" s="2" t="s">
        <v>196</v>
      </c>
      <c r="C1370" s="2" t="s">
        <v>197</v>
      </c>
      <c r="D1370" s="2" t="s">
        <v>170</v>
      </c>
      <c r="E1370" s="2" t="s">
        <v>198</v>
      </c>
      <c r="F1370" s="2" t="s">
        <v>42</v>
      </c>
      <c r="G1370" s="2" t="s">
        <v>20</v>
      </c>
      <c r="H1370" s="2">
        <v>15000</v>
      </c>
    </row>
    <row r="1371" spans="1:8" x14ac:dyDescent="0.45">
      <c r="A1371" s="2" t="str">
        <f t="shared" si="21"/>
        <v>HUNAlaTUSCALOOSACAT HYDROCRACKING, GAS OILDownstream Charge Capacity, Current Year (barrels per calendar day)</v>
      </c>
      <c r="B1371" s="2" t="s">
        <v>196</v>
      </c>
      <c r="C1371" s="2" t="s">
        <v>197</v>
      </c>
      <c r="D1371" s="2" t="s">
        <v>170</v>
      </c>
      <c r="E1371" s="2" t="s">
        <v>198</v>
      </c>
      <c r="F1371" s="2" t="s">
        <v>11</v>
      </c>
      <c r="G1371" s="2" t="s">
        <v>12</v>
      </c>
      <c r="H1371" s="2">
        <v>17500</v>
      </c>
    </row>
    <row r="1372" spans="1:8" x14ac:dyDescent="0.45">
      <c r="A1372" s="2" t="str">
        <f t="shared" si="21"/>
        <v>HUNAlaTUSCALOOSACAT HYDROCRACKING, GAS OILDownstream Charge Capacity, Current Year (barrels per stream day)</v>
      </c>
      <c r="B1372" s="2" t="s">
        <v>196</v>
      </c>
      <c r="C1372" s="2" t="s">
        <v>197</v>
      </c>
      <c r="D1372" s="2" t="s">
        <v>170</v>
      </c>
      <c r="E1372" s="2" t="s">
        <v>198</v>
      </c>
      <c r="F1372" s="2" t="s">
        <v>11</v>
      </c>
      <c r="G1372" s="2" t="s">
        <v>13</v>
      </c>
      <c r="H1372" s="2">
        <v>20500</v>
      </c>
    </row>
    <row r="1373" spans="1:8" x14ac:dyDescent="0.45">
      <c r="A1373" s="2" t="str">
        <f t="shared" si="21"/>
        <v>HUNAlaTUSCALOOSACAT HYDROCRACKING, GAS OILDownstream Charge Capacity, Next Year (barrels per stream day)</v>
      </c>
      <c r="B1373" s="2" t="s">
        <v>196</v>
      </c>
      <c r="C1373" s="2" t="s">
        <v>197</v>
      </c>
      <c r="D1373" s="2" t="s">
        <v>170</v>
      </c>
      <c r="E1373" s="2" t="s">
        <v>198</v>
      </c>
      <c r="F1373" s="2" t="s">
        <v>11</v>
      </c>
      <c r="G1373" s="2" t="s">
        <v>14</v>
      </c>
      <c r="H1373" s="2">
        <v>20500</v>
      </c>
    </row>
    <row r="1374" spans="1:8" x14ac:dyDescent="0.45">
      <c r="A1374" s="2" t="str">
        <f t="shared" si="21"/>
        <v>HUNAlaTUSCALOOSACAT REFORMING: LOW PRESSUREDownstream Charge Capacity, Current Year (barrels per calendar day)</v>
      </c>
      <c r="B1374" s="2" t="s">
        <v>196</v>
      </c>
      <c r="C1374" s="2" t="s">
        <v>197</v>
      </c>
      <c r="D1374" s="2" t="s">
        <v>170</v>
      </c>
      <c r="E1374" s="2" t="s">
        <v>198</v>
      </c>
      <c r="F1374" s="2" t="s">
        <v>15</v>
      </c>
      <c r="G1374" s="2" t="s">
        <v>12</v>
      </c>
      <c r="H1374" s="2">
        <v>15000</v>
      </c>
    </row>
    <row r="1375" spans="1:8" x14ac:dyDescent="0.45">
      <c r="A1375" s="2" t="str">
        <f t="shared" si="21"/>
        <v>HUNAlaTUSCALOOSACAT REFORMING: LOW PRESSUREDownstream Charge Capacity, Current Year (barrels per stream day)</v>
      </c>
      <c r="B1375" s="2" t="s">
        <v>196</v>
      </c>
      <c r="C1375" s="2" t="s">
        <v>197</v>
      </c>
      <c r="D1375" s="2" t="s">
        <v>170</v>
      </c>
      <c r="E1375" s="2" t="s">
        <v>198</v>
      </c>
      <c r="F1375" s="2" t="s">
        <v>15</v>
      </c>
      <c r="G1375" s="2" t="s">
        <v>13</v>
      </c>
      <c r="H1375" s="2">
        <v>15300</v>
      </c>
    </row>
    <row r="1376" spans="1:8" x14ac:dyDescent="0.45">
      <c r="A1376" s="2" t="str">
        <f t="shared" si="21"/>
        <v>HUNAlaTUSCALOOSACAT REFORMING: LOW PRESSUREDownstream Charge Capacity, Next Year (barrels per stream day)</v>
      </c>
      <c r="B1376" s="2" t="s">
        <v>196</v>
      </c>
      <c r="C1376" s="2" t="s">
        <v>197</v>
      </c>
      <c r="D1376" s="2" t="s">
        <v>170</v>
      </c>
      <c r="E1376" s="2" t="s">
        <v>198</v>
      </c>
      <c r="F1376" s="2" t="s">
        <v>15</v>
      </c>
      <c r="G1376" s="2" t="s">
        <v>14</v>
      </c>
      <c r="H1376" s="2">
        <v>15300</v>
      </c>
    </row>
    <row r="1377" spans="1:8" x14ac:dyDescent="0.45">
      <c r="A1377" s="2" t="str">
        <f t="shared" si="21"/>
        <v>HUNAlaTUSCALOOSADESULFURIZATION, HEAVY GAS OILDownstream Charge Capacity, Current Year (barrels per stream day)</v>
      </c>
      <c r="B1377" s="2" t="s">
        <v>196</v>
      </c>
      <c r="C1377" s="2" t="s">
        <v>197</v>
      </c>
      <c r="D1377" s="2" t="s">
        <v>170</v>
      </c>
      <c r="E1377" s="2" t="s">
        <v>198</v>
      </c>
      <c r="F1377" s="2" t="s">
        <v>16</v>
      </c>
      <c r="G1377" s="2" t="s">
        <v>13</v>
      </c>
      <c r="H1377" s="2">
        <v>10500</v>
      </c>
    </row>
    <row r="1378" spans="1:8" x14ac:dyDescent="0.45">
      <c r="A1378" s="2" t="str">
        <f t="shared" si="21"/>
        <v>HUNAlaTUSCALOOSADESULFURIZATION, HEAVY GAS OILDownstream Charge Capacity, Next Year (barrels per stream day)</v>
      </c>
      <c r="B1378" s="2" t="s">
        <v>196</v>
      </c>
      <c r="C1378" s="2" t="s">
        <v>197</v>
      </c>
      <c r="D1378" s="2" t="s">
        <v>170</v>
      </c>
      <c r="E1378" s="2" t="s">
        <v>198</v>
      </c>
      <c r="F1378" s="2" t="s">
        <v>16</v>
      </c>
      <c r="G1378" s="2" t="s">
        <v>14</v>
      </c>
      <c r="H1378" s="2">
        <v>10500</v>
      </c>
    </row>
    <row r="1379" spans="1:8" x14ac:dyDescent="0.45">
      <c r="A1379" s="2" t="str">
        <f t="shared" si="21"/>
        <v>HUNAlaTUSCALOOSADESULFURIZATION, KEROSENE AND JETDownstream Charge Capacity, Current Year (barrels per stream day)</v>
      </c>
      <c r="B1379" s="2" t="s">
        <v>196</v>
      </c>
      <c r="C1379" s="2" t="s">
        <v>197</v>
      </c>
      <c r="D1379" s="2" t="s">
        <v>170</v>
      </c>
      <c r="E1379" s="2" t="s">
        <v>198</v>
      </c>
      <c r="F1379" s="2" t="s">
        <v>44</v>
      </c>
      <c r="G1379" s="2" t="s">
        <v>13</v>
      </c>
      <c r="H1379" s="2">
        <v>2500</v>
      </c>
    </row>
    <row r="1380" spans="1:8" x14ac:dyDescent="0.45">
      <c r="A1380" s="2" t="str">
        <f t="shared" si="21"/>
        <v>HUNAlaTUSCALOOSADESULFURIZATION, KEROSENE AND JETDownstream Charge Capacity, Next Year (barrels per stream day)</v>
      </c>
      <c r="B1380" s="2" t="s">
        <v>196</v>
      </c>
      <c r="C1380" s="2" t="s">
        <v>197</v>
      </c>
      <c r="D1380" s="2" t="s">
        <v>170</v>
      </c>
      <c r="E1380" s="2" t="s">
        <v>198</v>
      </c>
      <c r="F1380" s="2" t="s">
        <v>44</v>
      </c>
      <c r="G1380" s="2" t="s">
        <v>14</v>
      </c>
      <c r="H1380" s="2">
        <v>2500</v>
      </c>
    </row>
    <row r="1381" spans="1:8" x14ac:dyDescent="0.45">
      <c r="A1381" s="2" t="str">
        <f t="shared" si="21"/>
        <v>HUNAlaTUSCALOOSADESULFURIZATION, NAPHTHA/REFORMER FEEDDownstream Charge Capacity, Current Year (barrels per stream day)</v>
      </c>
      <c r="B1381" s="2" t="s">
        <v>196</v>
      </c>
      <c r="C1381" s="2" t="s">
        <v>197</v>
      </c>
      <c r="D1381" s="2" t="s">
        <v>170</v>
      </c>
      <c r="E1381" s="2" t="s">
        <v>198</v>
      </c>
      <c r="F1381" s="2" t="s">
        <v>17</v>
      </c>
      <c r="G1381" s="2" t="s">
        <v>13</v>
      </c>
      <c r="H1381" s="2">
        <v>12100</v>
      </c>
    </row>
    <row r="1382" spans="1:8" x14ac:dyDescent="0.45">
      <c r="A1382" s="2" t="str">
        <f t="shared" si="21"/>
        <v>HUNAlaTUSCALOOSADESULFURIZATION, NAPHTHA/REFORMER FEEDDownstream Charge Capacity, Next Year (barrels per stream day)</v>
      </c>
      <c r="B1382" s="2" t="s">
        <v>196</v>
      </c>
      <c r="C1382" s="2" t="s">
        <v>197</v>
      </c>
      <c r="D1382" s="2" t="s">
        <v>170</v>
      </c>
      <c r="E1382" s="2" t="s">
        <v>198</v>
      </c>
      <c r="F1382" s="2" t="s">
        <v>17</v>
      </c>
      <c r="G1382" s="2" t="s">
        <v>14</v>
      </c>
      <c r="H1382" s="2">
        <v>12100</v>
      </c>
    </row>
    <row r="1383" spans="1:8" x14ac:dyDescent="0.45">
      <c r="A1383" s="2" t="str">
        <f t="shared" si="21"/>
        <v>HUNAlaTUSCALOOSADESULFURIZATION, OTHER DISTILLATEDownstream Charge Capacity, Current Year (barrels per stream day)</v>
      </c>
      <c r="B1383" s="2" t="s">
        <v>196</v>
      </c>
      <c r="C1383" s="2" t="s">
        <v>197</v>
      </c>
      <c r="D1383" s="2" t="s">
        <v>170</v>
      </c>
      <c r="E1383" s="2" t="s">
        <v>198</v>
      </c>
      <c r="F1383" s="2" t="s">
        <v>99</v>
      </c>
      <c r="G1383" s="2" t="s">
        <v>13</v>
      </c>
      <c r="H1383" s="2">
        <v>24000</v>
      </c>
    </row>
    <row r="1384" spans="1:8" x14ac:dyDescent="0.45">
      <c r="A1384" s="2" t="str">
        <f t="shared" si="21"/>
        <v>HUNAlaTUSCALOOSADESULFURIZATION, OTHER DISTILLATEDownstream Charge Capacity, Next Year (barrels per stream day)</v>
      </c>
      <c r="B1384" s="2" t="s">
        <v>196</v>
      </c>
      <c r="C1384" s="2" t="s">
        <v>197</v>
      </c>
      <c r="D1384" s="2" t="s">
        <v>170</v>
      </c>
      <c r="E1384" s="2" t="s">
        <v>198</v>
      </c>
      <c r="F1384" s="2" t="s">
        <v>99</v>
      </c>
      <c r="G1384" s="2" t="s">
        <v>14</v>
      </c>
      <c r="H1384" s="2">
        <v>24000</v>
      </c>
    </row>
    <row r="1385" spans="1:8" x14ac:dyDescent="0.45">
      <c r="A1385" s="2" t="str">
        <f t="shared" si="21"/>
        <v>HUNAlaTUSCALOOSAHYDROGEN (MMCFD)Production Capacity, Current Year (barrels per steam day except sulfur and hydrogen)</v>
      </c>
      <c r="B1385" s="2" t="s">
        <v>196</v>
      </c>
      <c r="C1385" s="2" t="s">
        <v>197</v>
      </c>
      <c r="D1385" s="2" t="s">
        <v>170</v>
      </c>
      <c r="E1385" s="2" t="s">
        <v>198</v>
      </c>
      <c r="F1385" s="2" t="s">
        <v>18</v>
      </c>
      <c r="G1385" s="2" t="s">
        <v>19</v>
      </c>
      <c r="H1385" s="2">
        <v>40</v>
      </c>
    </row>
    <row r="1386" spans="1:8" x14ac:dyDescent="0.45">
      <c r="A1386" s="2" t="str">
        <f t="shared" si="21"/>
        <v>HUNAlaTUSCALOOSAHYDROGEN (MMCFD)Production Capacity, Next Year (barrels per stream day except sulfur and hydrogen)</v>
      </c>
      <c r="B1386" s="2" t="s">
        <v>196</v>
      </c>
      <c r="C1386" s="2" t="s">
        <v>197</v>
      </c>
      <c r="D1386" s="2" t="s">
        <v>170</v>
      </c>
      <c r="E1386" s="2" t="s">
        <v>198</v>
      </c>
      <c r="F1386" s="2" t="s">
        <v>18</v>
      </c>
      <c r="G1386" s="2" t="s">
        <v>20</v>
      </c>
      <c r="H1386" s="2">
        <v>40</v>
      </c>
    </row>
    <row r="1387" spans="1:8" x14ac:dyDescent="0.45">
      <c r="A1387" s="2" t="str">
        <f t="shared" si="21"/>
        <v>HUNAlaTUSCALOOSAISOMERIZATION (ISOPENTANE/ISOHEXANE)Production Capacity, Current Year (barrels per steam day except sulfur and hydrogen)</v>
      </c>
      <c r="B1387" s="2" t="s">
        <v>196</v>
      </c>
      <c r="C1387" s="2" t="s">
        <v>197</v>
      </c>
      <c r="D1387" s="2" t="s">
        <v>170</v>
      </c>
      <c r="E1387" s="2" t="s">
        <v>198</v>
      </c>
      <c r="F1387" s="2" t="s">
        <v>22</v>
      </c>
      <c r="G1387" s="2" t="s">
        <v>19</v>
      </c>
      <c r="H1387" s="2">
        <v>4200</v>
      </c>
    </row>
    <row r="1388" spans="1:8" x14ac:dyDescent="0.45">
      <c r="A1388" s="2" t="str">
        <f t="shared" si="21"/>
        <v>HUNAlaTUSCALOOSAISOMERIZATION (ISOPENTANE/ISOHEXANE)Production Capacity, Next Year (barrels per stream day except sulfur and hydrogen)</v>
      </c>
      <c r="B1388" s="2" t="s">
        <v>196</v>
      </c>
      <c r="C1388" s="2" t="s">
        <v>197</v>
      </c>
      <c r="D1388" s="2" t="s">
        <v>170</v>
      </c>
      <c r="E1388" s="2" t="s">
        <v>198</v>
      </c>
      <c r="F1388" s="2" t="s">
        <v>22</v>
      </c>
      <c r="G1388" s="2" t="s">
        <v>20</v>
      </c>
      <c r="H1388" s="2">
        <v>4200</v>
      </c>
    </row>
    <row r="1389" spans="1:8" x14ac:dyDescent="0.45">
      <c r="A1389" s="2" t="str">
        <f t="shared" si="21"/>
        <v>HUNAlaTUSCALOOSAOPERATING CAPACITYAtmospheric Crude Distillation Capacity (barrels per calendar day)</v>
      </c>
      <c r="B1389" s="2" t="s">
        <v>196</v>
      </c>
      <c r="C1389" s="2" t="s">
        <v>197</v>
      </c>
      <c r="D1389" s="2" t="s">
        <v>170</v>
      </c>
      <c r="E1389" s="2" t="s">
        <v>198</v>
      </c>
      <c r="F1389" s="2" t="s">
        <v>31</v>
      </c>
      <c r="G1389" s="2" t="s">
        <v>32</v>
      </c>
      <c r="H1389" s="2">
        <v>36000</v>
      </c>
    </row>
    <row r="1390" spans="1:8" x14ac:dyDescent="0.45">
      <c r="A1390" s="2" t="str">
        <f t="shared" si="21"/>
        <v>HUNAlaTUSCALOOSAOPERATING CAPACITYAtmospheric Crude Distillation Capacity (barrels per stream day)</v>
      </c>
      <c r="B1390" s="2" t="s">
        <v>196</v>
      </c>
      <c r="C1390" s="2" t="s">
        <v>197</v>
      </c>
      <c r="D1390" s="2" t="s">
        <v>170</v>
      </c>
      <c r="E1390" s="2" t="s">
        <v>198</v>
      </c>
      <c r="F1390" s="2" t="s">
        <v>31</v>
      </c>
      <c r="G1390" s="2" t="s">
        <v>33</v>
      </c>
      <c r="H1390" s="2">
        <v>40000</v>
      </c>
    </row>
    <row r="1391" spans="1:8" x14ac:dyDescent="0.45">
      <c r="A1391" s="2" t="str">
        <f t="shared" si="21"/>
        <v>HUNAlaTUSCALOOSAPETCOKE,MARKETProduction Capacity, Current Year (barrels per steam day except sulfur and hydrogen)</v>
      </c>
      <c r="B1391" s="2" t="s">
        <v>196</v>
      </c>
      <c r="C1391" s="2" t="s">
        <v>197</v>
      </c>
      <c r="D1391" s="2" t="s">
        <v>170</v>
      </c>
      <c r="E1391" s="2" t="s">
        <v>198</v>
      </c>
      <c r="F1391" s="2" t="s">
        <v>67</v>
      </c>
      <c r="G1391" s="2" t="s">
        <v>19</v>
      </c>
      <c r="H1391" s="2">
        <v>7120</v>
      </c>
    </row>
    <row r="1392" spans="1:8" x14ac:dyDescent="0.45">
      <c r="A1392" s="2" t="str">
        <f t="shared" si="21"/>
        <v>HUNAlaTUSCALOOSAPETCOKE,MARKETProduction Capacity, Next Year (barrels per stream day except sulfur and hydrogen)</v>
      </c>
      <c r="B1392" s="2" t="s">
        <v>196</v>
      </c>
      <c r="C1392" s="2" t="s">
        <v>197</v>
      </c>
      <c r="D1392" s="2" t="s">
        <v>170</v>
      </c>
      <c r="E1392" s="2" t="s">
        <v>198</v>
      </c>
      <c r="F1392" s="2" t="s">
        <v>67</v>
      </c>
      <c r="G1392" s="2" t="s">
        <v>20</v>
      </c>
      <c r="H1392" s="2">
        <v>7120</v>
      </c>
    </row>
    <row r="1393" spans="1:8" x14ac:dyDescent="0.45">
      <c r="A1393" s="2" t="str">
        <f t="shared" si="21"/>
        <v>HUNAlaTUSCALOOSASULFUR (SHORT TONS/DAY)Production Capacity, Current Year (barrels per steam day except sulfur and hydrogen)</v>
      </c>
      <c r="B1393" s="2" t="s">
        <v>196</v>
      </c>
      <c r="C1393" s="2" t="s">
        <v>197</v>
      </c>
      <c r="D1393" s="2" t="s">
        <v>170</v>
      </c>
      <c r="E1393" s="2" t="s">
        <v>198</v>
      </c>
      <c r="F1393" s="2" t="s">
        <v>24</v>
      </c>
      <c r="G1393" s="2" t="s">
        <v>19</v>
      </c>
      <c r="H1393" s="2">
        <v>195</v>
      </c>
    </row>
    <row r="1394" spans="1:8" x14ac:dyDescent="0.45">
      <c r="A1394" s="2" t="str">
        <f t="shared" si="21"/>
        <v>HUNAlaTUSCALOOSASULFUR (SHORT TONS/DAY)Production Capacity, Next Year (barrels per stream day except sulfur and hydrogen)</v>
      </c>
      <c r="B1394" s="2" t="s">
        <v>196</v>
      </c>
      <c r="C1394" s="2" t="s">
        <v>197</v>
      </c>
      <c r="D1394" s="2" t="s">
        <v>170</v>
      </c>
      <c r="E1394" s="2" t="s">
        <v>198</v>
      </c>
      <c r="F1394" s="2" t="s">
        <v>24</v>
      </c>
      <c r="G1394" s="2" t="s">
        <v>20</v>
      </c>
      <c r="H1394" s="2">
        <v>195</v>
      </c>
    </row>
    <row r="1395" spans="1:8" x14ac:dyDescent="0.45">
      <c r="A1395" s="2" t="str">
        <f t="shared" si="21"/>
        <v>HUNAlaTUSCALOOSATHERM CRACKING, DELAYED COKINGDownstream Charge Capacity, Current Year (barrels per calendar day)</v>
      </c>
      <c r="B1395" s="2" t="s">
        <v>196</v>
      </c>
      <c r="C1395" s="2" t="s">
        <v>197</v>
      </c>
      <c r="D1395" s="2" t="s">
        <v>170</v>
      </c>
      <c r="E1395" s="2" t="s">
        <v>198</v>
      </c>
      <c r="F1395" s="2" t="s">
        <v>68</v>
      </c>
      <c r="G1395" s="2" t="s">
        <v>12</v>
      </c>
      <c r="H1395" s="2">
        <v>30000</v>
      </c>
    </row>
    <row r="1396" spans="1:8" x14ac:dyDescent="0.45">
      <c r="A1396" s="2" t="str">
        <f t="shared" si="21"/>
        <v>HUNAlaTUSCALOOSATHERM CRACKING, DELAYED COKINGDownstream Charge Capacity, Current Year (barrels per stream day)</v>
      </c>
      <c r="B1396" s="2" t="s">
        <v>196</v>
      </c>
      <c r="C1396" s="2" t="s">
        <v>197</v>
      </c>
      <c r="D1396" s="2" t="s">
        <v>170</v>
      </c>
      <c r="E1396" s="2" t="s">
        <v>198</v>
      </c>
      <c r="F1396" s="2" t="s">
        <v>68</v>
      </c>
      <c r="G1396" s="2" t="s">
        <v>13</v>
      </c>
      <c r="H1396" s="2">
        <v>32000</v>
      </c>
    </row>
    <row r="1397" spans="1:8" x14ac:dyDescent="0.45">
      <c r="A1397" s="2" t="str">
        <f t="shared" si="21"/>
        <v>HUNAlaTUSCALOOSATHERM CRACKING, DELAYED COKINGDownstream Charge Capacity, Next Year (barrels per stream day)</v>
      </c>
      <c r="B1397" s="2" t="s">
        <v>196</v>
      </c>
      <c r="C1397" s="2" t="s">
        <v>197</v>
      </c>
      <c r="D1397" s="2" t="s">
        <v>170</v>
      </c>
      <c r="E1397" s="2" t="s">
        <v>198</v>
      </c>
      <c r="F1397" s="2" t="s">
        <v>68</v>
      </c>
      <c r="G1397" s="2" t="s">
        <v>14</v>
      </c>
      <c r="H1397" s="2">
        <v>32000</v>
      </c>
    </row>
    <row r="1398" spans="1:8" x14ac:dyDescent="0.45">
      <c r="A1398" s="2" t="str">
        <f t="shared" si="21"/>
        <v>HUNAlaTUSCALOOSATOTAL OPER CAP (PROJECTED, NEXT YEAR)Atmospheric Crude Distillation Capacity (barrels per stream day)</v>
      </c>
      <c r="B1398" s="2" t="s">
        <v>196</v>
      </c>
      <c r="C1398" s="2" t="s">
        <v>197</v>
      </c>
      <c r="D1398" s="2" t="s">
        <v>170</v>
      </c>
      <c r="E1398" s="2" t="s">
        <v>198</v>
      </c>
      <c r="F1398" s="2" t="s">
        <v>34</v>
      </c>
      <c r="G1398" s="2" t="s">
        <v>33</v>
      </c>
      <c r="H1398" s="2">
        <v>40000</v>
      </c>
    </row>
    <row r="1399" spans="1:8" x14ac:dyDescent="0.45">
      <c r="A1399" s="2" t="str">
        <f t="shared" si="21"/>
        <v>HUNAlaTUSCALOOSATOTAL OPERABLE CAPACITYAtmospheric Crude Distillation Capacity (barrels per calendar day)</v>
      </c>
      <c r="B1399" s="2" t="s">
        <v>196</v>
      </c>
      <c r="C1399" s="2" t="s">
        <v>197</v>
      </c>
      <c r="D1399" s="2" t="s">
        <v>170</v>
      </c>
      <c r="E1399" s="2" t="s">
        <v>198</v>
      </c>
      <c r="F1399" s="2" t="s">
        <v>35</v>
      </c>
      <c r="G1399" s="2" t="s">
        <v>32</v>
      </c>
      <c r="H1399" s="2">
        <v>36000</v>
      </c>
    </row>
    <row r="1400" spans="1:8" x14ac:dyDescent="0.45">
      <c r="A1400" s="2" t="str">
        <f t="shared" si="21"/>
        <v>HUNAlaTUSCALOOSATOTAL OPERABLE CAPACITYAtmospheric Crude Distillation Capacity (barrels per stream day)</v>
      </c>
      <c r="B1400" s="2" t="s">
        <v>196</v>
      </c>
      <c r="C1400" s="2" t="s">
        <v>197</v>
      </c>
      <c r="D1400" s="2" t="s">
        <v>170</v>
      </c>
      <c r="E1400" s="2" t="s">
        <v>198</v>
      </c>
      <c r="F1400" s="2" t="s">
        <v>35</v>
      </c>
      <c r="G1400" s="2" t="s">
        <v>33</v>
      </c>
      <c r="H1400" s="2">
        <v>40000</v>
      </c>
    </row>
    <row r="1401" spans="1:8" x14ac:dyDescent="0.45">
      <c r="A1401" s="2" t="str">
        <f t="shared" si="21"/>
        <v>HUNAlaTUSCALOOSAVACUUM DISTILLATIONDownstream Charge Capacity, Current Year (barrels per stream day)</v>
      </c>
      <c r="B1401" s="2" t="s">
        <v>196</v>
      </c>
      <c r="C1401" s="2" t="s">
        <v>197</v>
      </c>
      <c r="D1401" s="2" t="s">
        <v>170</v>
      </c>
      <c r="E1401" s="2" t="s">
        <v>198</v>
      </c>
      <c r="F1401" s="2" t="s">
        <v>36</v>
      </c>
      <c r="G1401" s="2" t="s">
        <v>13</v>
      </c>
      <c r="H1401" s="2">
        <v>18000</v>
      </c>
    </row>
    <row r="1402" spans="1:8" x14ac:dyDescent="0.45">
      <c r="A1402" s="2" t="str">
        <f t="shared" si="21"/>
        <v>HUNAlaTUSCALOOSAVACUUM DISTILLATIONDownstream Charge Capacity, Next Year (barrels per stream day)</v>
      </c>
      <c r="B1402" s="2" t="s">
        <v>196</v>
      </c>
      <c r="C1402" s="2" t="s">
        <v>197</v>
      </c>
      <c r="D1402" s="2" t="s">
        <v>170</v>
      </c>
      <c r="E1402" s="2" t="s">
        <v>198</v>
      </c>
      <c r="F1402" s="2" t="s">
        <v>36</v>
      </c>
      <c r="G1402" s="2" t="s">
        <v>14</v>
      </c>
      <c r="H1402" s="2">
        <v>18000</v>
      </c>
    </row>
    <row r="1403" spans="1:8" x14ac:dyDescent="0.45">
      <c r="A1403" s="2" t="str">
        <f t="shared" si="21"/>
        <v>HUNMisSANDERSVILLEASPHALT &amp; ROAD OILProduction Capacity, Current Year (barrels per steam day except sulfur and hydrogen)</v>
      </c>
      <c r="B1403" s="2" t="s">
        <v>196</v>
      </c>
      <c r="C1403" s="2" t="s">
        <v>199</v>
      </c>
      <c r="D1403" s="2" t="s">
        <v>107</v>
      </c>
      <c r="E1403" s="2" t="s">
        <v>200</v>
      </c>
      <c r="F1403" s="2" t="s">
        <v>42</v>
      </c>
      <c r="G1403" s="2" t="s">
        <v>19</v>
      </c>
      <c r="H1403" s="2">
        <v>6125</v>
      </c>
    </row>
    <row r="1404" spans="1:8" x14ac:dyDescent="0.45">
      <c r="A1404" s="2" t="str">
        <f t="shared" si="21"/>
        <v>HUNMisSANDERSVILLEASPHALT &amp; ROAD OILProduction Capacity, Next Year (barrels per stream day except sulfur and hydrogen)</v>
      </c>
      <c r="B1404" s="2" t="s">
        <v>196</v>
      </c>
      <c r="C1404" s="2" t="s">
        <v>199</v>
      </c>
      <c r="D1404" s="2" t="s">
        <v>107</v>
      </c>
      <c r="E1404" s="2" t="s">
        <v>200</v>
      </c>
      <c r="F1404" s="2" t="s">
        <v>42</v>
      </c>
      <c r="G1404" s="2" t="s">
        <v>20</v>
      </c>
      <c r="H1404" s="2">
        <v>6125</v>
      </c>
    </row>
    <row r="1405" spans="1:8" x14ac:dyDescent="0.45">
      <c r="A1405" s="2" t="str">
        <f t="shared" si="21"/>
        <v>HUNMisSANDERSVILLEOPERATING CAPACITYAtmospheric Crude Distillation Capacity (barrels per calendar day)</v>
      </c>
      <c r="B1405" s="2" t="s">
        <v>196</v>
      </c>
      <c r="C1405" s="2" t="s">
        <v>199</v>
      </c>
      <c r="D1405" s="2" t="s">
        <v>107</v>
      </c>
      <c r="E1405" s="2" t="s">
        <v>200</v>
      </c>
      <c r="F1405" s="2" t="s">
        <v>31</v>
      </c>
      <c r="G1405" s="2" t="s">
        <v>32</v>
      </c>
      <c r="H1405" s="2">
        <v>11000</v>
      </c>
    </row>
    <row r="1406" spans="1:8" x14ac:dyDescent="0.45">
      <c r="A1406" s="2" t="str">
        <f t="shared" si="21"/>
        <v>HUNMisSANDERSVILLEOPERATING CAPACITYAtmospheric Crude Distillation Capacity (barrels per stream day)</v>
      </c>
      <c r="B1406" s="2" t="s">
        <v>196</v>
      </c>
      <c r="C1406" s="2" t="s">
        <v>199</v>
      </c>
      <c r="D1406" s="2" t="s">
        <v>107</v>
      </c>
      <c r="E1406" s="2" t="s">
        <v>200</v>
      </c>
      <c r="F1406" s="2" t="s">
        <v>31</v>
      </c>
      <c r="G1406" s="2" t="s">
        <v>33</v>
      </c>
      <c r="H1406" s="2">
        <v>12500</v>
      </c>
    </row>
    <row r="1407" spans="1:8" x14ac:dyDescent="0.45">
      <c r="A1407" s="2" t="str">
        <f t="shared" si="21"/>
        <v>HUNMisSANDERSVILLETOTAL OPER CAP (PROJECTED, NEXT YEAR)Atmospheric Crude Distillation Capacity (barrels per stream day)</v>
      </c>
      <c r="B1407" s="2" t="s">
        <v>196</v>
      </c>
      <c r="C1407" s="2" t="s">
        <v>199</v>
      </c>
      <c r="D1407" s="2" t="s">
        <v>107</v>
      </c>
      <c r="E1407" s="2" t="s">
        <v>200</v>
      </c>
      <c r="F1407" s="2" t="s">
        <v>34</v>
      </c>
      <c r="G1407" s="2" t="s">
        <v>33</v>
      </c>
      <c r="H1407" s="2">
        <v>12500</v>
      </c>
    </row>
    <row r="1408" spans="1:8" x14ac:dyDescent="0.45">
      <c r="A1408" s="2" t="str">
        <f t="shared" si="21"/>
        <v>HUNMisSANDERSVILLETOTAL OPERABLE CAPACITYAtmospheric Crude Distillation Capacity (barrels per calendar day)</v>
      </c>
      <c r="B1408" s="2" t="s">
        <v>196</v>
      </c>
      <c r="C1408" s="2" t="s">
        <v>199</v>
      </c>
      <c r="D1408" s="2" t="s">
        <v>107</v>
      </c>
      <c r="E1408" s="2" t="s">
        <v>200</v>
      </c>
      <c r="F1408" s="2" t="s">
        <v>35</v>
      </c>
      <c r="G1408" s="2" t="s">
        <v>32</v>
      </c>
      <c r="H1408" s="2">
        <v>11000</v>
      </c>
    </row>
    <row r="1409" spans="1:8" x14ac:dyDescent="0.45">
      <c r="A1409" s="2" t="str">
        <f t="shared" si="21"/>
        <v>HUNMisSANDERSVILLETOTAL OPERABLE CAPACITYAtmospheric Crude Distillation Capacity (barrels per stream day)</v>
      </c>
      <c r="B1409" s="2" t="s">
        <v>196</v>
      </c>
      <c r="C1409" s="2" t="s">
        <v>199</v>
      </c>
      <c r="D1409" s="2" t="s">
        <v>107</v>
      </c>
      <c r="E1409" s="2" t="s">
        <v>200</v>
      </c>
      <c r="F1409" s="2" t="s">
        <v>35</v>
      </c>
      <c r="G1409" s="2" t="s">
        <v>33</v>
      </c>
      <c r="H1409" s="2">
        <v>12500</v>
      </c>
    </row>
    <row r="1410" spans="1:8" x14ac:dyDescent="0.45">
      <c r="A1410" s="2" t="str">
        <f t="shared" ref="A1410:A1473" si="22">LEFT(B1410,3)&amp;LEFT(D1410,3)&amp;LEFT(E1410,15)&amp;F1410&amp;G1410</f>
        <v>HUNMisSANDERSVILLEVACUUM DISTILLATIONDownstream Charge Capacity, Current Year (barrels per stream day)</v>
      </c>
      <c r="B1410" s="2" t="s">
        <v>196</v>
      </c>
      <c r="C1410" s="2" t="s">
        <v>199</v>
      </c>
      <c r="D1410" s="2" t="s">
        <v>107</v>
      </c>
      <c r="E1410" s="2" t="s">
        <v>200</v>
      </c>
      <c r="F1410" s="2" t="s">
        <v>36</v>
      </c>
      <c r="G1410" s="2" t="s">
        <v>13</v>
      </c>
      <c r="H1410" s="2">
        <v>6875</v>
      </c>
    </row>
    <row r="1411" spans="1:8" x14ac:dyDescent="0.45">
      <c r="A1411" s="2" t="str">
        <f t="shared" si="22"/>
        <v>HUNMisSANDERSVILLEVACUUM DISTILLATIONDownstream Charge Capacity, Next Year (barrels per stream day)</v>
      </c>
      <c r="B1411" s="2" t="s">
        <v>196</v>
      </c>
      <c r="C1411" s="2" t="s">
        <v>199</v>
      </c>
      <c r="D1411" s="2" t="s">
        <v>107</v>
      </c>
      <c r="E1411" s="2" t="s">
        <v>200</v>
      </c>
      <c r="F1411" s="2" t="s">
        <v>36</v>
      </c>
      <c r="G1411" s="2" t="s">
        <v>14</v>
      </c>
      <c r="H1411" s="2">
        <v>6875</v>
      </c>
    </row>
    <row r="1412" spans="1:8" x14ac:dyDescent="0.45">
      <c r="A1412" s="2" t="str">
        <f t="shared" si="22"/>
        <v>HUSOhiLIMAAROMATICSProduction Capacity, Current Year (barrels per steam day except sulfur and hydrogen)</v>
      </c>
      <c r="B1412" s="2" t="s">
        <v>211</v>
      </c>
      <c r="C1412" s="2" t="s">
        <v>212</v>
      </c>
      <c r="D1412" s="2" t="s">
        <v>74</v>
      </c>
      <c r="E1412" s="2" t="s">
        <v>213</v>
      </c>
      <c r="F1412" s="2" t="s">
        <v>41</v>
      </c>
      <c r="G1412" s="2" t="s">
        <v>19</v>
      </c>
      <c r="H1412" s="2">
        <v>9200</v>
      </c>
    </row>
    <row r="1413" spans="1:8" x14ac:dyDescent="0.45">
      <c r="A1413" s="2" t="str">
        <f t="shared" si="22"/>
        <v>HUSOhiLIMAAROMATICSProduction Capacity, Next Year (barrels per stream day except sulfur and hydrogen)</v>
      </c>
      <c r="B1413" s="2" t="s">
        <v>211</v>
      </c>
      <c r="C1413" s="2" t="s">
        <v>212</v>
      </c>
      <c r="D1413" s="2" t="s">
        <v>74</v>
      </c>
      <c r="E1413" s="2" t="s">
        <v>213</v>
      </c>
      <c r="F1413" s="2" t="s">
        <v>41</v>
      </c>
      <c r="G1413" s="2" t="s">
        <v>20</v>
      </c>
      <c r="H1413" s="2">
        <v>9200</v>
      </c>
    </row>
    <row r="1414" spans="1:8" x14ac:dyDescent="0.45">
      <c r="A1414" s="2" t="str">
        <f t="shared" si="22"/>
        <v>HUSOhiLIMACAT CRACKING: FRESH FEEDDownstream Charge Capacity, Current Year (barrels per calendar day)</v>
      </c>
      <c r="B1414" s="2" t="s">
        <v>211</v>
      </c>
      <c r="C1414" s="2" t="s">
        <v>212</v>
      </c>
      <c r="D1414" s="2" t="s">
        <v>74</v>
      </c>
      <c r="E1414" s="2" t="s">
        <v>213</v>
      </c>
      <c r="F1414" s="2" t="s">
        <v>28</v>
      </c>
      <c r="G1414" s="2" t="s">
        <v>12</v>
      </c>
      <c r="H1414" s="2">
        <v>43035</v>
      </c>
    </row>
    <row r="1415" spans="1:8" x14ac:dyDescent="0.45">
      <c r="A1415" s="2" t="str">
        <f t="shared" si="22"/>
        <v>HUSOhiLIMACAT CRACKING: FRESH FEEDDownstream Charge Capacity, Current Year (barrels per stream day)</v>
      </c>
      <c r="B1415" s="2" t="s">
        <v>211</v>
      </c>
      <c r="C1415" s="2" t="s">
        <v>212</v>
      </c>
      <c r="D1415" s="2" t="s">
        <v>74</v>
      </c>
      <c r="E1415" s="2" t="s">
        <v>213</v>
      </c>
      <c r="F1415" s="2" t="s">
        <v>28</v>
      </c>
      <c r="G1415" s="2" t="s">
        <v>13</v>
      </c>
      <c r="H1415" s="2">
        <v>45300</v>
      </c>
    </row>
    <row r="1416" spans="1:8" x14ac:dyDescent="0.45">
      <c r="A1416" s="2" t="str">
        <f t="shared" si="22"/>
        <v>HUSOhiLIMACAT CRACKING: FRESH FEEDDownstream Charge Capacity, Next Year (barrels per stream day)</v>
      </c>
      <c r="B1416" s="2" t="s">
        <v>211</v>
      </c>
      <c r="C1416" s="2" t="s">
        <v>212</v>
      </c>
      <c r="D1416" s="2" t="s">
        <v>74</v>
      </c>
      <c r="E1416" s="2" t="s">
        <v>213</v>
      </c>
      <c r="F1416" s="2" t="s">
        <v>28</v>
      </c>
      <c r="G1416" s="2" t="s">
        <v>14</v>
      </c>
      <c r="H1416" s="2">
        <v>45300</v>
      </c>
    </row>
    <row r="1417" spans="1:8" x14ac:dyDescent="0.45">
      <c r="A1417" s="2" t="str">
        <f t="shared" si="22"/>
        <v>HUSOhiLIMACAT HYDROCRACKING, GAS OILDownstream Charge Capacity, Current Year (barrels per calendar day)</v>
      </c>
      <c r="B1417" s="2" t="s">
        <v>211</v>
      </c>
      <c r="C1417" s="2" t="s">
        <v>212</v>
      </c>
      <c r="D1417" s="2" t="s">
        <v>74</v>
      </c>
      <c r="E1417" s="2" t="s">
        <v>213</v>
      </c>
      <c r="F1417" s="2" t="s">
        <v>11</v>
      </c>
      <c r="G1417" s="2" t="s">
        <v>12</v>
      </c>
      <c r="H1417" s="2">
        <v>25000</v>
      </c>
    </row>
    <row r="1418" spans="1:8" x14ac:dyDescent="0.45">
      <c r="A1418" s="2" t="str">
        <f t="shared" si="22"/>
        <v>HUSOhiLIMACAT HYDROCRACKING, GAS OILDownstream Charge Capacity, Current Year (barrels per stream day)</v>
      </c>
      <c r="B1418" s="2" t="s">
        <v>211</v>
      </c>
      <c r="C1418" s="2" t="s">
        <v>212</v>
      </c>
      <c r="D1418" s="2" t="s">
        <v>74</v>
      </c>
      <c r="E1418" s="2" t="s">
        <v>213</v>
      </c>
      <c r="F1418" s="2" t="s">
        <v>11</v>
      </c>
      <c r="G1418" s="2" t="s">
        <v>13</v>
      </c>
      <c r="H1418" s="2">
        <v>26000</v>
      </c>
    </row>
    <row r="1419" spans="1:8" x14ac:dyDescent="0.45">
      <c r="A1419" s="2" t="str">
        <f t="shared" si="22"/>
        <v>HUSOhiLIMACAT HYDROCRACKING, GAS OILDownstream Charge Capacity, Next Year (barrels per stream day)</v>
      </c>
      <c r="B1419" s="2" t="s">
        <v>211</v>
      </c>
      <c r="C1419" s="2" t="s">
        <v>212</v>
      </c>
      <c r="D1419" s="2" t="s">
        <v>74</v>
      </c>
      <c r="E1419" s="2" t="s">
        <v>213</v>
      </c>
      <c r="F1419" s="2" t="s">
        <v>11</v>
      </c>
      <c r="G1419" s="2" t="s">
        <v>14</v>
      </c>
      <c r="H1419" s="2">
        <v>26000</v>
      </c>
    </row>
    <row r="1420" spans="1:8" x14ac:dyDescent="0.45">
      <c r="A1420" s="2" t="str">
        <f t="shared" si="22"/>
        <v>HUSOhiLIMACAT REFORMING: HIGH PRESSUREDownstream Charge Capacity, Current Year (barrels per calendar day)</v>
      </c>
      <c r="B1420" s="2" t="s">
        <v>211</v>
      </c>
      <c r="C1420" s="2" t="s">
        <v>212</v>
      </c>
      <c r="D1420" s="2" t="s">
        <v>74</v>
      </c>
      <c r="E1420" s="2" t="s">
        <v>213</v>
      </c>
      <c r="F1420" s="2" t="s">
        <v>29</v>
      </c>
      <c r="G1420" s="2" t="s">
        <v>12</v>
      </c>
      <c r="H1420" s="2">
        <v>53900</v>
      </c>
    </row>
    <row r="1421" spans="1:8" x14ac:dyDescent="0.45">
      <c r="A1421" s="2" t="str">
        <f t="shared" si="22"/>
        <v>HUSOhiLIMACAT REFORMING: HIGH PRESSUREDownstream Charge Capacity, Current Year (barrels per stream day)</v>
      </c>
      <c r="B1421" s="2" t="s">
        <v>211</v>
      </c>
      <c r="C1421" s="2" t="s">
        <v>212</v>
      </c>
      <c r="D1421" s="2" t="s">
        <v>74</v>
      </c>
      <c r="E1421" s="2" t="s">
        <v>213</v>
      </c>
      <c r="F1421" s="2" t="s">
        <v>29</v>
      </c>
      <c r="G1421" s="2" t="s">
        <v>13</v>
      </c>
      <c r="H1421" s="2">
        <v>55000</v>
      </c>
    </row>
    <row r="1422" spans="1:8" x14ac:dyDescent="0.45">
      <c r="A1422" s="2" t="str">
        <f t="shared" si="22"/>
        <v>HUSOhiLIMACAT REFORMING: HIGH PRESSUREDownstream Charge Capacity, Next Year (barrels per stream day)</v>
      </c>
      <c r="B1422" s="2" t="s">
        <v>211</v>
      </c>
      <c r="C1422" s="2" t="s">
        <v>212</v>
      </c>
      <c r="D1422" s="2" t="s">
        <v>74</v>
      </c>
      <c r="E1422" s="2" t="s">
        <v>213</v>
      </c>
      <c r="F1422" s="2" t="s">
        <v>29</v>
      </c>
      <c r="G1422" s="2" t="s">
        <v>14</v>
      </c>
      <c r="H1422" s="2">
        <v>55000</v>
      </c>
    </row>
    <row r="1423" spans="1:8" x14ac:dyDescent="0.45">
      <c r="A1423" s="2" t="str">
        <f t="shared" si="22"/>
        <v>HUSOhiLIMADESULFURIZATION, DIESEL FUELDownstream Charge Capacity, Current Year (barrels per stream day)</v>
      </c>
      <c r="B1423" s="2" t="s">
        <v>211</v>
      </c>
      <c r="C1423" s="2" t="s">
        <v>212</v>
      </c>
      <c r="D1423" s="2" t="s">
        <v>74</v>
      </c>
      <c r="E1423" s="2" t="s">
        <v>213</v>
      </c>
      <c r="F1423" s="2" t="s">
        <v>43</v>
      </c>
      <c r="G1423" s="2" t="s">
        <v>13</v>
      </c>
      <c r="H1423" s="2">
        <v>36000</v>
      </c>
    </row>
    <row r="1424" spans="1:8" x14ac:dyDescent="0.45">
      <c r="A1424" s="2" t="str">
        <f t="shared" si="22"/>
        <v>HUSOhiLIMADESULFURIZATION, DIESEL FUELDownstream Charge Capacity, Next Year (barrels per stream day)</v>
      </c>
      <c r="B1424" s="2" t="s">
        <v>211</v>
      </c>
      <c r="C1424" s="2" t="s">
        <v>212</v>
      </c>
      <c r="D1424" s="2" t="s">
        <v>74</v>
      </c>
      <c r="E1424" s="2" t="s">
        <v>213</v>
      </c>
      <c r="F1424" s="2" t="s">
        <v>43</v>
      </c>
      <c r="G1424" s="2" t="s">
        <v>14</v>
      </c>
      <c r="H1424" s="2">
        <v>36000</v>
      </c>
    </row>
    <row r="1425" spans="1:8" x14ac:dyDescent="0.45">
      <c r="A1425" s="2" t="str">
        <f t="shared" si="22"/>
        <v>HUSOhiLIMADESULFURIZATION, GASOLINEDownstream Charge Capacity, Current Year (barrels per stream day)</v>
      </c>
      <c r="B1425" s="2" t="s">
        <v>211</v>
      </c>
      <c r="C1425" s="2" t="s">
        <v>212</v>
      </c>
      <c r="D1425" s="2" t="s">
        <v>74</v>
      </c>
      <c r="E1425" s="2" t="s">
        <v>213</v>
      </c>
      <c r="F1425" s="2" t="s">
        <v>30</v>
      </c>
      <c r="G1425" s="2" t="s">
        <v>13</v>
      </c>
      <c r="H1425" s="2">
        <v>35000</v>
      </c>
    </row>
    <row r="1426" spans="1:8" x14ac:dyDescent="0.45">
      <c r="A1426" s="2" t="str">
        <f t="shared" si="22"/>
        <v>HUSOhiLIMADESULFURIZATION, GASOLINEDownstream Charge Capacity, Next Year (barrels per stream day)</v>
      </c>
      <c r="B1426" s="2" t="s">
        <v>211</v>
      </c>
      <c r="C1426" s="2" t="s">
        <v>212</v>
      </c>
      <c r="D1426" s="2" t="s">
        <v>74</v>
      </c>
      <c r="E1426" s="2" t="s">
        <v>213</v>
      </c>
      <c r="F1426" s="2" t="s">
        <v>30</v>
      </c>
      <c r="G1426" s="2" t="s">
        <v>14</v>
      </c>
      <c r="H1426" s="2">
        <v>35000</v>
      </c>
    </row>
    <row r="1427" spans="1:8" x14ac:dyDescent="0.45">
      <c r="A1427" s="2" t="str">
        <f t="shared" si="22"/>
        <v>HUSOhiLIMADESULFURIZATION, KEROSENE AND JETDownstream Charge Capacity, Current Year (barrels per stream day)</v>
      </c>
      <c r="B1427" s="2" t="s">
        <v>211</v>
      </c>
      <c r="C1427" s="2" t="s">
        <v>212</v>
      </c>
      <c r="D1427" s="2" t="s">
        <v>74</v>
      </c>
      <c r="E1427" s="2" t="s">
        <v>213</v>
      </c>
      <c r="F1427" s="2" t="s">
        <v>44</v>
      </c>
      <c r="G1427" s="2" t="s">
        <v>13</v>
      </c>
      <c r="H1427" s="2">
        <v>24000</v>
      </c>
    </row>
    <row r="1428" spans="1:8" x14ac:dyDescent="0.45">
      <c r="A1428" s="2" t="str">
        <f t="shared" si="22"/>
        <v>HUSOhiLIMADESULFURIZATION, KEROSENE AND JETDownstream Charge Capacity, Next Year (barrels per stream day)</v>
      </c>
      <c r="B1428" s="2" t="s">
        <v>211</v>
      </c>
      <c r="C1428" s="2" t="s">
        <v>212</v>
      </c>
      <c r="D1428" s="2" t="s">
        <v>74</v>
      </c>
      <c r="E1428" s="2" t="s">
        <v>213</v>
      </c>
      <c r="F1428" s="2" t="s">
        <v>44</v>
      </c>
      <c r="G1428" s="2" t="s">
        <v>14</v>
      </c>
      <c r="H1428" s="2">
        <v>24000</v>
      </c>
    </row>
    <row r="1429" spans="1:8" x14ac:dyDescent="0.45">
      <c r="A1429" s="2" t="str">
        <f t="shared" si="22"/>
        <v>HUSOhiLIMADESULFURIZATION, NAPHTHA/REFORMER FEEDDownstream Charge Capacity, Current Year (barrels per stream day)</v>
      </c>
      <c r="B1429" s="2" t="s">
        <v>211</v>
      </c>
      <c r="C1429" s="2" t="s">
        <v>212</v>
      </c>
      <c r="D1429" s="2" t="s">
        <v>74</v>
      </c>
      <c r="E1429" s="2" t="s">
        <v>213</v>
      </c>
      <c r="F1429" s="2" t="s">
        <v>17</v>
      </c>
      <c r="G1429" s="2" t="s">
        <v>13</v>
      </c>
      <c r="H1429" s="2">
        <v>63000</v>
      </c>
    </row>
    <row r="1430" spans="1:8" x14ac:dyDescent="0.45">
      <c r="A1430" s="2" t="str">
        <f t="shared" si="22"/>
        <v>HUSOhiLIMADESULFURIZATION, NAPHTHA/REFORMER FEEDDownstream Charge Capacity, Next Year (barrels per stream day)</v>
      </c>
      <c r="B1430" s="2" t="s">
        <v>211</v>
      </c>
      <c r="C1430" s="2" t="s">
        <v>212</v>
      </c>
      <c r="D1430" s="2" t="s">
        <v>74</v>
      </c>
      <c r="E1430" s="2" t="s">
        <v>213</v>
      </c>
      <c r="F1430" s="2" t="s">
        <v>17</v>
      </c>
      <c r="G1430" s="2" t="s">
        <v>14</v>
      </c>
      <c r="H1430" s="2">
        <v>63000</v>
      </c>
    </row>
    <row r="1431" spans="1:8" x14ac:dyDescent="0.45">
      <c r="A1431" s="2" t="str">
        <f t="shared" si="22"/>
        <v>HUSOhiLIMAISOMERIZATION (ISOBUTANE)Production Capacity, Current Year (barrels per steam day except sulfur and hydrogen)</v>
      </c>
      <c r="B1431" s="2" t="s">
        <v>211</v>
      </c>
      <c r="C1431" s="2" t="s">
        <v>212</v>
      </c>
      <c r="D1431" s="2" t="s">
        <v>74</v>
      </c>
      <c r="E1431" s="2" t="s">
        <v>213</v>
      </c>
      <c r="F1431" s="2" t="s">
        <v>21</v>
      </c>
      <c r="G1431" s="2" t="s">
        <v>19</v>
      </c>
      <c r="H1431" s="2">
        <v>4500</v>
      </c>
    </row>
    <row r="1432" spans="1:8" x14ac:dyDescent="0.45">
      <c r="A1432" s="2" t="str">
        <f t="shared" si="22"/>
        <v>HUSOhiLIMAISOMERIZATION (ISOBUTANE)Production Capacity, Next Year (barrels per stream day except sulfur and hydrogen)</v>
      </c>
      <c r="B1432" s="2" t="s">
        <v>211</v>
      </c>
      <c r="C1432" s="2" t="s">
        <v>212</v>
      </c>
      <c r="D1432" s="2" t="s">
        <v>74</v>
      </c>
      <c r="E1432" s="2" t="s">
        <v>213</v>
      </c>
      <c r="F1432" s="2" t="s">
        <v>21</v>
      </c>
      <c r="G1432" s="2" t="s">
        <v>20</v>
      </c>
      <c r="H1432" s="2">
        <v>4500</v>
      </c>
    </row>
    <row r="1433" spans="1:8" x14ac:dyDescent="0.45">
      <c r="A1433" s="2" t="str">
        <f t="shared" si="22"/>
        <v>HUSOhiLIMAISOMERIZATION (ISOPENTANE/ISOHEXANE)Production Capacity, Current Year (barrels per steam day except sulfur and hydrogen)</v>
      </c>
      <c r="B1433" s="2" t="s">
        <v>211</v>
      </c>
      <c r="C1433" s="2" t="s">
        <v>212</v>
      </c>
      <c r="D1433" s="2" t="s">
        <v>74</v>
      </c>
      <c r="E1433" s="2" t="s">
        <v>213</v>
      </c>
      <c r="F1433" s="2" t="s">
        <v>22</v>
      </c>
      <c r="G1433" s="2" t="s">
        <v>19</v>
      </c>
      <c r="H1433" s="2">
        <v>18700</v>
      </c>
    </row>
    <row r="1434" spans="1:8" x14ac:dyDescent="0.45">
      <c r="A1434" s="2" t="str">
        <f t="shared" si="22"/>
        <v>HUSOhiLIMAISOMERIZATION (ISOPENTANE/ISOHEXANE)Production Capacity, Next Year (barrels per stream day except sulfur and hydrogen)</v>
      </c>
      <c r="B1434" s="2" t="s">
        <v>211</v>
      </c>
      <c r="C1434" s="2" t="s">
        <v>212</v>
      </c>
      <c r="D1434" s="2" t="s">
        <v>74</v>
      </c>
      <c r="E1434" s="2" t="s">
        <v>213</v>
      </c>
      <c r="F1434" s="2" t="s">
        <v>22</v>
      </c>
      <c r="G1434" s="2" t="s">
        <v>20</v>
      </c>
      <c r="H1434" s="2">
        <v>18700</v>
      </c>
    </row>
    <row r="1435" spans="1:8" x14ac:dyDescent="0.45">
      <c r="A1435" s="2" t="str">
        <f t="shared" si="22"/>
        <v>HUSOhiLIMAOPERATING CAPACITYAtmospheric Crude Distillation Capacity (barrels per calendar day)</v>
      </c>
      <c r="B1435" s="2" t="s">
        <v>211</v>
      </c>
      <c r="C1435" s="2" t="s">
        <v>212</v>
      </c>
      <c r="D1435" s="2" t="s">
        <v>74</v>
      </c>
      <c r="E1435" s="2" t="s">
        <v>213</v>
      </c>
      <c r="F1435" s="2" t="s">
        <v>31</v>
      </c>
      <c r="G1435" s="2" t="s">
        <v>32</v>
      </c>
      <c r="H1435" s="2">
        <v>177000</v>
      </c>
    </row>
    <row r="1436" spans="1:8" x14ac:dyDescent="0.45">
      <c r="A1436" s="2" t="str">
        <f t="shared" si="22"/>
        <v>HUSOhiLIMAOPERATING CAPACITYAtmospheric Crude Distillation Capacity (barrels per stream day)</v>
      </c>
      <c r="B1436" s="2" t="s">
        <v>211</v>
      </c>
      <c r="C1436" s="2" t="s">
        <v>212</v>
      </c>
      <c r="D1436" s="2" t="s">
        <v>74</v>
      </c>
      <c r="E1436" s="2" t="s">
        <v>213</v>
      </c>
      <c r="F1436" s="2" t="s">
        <v>31</v>
      </c>
      <c r="G1436" s="2" t="s">
        <v>33</v>
      </c>
      <c r="H1436" s="2">
        <v>185000</v>
      </c>
    </row>
    <row r="1437" spans="1:8" x14ac:dyDescent="0.45">
      <c r="A1437" s="2" t="str">
        <f t="shared" si="22"/>
        <v>HUSOhiLIMAPETCOKE,MARKETProduction Capacity, Current Year (barrels per steam day except sulfur and hydrogen)</v>
      </c>
      <c r="B1437" s="2" t="s">
        <v>211</v>
      </c>
      <c r="C1437" s="2" t="s">
        <v>212</v>
      </c>
      <c r="D1437" s="2" t="s">
        <v>74</v>
      </c>
      <c r="E1437" s="2" t="s">
        <v>213</v>
      </c>
      <c r="F1437" s="2" t="s">
        <v>67</v>
      </c>
      <c r="G1437" s="2" t="s">
        <v>19</v>
      </c>
      <c r="H1437" s="2">
        <v>4200</v>
      </c>
    </row>
    <row r="1438" spans="1:8" x14ac:dyDescent="0.45">
      <c r="A1438" s="2" t="str">
        <f t="shared" si="22"/>
        <v>HUSOhiLIMAPETCOKE,MARKETProduction Capacity, Next Year (barrels per stream day except sulfur and hydrogen)</v>
      </c>
      <c r="B1438" s="2" t="s">
        <v>211</v>
      </c>
      <c r="C1438" s="2" t="s">
        <v>212</v>
      </c>
      <c r="D1438" s="2" t="s">
        <v>74</v>
      </c>
      <c r="E1438" s="2" t="s">
        <v>213</v>
      </c>
      <c r="F1438" s="2" t="s">
        <v>67</v>
      </c>
      <c r="G1438" s="2" t="s">
        <v>20</v>
      </c>
      <c r="H1438" s="2">
        <v>4200</v>
      </c>
    </row>
    <row r="1439" spans="1:8" x14ac:dyDescent="0.45">
      <c r="A1439" s="2" t="str">
        <f t="shared" si="22"/>
        <v>HUSOhiLIMASULFUR (SHORT TONS/DAY)Production Capacity, Current Year (barrels per steam day except sulfur and hydrogen)</v>
      </c>
      <c r="B1439" s="2" t="s">
        <v>211</v>
      </c>
      <c r="C1439" s="2" t="s">
        <v>212</v>
      </c>
      <c r="D1439" s="2" t="s">
        <v>74</v>
      </c>
      <c r="E1439" s="2" t="s">
        <v>213</v>
      </c>
      <c r="F1439" s="2" t="s">
        <v>24</v>
      </c>
      <c r="G1439" s="2" t="s">
        <v>19</v>
      </c>
      <c r="H1439" s="2">
        <v>110</v>
      </c>
    </row>
    <row r="1440" spans="1:8" x14ac:dyDescent="0.45">
      <c r="A1440" s="2" t="str">
        <f t="shared" si="22"/>
        <v>HUSOhiLIMASULFUR (SHORT TONS/DAY)Production Capacity, Next Year (barrels per stream day except sulfur and hydrogen)</v>
      </c>
      <c r="B1440" s="2" t="s">
        <v>211</v>
      </c>
      <c r="C1440" s="2" t="s">
        <v>212</v>
      </c>
      <c r="D1440" s="2" t="s">
        <v>74</v>
      </c>
      <c r="E1440" s="2" t="s">
        <v>213</v>
      </c>
      <c r="F1440" s="2" t="s">
        <v>24</v>
      </c>
      <c r="G1440" s="2" t="s">
        <v>20</v>
      </c>
      <c r="H1440" s="2">
        <v>110</v>
      </c>
    </row>
    <row r="1441" spans="1:8" x14ac:dyDescent="0.45">
      <c r="A1441" s="2" t="str">
        <f t="shared" si="22"/>
        <v>HUSOhiLIMATHERM CRACKING, DELAYED COKINGDownstream Charge Capacity, Current Year (barrels per calendar day)</v>
      </c>
      <c r="B1441" s="2" t="s">
        <v>211</v>
      </c>
      <c r="C1441" s="2" t="s">
        <v>212</v>
      </c>
      <c r="D1441" s="2" t="s">
        <v>74</v>
      </c>
      <c r="E1441" s="2" t="s">
        <v>213</v>
      </c>
      <c r="F1441" s="2" t="s">
        <v>68</v>
      </c>
      <c r="G1441" s="2" t="s">
        <v>12</v>
      </c>
      <c r="H1441" s="2">
        <v>22000</v>
      </c>
    </row>
    <row r="1442" spans="1:8" x14ac:dyDescent="0.45">
      <c r="A1442" s="2" t="str">
        <f t="shared" si="22"/>
        <v>HUSOhiLIMATHERM CRACKING, DELAYED COKINGDownstream Charge Capacity, Current Year (barrels per stream day)</v>
      </c>
      <c r="B1442" s="2" t="s">
        <v>211</v>
      </c>
      <c r="C1442" s="2" t="s">
        <v>212</v>
      </c>
      <c r="D1442" s="2" t="s">
        <v>74</v>
      </c>
      <c r="E1442" s="2" t="s">
        <v>213</v>
      </c>
      <c r="F1442" s="2" t="s">
        <v>68</v>
      </c>
      <c r="G1442" s="2" t="s">
        <v>13</v>
      </c>
      <c r="H1442" s="2">
        <v>23000</v>
      </c>
    </row>
    <row r="1443" spans="1:8" x14ac:dyDescent="0.45">
      <c r="A1443" s="2" t="str">
        <f t="shared" si="22"/>
        <v>HUSOhiLIMATHERM CRACKING, DELAYED COKINGDownstream Charge Capacity, Next Year (barrels per stream day)</v>
      </c>
      <c r="B1443" s="2" t="s">
        <v>211</v>
      </c>
      <c r="C1443" s="2" t="s">
        <v>212</v>
      </c>
      <c r="D1443" s="2" t="s">
        <v>74</v>
      </c>
      <c r="E1443" s="2" t="s">
        <v>213</v>
      </c>
      <c r="F1443" s="2" t="s">
        <v>68</v>
      </c>
      <c r="G1443" s="2" t="s">
        <v>14</v>
      </c>
      <c r="H1443" s="2">
        <v>23000</v>
      </c>
    </row>
    <row r="1444" spans="1:8" x14ac:dyDescent="0.45">
      <c r="A1444" s="2" t="str">
        <f t="shared" si="22"/>
        <v>HUSOhiLIMATOTAL OPER CAP (PROJECTED, NEXT YEAR)Atmospheric Crude Distillation Capacity (barrels per stream day)</v>
      </c>
      <c r="B1444" s="2" t="s">
        <v>211</v>
      </c>
      <c r="C1444" s="2" t="s">
        <v>212</v>
      </c>
      <c r="D1444" s="2" t="s">
        <v>74</v>
      </c>
      <c r="E1444" s="2" t="s">
        <v>213</v>
      </c>
      <c r="F1444" s="2" t="s">
        <v>34</v>
      </c>
      <c r="G1444" s="2" t="s">
        <v>33</v>
      </c>
      <c r="H1444" s="2">
        <v>185000</v>
      </c>
    </row>
    <row r="1445" spans="1:8" x14ac:dyDescent="0.45">
      <c r="A1445" s="2" t="str">
        <f t="shared" si="22"/>
        <v>HUSOhiLIMATOTAL OPERABLE CAPACITYAtmospheric Crude Distillation Capacity (barrels per calendar day)</v>
      </c>
      <c r="B1445" s="2" t="s">
        <v>211</v>
      </c>
      <c r="C1445" s="2" t="s">
        <v>212</v>
      </c>
      <c r="D1445" s="2" t="s">
        <v>74</v>
      </c>
      <c r="E1445" s="2" t="s">
        <v>213</v>
      </c>
      <c r="F1445" s="2" t="s">
        <v>35</v>
      </c>
      <c r="G1445" s="2" t="s">
        <v>32</v>
      </c>
      <c r="H1445" s="2">
        <v>177000</v>
      </c>
    </row>
    <row r="1446" spans="1:8" x14ac:dyDescent="0.45">
      <c r="A1446" s="2" t="str">
        <f t="shared" si="22"/>
        <v>HUSOhiLIMATOTAL OPERABLE CAPACITYAtmospheric Crude Distillation Capacity (barrels per stream day)</v>
      </c>
      <c r="B1446" s="2" t="s">
        <v>211</v>
      </c>
      <c r="C1446" s="2" t="s">
        <v>212</v>
      </c>
      <c r="D1446" s="2" t="s">
        <v>74</v>
      </c>
      <c r="E1446" s="2" t="s">
        <v>213</v>
      </c>
      <c r="F1446" s="2" t="s">
        <v>35</v>
      </c>
      <c r="G1446" s="2" t="s">
        <v>33</v>
      </c>
      <c r="H1446" s="2">
        <v>185000</v>
      </c>
    </row>
    <row r="1447" spans="1:8" x14ac:dyDescent="0.45">
      <c r="A1447" s="2" t="str">
        <f t="shared" si="22"/>
        <v>HUSOhiLIMAVACUUM DISTILLATIONDownstream Charge Capacity, Current Year (barrels per stream day)</v>
      </c>
      <c r="B1447" s="2" t="s">
        <v>211</v>
      </c>
      <c r="C1447" s="2" t="s">
        <v>212</v>
      </c>
      <c r="D1447" s="2" t="s">
        <v>74</v>
      </c>
      <c r="E1447" s="2" t="s">
        <v>213</v>
      </c>
      <c r="F1447" s="2" t="s">
        <v>36</v>
      </c>
      <c r="G1447" s="2" t="s">
        <v>13</v>
      </c>
      <c r="H1447" s="2">
        <v>53000</v>
      </c>
    </row>
    <row r="1448" spans="1:8" x14ac:dyDescent="0.45">
      <c r="A1448" s="2" t="str">
        <f t="shared" si="22"/>
        <v>HUSOhiLIMAVACUUM DISTILLATIONDownstream Charge Capacity, Next Year (barrels per stream day)</v>
      </c>
      <c r="B1448" s="2" t="s">
        <v>211</v>
      </c>
      <c r="C1448" s="2" t="s">
        <v>212</v>
      </c>
      <c r="D1448" s="2" t="s">
        <v>74</v>
      </c>
      <c r="E1448" s="2" t="s">
        <v>213</v>
      </c>
      <c r="F1448" s="2" t="s">
        <v>36</v>
      </c>
      <c r="G1448" s="2" t="s">
        <v>14</v>
      </c>
      <c r="H1448" s="2">
        <v>53000</v>
      </c>
    </row>
    <row r="1449" spans="1:8" x14ac:dyDescent="0.45">
      <c r="A1449" s="2" t="str">
        <f t="shared" si="22"/>
        <v>ISLHawHONOLULUALKYLATESProduction Capacity, Current Year (barrels per steam day except sulfur and hydrogen)</v>
      </c>
      <c r="B1449" s="2" t="s">
        <v>201</v>
      </c>
      <c r="C1449" s="2" t="s">
        <v>202</v>
      </c>
      <c r="D1449" s="2" t="s">
        <v>174</v>
      </c>
      <c r="E1449" s="2" t="s">
        <v>203</v>
      </c>
      <c r="F1449" s="2" t="s">
        <v>40</v>
      </c>
      <c r="G1449" s="2" t="s">
        <v>19</v>
      </c>
      <c r="H1449" s="2">
        <v>5000</v>
      </c>
    </row>
    <row r="1450" spans="1:8" x14ac:dyDescent="0.45">
      <c r="A1450" s="2" t="str">
        <f t="shared" si="22"/>
        <v>ISLHawHONOLULUALKYLATESProduction Capacity, Next Year (barrels per stream day except sulfur and hydrogen)</v>
      </c>
      <c r="B1450" s="2" t="s">
        <v>201</v>
      </c>
      <c r="C1450" s="2" t="s">
        <v>202</v>
      </c>
      <c r="D1450" s="2" t="s">
        <v>174</v>
      </c>
      <c r="E1450" s="2" t="s">
        <v>203</v>
      </c>
      <c r="F1450" s="2" t="s">
        <v>40</v>
      </c>
      <c r="G1450" s="2" t="s">
        <v>20</v>
      </c>
      <c r="H1450" s="2">
        <v>5000</v>
      </c>
    </row>
    <row r="1451" spans="1:8" x14ac:dyDescent="0.45">
      <c r="A1451" s="2" t="str">
        <f t="shared" si="22"/>
        <v>ISLHawHONOLULUCAT CRACKING: FRESH FEEDDownstream Charge Capacity, Current Year (barrels per calendar day)</v>
      </c>
      <c r="B1451" s="2" t="s">
        <v>201</v>
      </c>
      <c r="C1451" s="2" t="s">
        <v>202</v>
      </c>
      <c r="D1451" s="2" t="s">
        <v>174</v>
      </c>
      <c r="E1451" s="2" t="s">
        <v>203</v>
      </c>
      <c r="F1451" s="2" t="s">
        <v>28</v>
      </c>
      <c r="G1451" s="2" t="s">
        <v>12</v>
      </c>
      <c r="H1451" s="2">
        <v>21000</v>
      </c>
    </row>
    <row r="1452" spans="1:8" x14ac:dyDescent="0.45">
      <c r="A1452" s="2" t="str">
        <f t="shared" si="22"/>
        <v>ISLHawHONOLULUCAT CRACKING: FRESH FEEDDownstream Charge Capacity, Current Year (barrels per stream day)</v>
      </c>
      <c r="B1452" s="2" t="s">
        <v>201</v>
      </c>
      <c r="C1452" s="2" t="s">
        <v>202</v>
      </c>
      <c r="D1452" s="2" t="s">
        <v>174</v>
      </c>
      <c r="E1452" s="2" t="s">
        <v>203</v>
      </c>
      <c r="F1452" s="2" t="s">
        <v>28</v>
      </c>
      <c r="G1452" s="2" t="s">
        <v>13</v>
      </c>
      <c r="H1452" s="2">
        <v>22000</v>
      </c>
    </row>
    <row r="1453" spans="1:8" x14ac:dyDescent="0.45">
      <c r="A1453" s="2" t="str">
        <f t="shared" si="22"/>
        <v>ISLHawHONOLULUCAT CRACKING: FRESH FEEDDownstream Charge Capacity, Next Year (barrels per stream day)</v>
      </c>
      <c r="B1453" s="2" t="s">
        <v>201</v>
      </c>
      <c r="C1453" s="2" t="s">
        <v>202</v>
      </c>
      <c r="D1453" s="2" t="s">
        <v>174</v>
      </c>
      <c r="E1453" s="2" t="s">
        <v>203</v>
      </c>
      <c r="F1453" s="2" t="s">
        <v>28</v>
      </c>
      <c r="G1453" s="2" t="s">
        <v>14</v>
      </c>
      <c r="H1453" s="2">
        <v>22000</v>
      </c>
    </row>
    <row r="1454" spans="1:8" x14ac:dyDescent="0.45">
      <c r="A1454" s="2" t="str">
        <f t="shared" si="22"/>
        <v>ISLHawHONOLULUDESULFURIZATION, OTHERDownstream Charge Capacity, Current Year (barrels per stream day)</v>
      </c>
      <c r="B1454" s="2" t="s">
        <v>201</v>
      </c>
      <c r="C1454" s="2" t="s">
        <v>202</v>
      </c>
      <c r="D1454" s="2" t="s">
        <v>174</v>
      </c>
      <c r="E1454" s="2" t="s">
        <v>203</v>
      </c>
      <c r="F1454" s="2" t="s">
        <v>95</v>
      </c>
      <c r="G1454" s="2" t="s">
        <v>13</v>
      </c>
      <c r="H1454" s="2">
        <v>3500</v>
      </c>
    </row>
    <row r="1455" spans="1:8" x14ac:dyDescent="0.45">
      <c r="A1455" s="2" t="str">
        <f t="shared" si="22"/>
        <v>ISLHawHONOLULUDESULFURIZATION, OTHERDownstream Charge Capacity, Next Year (barrels per stream day)</v>
      </c>
      <c r="B1455" s="2" t="s">
        <v>201</v>
      </c>
      <c r="C1455" s="2" t="s">
        <v>202</v>
      </c>
      <c r="D1455" s="2" t="s">
        <v>174</v>
      </c>
      <c r="E1455" s="2" t="s">
        <v>203</v>
      </c>
      <c r="F1455" s="2" t="s">
        <v>95</v>
      </c>
      <c r="G1455" s="2" t="s">
        <v>14</v>
      </c>
      <c r="H1455" s="2">
        <v>3500</v>
      </c>
    </row>
    <row r="1456" spans="1:8" x14ac:dyDescent="0.45">
      <c r="A1456" s="2" t="str">
        <f t="shared" si="22"/>
        <v>ISLHawHONOLULUHYDROGEN (MMCFD)Production Capacity, Current Year (barrels per steam day except sulfur and hydrogen)</v>
      </c>
      <c r="B1456" s="2" t="s">
        <v>201</v>
      </c>
      <c r="C1456" s="2" t="s">
        <v>202</v>
      </c>
      <c r="D1456" s="2" t="s">
        <v>174</v>
      </c>
      <c r="E1456" s="2" t="s">
        <v>203</v>
      </c>
      <c r="F1456" s="2" t="s">
        <v>18</v>
      </c>
      <c r="G1456" s="2" t="s">
        <v>19</v>
      </c>
      <c r="H1456" s="2">
        <v>3</v>
      </c>
    </row>
    <row r="1457" spans="1:8" x14ac:dyDescent="0.45">
      <c r="A1457" s="2" t="str">
        <f t="shared" si="22"/>
        <v>ISLHawHONOLULUHYDROGEN (MMCFD)Production Capacity, Next Year (barrels per stream day except sulfur and hydrogen)</v>
      </c>
      <c r="B1457" s="2" t="s">
        <v>201</v>
      </c>
      <c r="C1457" s="2" t="s">
        <v>202</v>
      </c>
      <c r="D1457" s="2" t="s">
        <v>174</v>
      </c>
      <c r="E1457" s="2" t="s">
        <v>203</v>
      </c>
      <c r="F1457" s="2" t="s">
        <v>18</v>
      </c>
      <c r="G1457" s="2" t="s">
        <v>20</v>
      </c>
      <c r="H1457" s="2">
        <v>3</v>
      </c>
    </row>
    <row r="1458" spans="1:8" x14ac:dyDescent="0.45">
      <c r="A1458" s="2" t="str">
        <f t="shared" si="22"/>
        <v>ISLHawHONOLULUISOMERIZATION (ISOBUTANE)Production Capacity, Current Year (barrels per steam day except sulfur and hydrogen)</v>
      </c>
      <c r="B1458" s="2" t="s">
        <v>201</v>
      </c>
      <c r="C1458" s="2" t="s">
        <v>202</v>
      </c>
      <c r="D1458" s="2" t="s">
        <v>174</v>
      </c>
      <c r="E1458" s="2" t="s">
        <v>203</v>
      </c>
      <c r="F1458" s="2" t="s">
        <v>21</v>
      </c>
      <c r="G1458" s="2" t="s">
        <v>19</v>
      </c>
      <c r="H1458" s="2">
        <v>3200</v>
      </c>
    </row>
    <row r="1459" spans="1:8" x14ac:dyDescent="0.45">
      <c r="A1459" s="2" t="str">
        <f t="shared" si="22"/>
        <v>ISLHawHONOLULUISOMERIZATION (ISOBUTANE)Production Capacity, Next Year (barrels per stream day except sulfur and hydrogen)</v>
      </c>
      <c r="B1459" s="2" t="s">
        <v>201</v>
      </c>
      <c r="C1459" s="2" t="s">
        <v>202</v>
      </c>
      <c r="D1459" s="2" t="s">
        <v>174</v>
      </c>
      <c r="E1459" s="2" t="s">
        <v>203</v>
      </c>
      <c r="F1459" s="2" t="s">
        <v>21</v>
      </c>
      <c r="G1459" s="2" t="s">
        <v>20</v>
      </c>
      <c r="H1459" s="2">
        <v>3200</v>
      </c>
    </row>
    <row r="1460" spans="1:8" x14ac:dyDescent="0.45">
      <c r="A1460" s="2" t="str">
        <f t="shared" si="22"/>
        <v>ISLHawHONOLULUOPERATING CAPACITYAtmospheric Crude Distillation Capacity (barrels per calendar day)</v>
      </c>
      <c r="B1460" s="2" t="s">
        <v>201</v>
      </c>
      <c r="C1460" s="2" t="s">
        <v>202</v>
      </c>
      <c r="D1460" s="2" t="s">
        <v>174</v>
      </c>
      <c r="E1460" s="2" t="s">
        <v>203</v>
      </c>
      <c r="F1460" s="2" t="s">
        <v>31</v>
      </c>
      <c r="G1460" s="2" t="s">
        <v>32</v>
      </c>
      <c r="H1460" s="2">
        <v>54000</v>
      </c>
    </row>
    <row r="1461" spans="1:8" x14ac:dyDescent="0.45">
      <c r="A1461" s="2" t="str">
        <f t="shared" si="22"/>
        <v>ISLHawHONOLULUOPERATING CAPACITYAtmospheric Crude Distillation Capacity (barrels per stream day)</v>
      </c>
      <c r="B1461" s="2" t="s">
        <v>201</v>
      </c>
      <c r="C1461" s="2" t="s">
        <v>202</v>
      </c>
      <c r="D1461" s="2" t="s">
        <v>174</v>
      </c>
      <c r="E1461" s="2" t="s">
        <v>203</v>
      </c>
      <c r="F1461" s="2" t="s">
        <v>31</v>
      </c>
      <c r="G1461" s="2" t="s">
        <v>33</v>
      </c>
      <c r="H1461" s="2">
        <v>57000</v>
      </c>
    </row>
    <row r="1462" spans="1:8" x14ac:dyDescent="0.45">
      <c r="A1462" s="2" t="str">
        <f t="shared" si="22"/>
        <v>ISLHawHONOLULUTOTAL OPER CAP (PROJECTED, NEXT YEAR)Atmospheric Crude Distillation Capacity (barrels per stream day)</v>
      </c>
      <c r="B1462" s="2" t="s">
        <v>201</v>
      </c>
      <c r="C1462" s="2" t="s">
        <v>202</v>
      </c>
      <c r="D1462" s="2" t="s">
        <v>174</v>
      </c>
      <c r="E1462" s="2" t="s">
        <v>203</v>
      </c>
      <c r="F1462" s="2" t="s">
        <v>34</v>
      </c>
      <c r="G1462" s="2" t="s">
        <v>33</v>
      </c>
      <c r="H1462" s="2">
        <v>57000</v>
      </c>
    </row>
    <row r="1463" spans="1:8" x14ac:dyDescent="0.45">
      <c r="A1463" s="2" t="str">
        <f t="shared" si="22"/>
        <v>ISLHawHONOLULUTOTAL OPERABLE CAPACITYAtmospheric Crude Distillation Capacity (barrels per calendar day)</v>
      </c>
      <c r="B1463" s="2" t="s">
        <v>201</v>
      </c>
      <c r="C1463" s="2" t="s">
        <v>202</v>
      </c>
      <c r="D1463" s="2" t="s">
        <v>174</v>
      </c>
      <c r="E1463" s="2" t="s">
        <v>203</v>
      </c>
      <c r="F1463" s="2" t="s">
        <v>35</v>
      </c>
      <c r="G1463" s="2" t="s">
        <v>32</v>
      </c>
      <c r="H1463" s="2">
        <v>54000</v>
      </c>
    </row>
    <row r="1464" spans="1:8" x14ac:dyDescent="0.45">
      <c r="A1464" s="2" t="str">
        <f t="shared" si="22"/>
        <v>ISLHawHONOLULUTOTAL OPERABLE CAPACITYAtmospheric Crude Distillation Capacity (barrels per stream day)</v>
      </c>
      <c r="B1464" s="2" t="s">
        <v>201</v>
      </c>
      <c r="C1464" s="2" t="s">
        <v>202</v>
      </c>
      <c r="D1464" s="2" t="s">
        <v>174</v>
      </c>
      <c r="E1464" s="2" t="s">
        <v>203</v>
      </c>
      <c r="F1464" s="2" t="s">
        <v>35</v>
      </c>
      <c r="G1464" s="2" t="s">
        <v>33</v>
      </c>
      <c r="H1464" s="2">
        <v>57000</v>
      </c>
    </row>
    <row r="1465" spans="1:8" x14ac:dyDescent="0.45">
      <c r="A1465" s="2" t="str">
        <f t="shared" si="22"/>
        <v>ISLHawHONOLULUVACUUM DISTILLATIONDownstream Charge Capacity, Current Year (barrels per stream day)</v>
      </c>
      <c r="B1465" s="2" t="s">
        <v>201</v>
      </c>
      <c r="C1465" s="2" t="s">
        <v>202</v>
      </c>
      <c r="D1465" s="2" t="s">
        <v>174</v>
      </c>
      <c r="E1465" s="2" t="s">
        <v>203</v>
      </c>
      <c r="F1465" s="2" t="s">
        <v>36</v>
      </c>
      <c r="G1465" s="2" t="s">
        <v>13</v>
      </c>
      <c r="H1465" s="2">
        <v>31000</v>
      </c>
    </row>
    <row r="1466" spans="1:8" x14ac:dyDescent="0.45">
      <c r="A1466" s="2" t="str">
        <f t="shared" si="22"/>
        <v>ISLHawHONOLULUVACUUM DISTILLATIONDownstream Charge Capacity, Next Year (barrels per stream day)</v>
      </c>
      <c r="B1466" s="2" t="s">
        <v>201</v>
      </c>
      <c r="C1466" s="2" t="s">
        <v>202</v>
      </c>
      <c r="D1466" s="2" t="s">
        <v>174</v>
      </c>
      <c r="E1466" s="2" t="s">
        <v>203</v>
      </c>
      <c r="F1466" s="2" t="s">
        <v>36</v>
      </c>
      <c r="G1466" s="2" t="s">
        <v>14</v>
      </c>
      <c r="H1466" s="2">
        <v>31000</v>
      </c>
    </row>
    <row r="1467" spans="1:8" x14ac:dyDescent="0.45">
      <c r="A1467" s="2" t="str">
        <f t="shared" si="22"/>
        <v>KERCalBAKERSFIELDCAT REFORMING: HIGH PRESSUREDownstream Charge Capacity, Current Year (barrels per calendar day)</v>
      </c>
      <c r="B1467" s="2" t="s">
        <v>204</v>
      </c>
      <c r="C1467" s="2" t="s">
        <v>204</v>
      </c>
      <c r="D1467" s="2" t="s">
        <v>9</v>
      </c>
      <c r="E1467" s="2" t="s">
        <v>10</v>
      </c>
      <c r="F1467" s="2" t="s">
        <v>29</v>
      </c>
      <c r="G1467" s="2" t="s">
        <v>12</v>
      </c>
      <c r="H1467" s="2">
        <v>3240</v>
      </c>
    </row>
    <row r="1468" spans="1:8" x14ac:dyDescent="0.45">
      <c r="A1468" s="2" t="str">
        <f t="shared" si="22"/>
        <v>KERCalBAKERSFIELDCAT REFORMING: HIGH PRESSUREDownstream Charge Capacity, Current Year (barrels per stream day)</v>
      </c>
      <c r="B1468" s="2" t="s">
        <v>204</v>
      </c>
      <c r="C1468" s="2" t="s">
        <v>204</v>
      </c>
      <c r="D1468" s="2" t="s">
        <v>9</v>
      </c>
      <c r="E1468" s="2" t="s">
        <v>10</v>
      </c>
      <c r="F1468" s="2" t="s">
        <v>29</v>
      </c>
      <c r="G1468" s="2" t="s">
        <v>13</v>
      </c>
      <c r="H1468" s="2">
        <v>3300</v>
      </c>
    </row>
    <row r="1469" spans="1:8" x14ac:dyDescent="0.45">
      <c r="A1469" s="2" t="str">
        <f t="shared" si="22"/>
        <v>KERCalBAKERSFIELDCAT REFORMING: HIGH PRESSUREDownstream Charge Capacity, Next Year (barrels per stream day)</v>
      </c>
      <c r="B1469" s="2" t="s">
        <v>204</v>
      </c>
      <c r="C1469" s="2" t="s">
        <v>204</v>
      </c>
      <c r="D1469" s="2" t="s">
        <v>9</v>
      </c>
      <c r="E1469" s="2" t="s">
        <v>10</v>
      </c>
      <c r="F1469" s="2" t="s">
        <v>29</v>
      </c>
      <c r="G1469" s="2" t="s">
        <v>14</v>
      </c>
      <c r="H1469" s="2">
        <v>3300</v>
      </c>
    </row>
    <row r="1470" spans="1:8" x14ac:dyDescent="0.45">
      <c r="A1470" s="2" t="str">
        <f t="shared" si="22"/>
        <v>KERCalBAKERSFIELDCAT REFORMING: LOW PRESSUREDownstream Charge Capacity, Current Year (barrels per calendar day)</v>
      </c>
      <c r="B1470" s="2" t="s">
        <v>204</v>
      </c>
      <c r="C1470" s="2" t="s">
        <v>204</v>
      </c>
      <c r="D1470" s="2" t="s">
        <v>9</v>
      </c>
      <c r="E1470" s="2" t="s">
        <v>10</v>
      </c>
      <c r="F1470" s="2" t="s">
        <v>15</v>
      </c>
      <c r="G1470" s="2" t="s">
        <v>12</v>
      </c>
      <c r="H1470" s="2">
        <v>2450</v>
      </c>
    </row>
    <row r="1471" spans="1:8" x14ac:dyDescent="0.45">
      <c r="A1471" s="2" t="str">
        <f t="shared" si="22"/>
        <v>KERCalBAKERSFIELDCAT REFORMING: LOW PRESSUREDownstream Charge Capacity, Current Year (barrels per stream day)</v>
      </c>
      <c r="B1471" s="2" t="s">
        <v>204</v>
      </c>
      <c r="C1471" s="2" t="s">
        <v>204</v>
      </c>
      <c r="D1471" s="2" t="s">
        <v>9</v>
      </c>
      <c r="E1471" s="2" t="s">
        <v>10</v>
      </c>
      <c r="F1471" s="2" t="s">
        <v>15</v>
      </c>
      <c r="G1471" s="2" t="s">
        <v>13</v>
      </c>
      <c r="H1471" s="2">
        <v>2500</v>
      </c>
    </row>
    <row r="1472" spans="1:8" x14ac:dyDescent="0.45">
      <c r="A1472" s="2" t="str">
        <f t="shared" si="22"/>
        <v>KERCalBAKERSFIELDCAT REFORMING: LOW PRESSUREDownstream Charge Capacity, Next Year (barrels per stream day)</v>
      </c>
      <c r="B1472" s="2" t="s">
        <v>204</v>
      </c>
      <c r="C1472" s="2" t="s">
        <v>204</v>
      </c>
      <c r="D1472" s="2" t="s">
        <v>9</v>
      </c>
      <c r="E1472" s="2" t="s">
        <v>10</v>
      </c>
      <c r="F1472" s="2" t="s">
        <v>15</v>
      </c>
      <c r="G1472" s="2" t="s">
        <v>14</v>
      </c>
      <c r="H1472" s="2">
        <v>2500</v>
      </c>
    </row>
    <row r="1473" spans="1:8" x14ac:dyDescent="0.45">
      <c r="A1473" s="2" t="str">
        <f t="shared" si="22"/>
        <v>KERCalBAKERSFIELDDESULFURIZATION, NAPHTHA/REFORMER FEEDDownstream Charge Capacity, Current Year (barrels per stream day)</v>
      </c>
      <c r="B1473" s="2" t="s">
        <v>204</v>
      </c>
      <c r="C1473" s="2" t="s">
        <v>204</v>
      </c>
      <c r="D1473" s="2" t="s">
        <v>9</v>
      </c>
      <c r="E1473" s="2" t="s">
        <v>10</v>
      </c>
      <c r="F1473" s="2" t="s">
        <v>17</v>
      </c>
      <c r="G1473" s="2" t="s">
        <v>13</v>
      </c>
      <c r="H1473" s="2">
        <v>5000</v>
      </c>
    </row>
    <row r="1474" spans="1:8" x14ac:dyDescent="0.45">
      <c r="A1474" s="2" t="str">
        <f t="shared" ref="A1474:A1537" si="23">LEFT(B1474,3)&amp;LEFT(D1474,3)&amp;LEFT(E1474,15)&amp;F1474&amp;G1474</f>
        <v>KERCalBAKERSFIELDDESULFURIZATION, NAPHTHA/REFORMER FEEDDownstream Charge Capacity, Next Year (barrels per stream day)</v>
      </c>
      <c r="B1474" s="2" t="s">
        <v>204</v>
      </c>
      <c r="C1474" s="2" t="s">
        <v>204</v>
      </c>
      <c r="D1474" s="2" t="s">
        <v>9</v>
      </c>
      <c r="E1474" s="2" t="s">
        <v>10</v>
      </c>
      <c r="F1474" s="2" t="s">
        <v>17</v>
      </c>
      <c r="G1474" s="2" t="s">
        <v>14</v>
      </c>
      <c r="H1474" s="2">
        <v>5000</v>
      </c>
    </row>
    <row r="1475" spans="1:8" x14ac:dyDescent="0.45">
      <c r="A1475" s="2" t="str">
        <f t="shared" si="23"/>
        <v>KERCalBAKERSFIELDDESULFURIZATION, OTHER DISTILLATEDownstream Charge Capacity, Current Year (barrels per stream day)</v>
      </c>
      <c r="B1475" s="2" t="s">
        <v>204</v>
      </c>
      <c r="C1475" s="2" t="s">
        <v>204</v>
      </c>
      <c r="D1475" s="2" t="s">
        <v>9</v>
      </c>
      <c r="E1475" s="2" t="s">
        <v>10</v>
      </c>
      <c r="F1475" s="2" t="s">
        <v>99</v>
      </c>
      <c r="G1475" s="2" t="s">
        <v>13</v>
      </c>
      <c r="H1475" s="2">
        <v>9000</v>
      </c>
    </row>
    <row r="1476" spans="1:8" x14ac:dyDescent="0.45">
      <c r="A1476" s="2" t="str">
        <f t="shared" si="23"/>
        <v>KERCalBAKERSFIELDDESULFURIZATION, OTHER DISTILLATEDownstream Charge Capacity, Next Year (barrels per stream day)</v>
      </c>
      <c r="B1476" s="2" t="s">
        <v>204</v>
      </c>
      <c r="C1476" s="2" t="s">
        <v>204</v>
      </c>
      <c r="D1476" s="2" t="s">
        <v>9</v>
      </c>
      <c r="E1476" s="2" t="s">
        <v>10</v>
      </c>
      <c r="F1476" s="2" t="s">
        <v>99</v>
      </c>
      <c r="G1476" s="2" t="s">
        <v>14</v>
      </c>
      <c r="H1476" s="2">
        <v>9000</v>
      </c>
    </row>
    <row r="1477" spans="1:8" x14ac:dyDescent="0.45">
      <c r="A1477" s="2" t="str">
        <f t="shared" si="23"/>
        <v>KERCalBAKERSFIELDOPERATING CAPACITYAtmospheric Crude Distillation Capacity (barrels per calendar day)</v>
      </c>
      <c r="B1477" s="2" t="s">
        <v>204</v>
      </c>
      <c r="C1477" s="2" t="s">
        <v>204</v>
      </c>
      <c r="D1477" s="2" t="s">
        <v>9</v>
      </c>
      <c r="E1477" s="2" t="s">
        <v>10</v>
      </c>
      <c r="F1477" s="2" t="s">
        <v>31</v>
      </c>
      <c r="G1477" s="2" t="s">
        <v>32</v>
      </c>
      <c r="H1477" s="2">
        <v>26000</v>
      </c>
    </row>
    <row r="1478" spans="1:8" x14ac:dyDescent="0.45">
      <c r="A1478" s="2" t="str">
        <f t="shared" si="23"/>
        <v>KERCalBAKERSFIELDOPERATING CAPACITYAtmospheric Crude Distillation Capacity (barrels per stream day)</v>
      </c>
      <c r="B1478" s="2" t="s">
        <v>204</v>
      </c>
      <c r="C1478" s="2" t="s">
        <v>204</v>
      </c>
      <c r="D1478" s="2" t="s">
        <v>9</v>
      </c>
      <c r="E1478" s="2" t="s">
        <v>10</v>
      </c>
      <c r="F1478" s="2" t="s">
        <v>31</v>
      </c>
      <c r="G1478" s="2" t="s">
        <v>33</v>
      </c>
      <c r="H1478" s="2">
        <v>27000</v>
      </c>
    </row>
    <row r="1479" spans="1:8" x14ac:dyDescent="0.45">
      <c r="A1479" s="2" t="str">
        <f t="shared" si="23"/>
        <v>KERCalBAKERSFIELDSULFUR (SHORT TONS/DAY)Production Capacity, Current Year (barrels per steam day except sulfur and hydrogen)</v>
      </c>
      <c r="B1479" s="2" t="s">
        <v>204</v>
      </c>
      <c r="C1479" s="2" t="s">
        <v>204</v>
      </c>
      <c r="D1479" s="2" t="s">
        <v>9</v>
      </c>
      <c r="E1479" s="2" t="s">
        <v>10</v>
      </c>
      <c r="F1479" s="2" t="s">
        <v>24</v>
      </c>
      <c r="G1479" s="2" t="s">
        <v>19</v>
      </c>
      <c r="H1479" s="2">
        <v>11</v>
      </c>
    </row>
    <row r="1480" spans="1:8" x14ac:dyDescent="0.45">
      <c r="A1480" s="2" t="str">
        <f t="shared" si="23"/>
        <v>KERCalBAKERSFIELDSULFUR (SHORT TONS/DAY)Production Capacity, Next Year (barrels per stream day except sulfur and hydrogen)</v>
      </c>
      <c r="B1480" s="2" t="s">
        <v>204</v>
      </c>
      <c r="C1480" s="2" t="s">
        <v>204</v>
      </c>
      <c r="D1480" s="2" t="s">
        <v>9</v>
      </c>
      <c r="E1480" s="2" t="s">
        <v>10</v>
      </c>
      <c r="F1480" s="2" t="s">
        <v>24</v>
      </c>
      <c r="G1480" s="2" t="s">
        <v>20</v>
      </c>
      <c r="H1480" s="2">
        <v>11</v>
      </c>
    </row>
    <row r="1481" spans="1:8" x14ac:dyDescent="0.45">
      <c r="A1481" s="2" t="str">
        <f t="shared" si="23"/>
        <v>KERCalBAKERSFIELDTOTAL OPER CAP (PROJECTED, NEXT YEAR)Atmospheric Crude Distillation Capacity (barrels per stream day)</v>
      </c>
      <c r="B1481" s="2" t="s">
        <v>204</v>
      </c>
      <c r="C1481" s="2" t="s">
        <v>204</v>
      </c>
      <c r="D1481" s="2" t="s">
        <v>9</v>
      </c>
      <c r="E1481" s="2" t="s">
        <v>10</v>
      </c>
      <c r="F1481" s="2" t="s">
        <v>34</v>
      </c>
      <c r="G1481" s="2" t="s">
        <v>33</v>
      </c>
      <c r="H1481" s="2">
        <v>27000</v>
      </c>
    </row>
    <row r="1482" spans="1:8" x14ac:dyDescent="0.45">
      <c r="A1482" s="2" t="str">
        <f t="shared" si="23"/>
        <v>KERCalBAKERSFIELDTOTAL OPERABLE CAPACITYAtmospheric Crude Distillation Capacity (barrels per calendar day)</v>
      </c>
      <c r="B1482" s="2" t="s">
        <v>204</v>
      </c>
      <c r="C1482" s="2" t="s">
        <v>204</v>
      </c>
      <c r="D1482" s="2" t="s">
        <v>9</v>
      </c>
      <c r="E1482" s="2" t="s">
        <v>10</v>
      </c>
      <c r="F1482" s="2" t="s">
        <v>35</v>
      </c>
      <c r="G1482" s="2" t="s">
        <v>32</v>
      </c>
      <c r="H1482" s="2">
        <v>26000</v>
      </c>
    </row>
    <row r="1483" spans="1:8" x14ac:dyDescent="0.45">
      <c r="A1483" s="2" t="str">
        <f t="shared" si="23"/>
        <v>KERCalBAKERSFIELDTOTAL OPERABLE CAPACITYAtmospheric Crude Distillation Capacity (barrels per stream day)</v>
      </c>
      <c r="B1483" s="2" t="s">
        <v>204</v>
      </c>
      <c r="C1483" s="2" t="s">
        <v>204</v>
      </c>
      <c r="D1483" s="2" t="s">
        <v>9</v>
      </c>
      <c r="E1483" s="2" t="s">
        <v>10</v>
      </c>
      <c r="F1483" s="2" t="s">
        <v>35</v>
      </c>
      <c r="G1483" s="2" t="s">
        <v>33</v>
      </c>
      <c r="H1483" s="2">
        <v>27000</v>
      </c>
    </row>
    <row r="1484" spans="1:8" x14ac:dyDescent="0.45">
      <c r="A1484" s="2" t="str">
        <f t="shared" si="23"/>
        <v>KINTexGALENA PARKOPERATING CAPACITYAtmospheric Crude Distillation Capacity (barrels per calendar day)</v>
      </c>
      <c r="B1484" s="2" t="s">
        <v>205</v>
      </c>
      <c r="C1484" s="2" t="s">
        <v>206</v>
      </c>
      <c r="D1484" s="2" t="s">
        <v>38</v>
      </c>
      <c r="E1484" s="2" t="s">
        <v>207</v>
      </c>
      <c r="F1484" s="2" t="s">
        <v>31</v>
      </c>
      <c r="G1484" s="2" t="s">
        <v>32</v>
      </c>
      <c r="H1484" s="2">
        <v>84000</v>
      </c>
    </row>
    <row r="1485" spans="1:8" x14ac:dyDescent="0.45">
      <c r="A1485" s="2" t="str">
        <f t="shared" si="23"/>
        <v>KINTexGALENA PARKOPERATING CAPACITYAtmospheric Crude Distillation Capacity (barrels per stream day)</v>
      </c>
      <c r="B1485" s="2" t="s">
        <v>205</v>
      </c>
      <c r="C1485" s="2" t="s">
        <v>206</v>
      </c>
      <c r="D1485" s="2" t="s">
        <v>38</v>
      </c>
      <c r="E1485" s="2" t="s">
        <v>207</v>
      </c>
      <c r="F1485" s="2" t="s">
        <v>31</v>
      </c>
      <c r="G1485" s="2" t="s">
        <v>33</v>
      </c>
      <c r="H1485" s="2">
        <v>100000</v>
      </c>
    </row>
    <row r="1486" spans="1:8" x14ac:dyDescent="0.45">
      <c r="A1486" s="2" t="str">
        <f t="shared" si="23"/>
        <v>KINTexGALENA PARKTOTAL OPER CAP (PROJECTED, NEXT YEAR)Atmospheric Crude Distillation Capacity (barrels per stream day)</v>
      </c>
      <c r="B1486" s="2" t="s">
        <v>205</v>
      </c>
      <c r="C1486" s="2" t="s">
        <v>206</v>
      </c>
      <c r="D1486" s="2" t="s">
        <v>38</v>
      </c>
      <c r="E1486" s="2" t="s">
        <v>207</v>
      </c>
      <c r="F1486" s="2" t="s">
        <v>34</v>
      </c>
      <c r="G1486" s="2" t="s">
        <v>33</v>
      </c>
      <c r="H1486" s="2">
        <v>100000</v>
      </c>
    </row>
    <row r="1487" spans="1:8" x14ac:dyDescent="0.45">
      <c r="A1487" s="2" t="str">
        <f t="shared" si="23"/>
        <v>KINTexGALENA PARKTOTAL OPERABLE CAPACITYAtmospheric Crude Distillation Capacity (barrels per calendar day)</v>
      </c>
      <c r="B1487" s="2" t="s">
        <v>205</v>
      </c>
      <c r="C1487" s="2" t="s">
        <v>206</v>
      </c>
      <c r="D1487" s="2" t="s">
        <v>38</v>
      </c>
      <c r="E1487" s="2" t="s">
        <v>207</v>
      </c>
      <c r="F1487" s="2" t="s">
        <v>35</v>
      </c>
      <c r="G1487" s="2" t="s">
        <v>32</v>
      </c>
      <c r="H1487" s="2">
        <v>84000</v>
      </c>
    </row>
    <row r="1488" spans="1:8" x14ac:dyDescent="0.45">
      <c r="A1488" s="2" t="str">
        <f t="shared" si="23"/>
        <v>KINTexGALENA PARKTOTAL OPERABLE CAPACITYAtmospheric Crude Distillation Capacity (barrels per stream day)</v>
      </c>
      <c r="B1488" s="2" t="s">
        <v>205</v>
      </c>
      <c r="C1488" s="2" t="s">
        <v>206</v>
      </c>
      <c r="D1488" s="2" t="s">
        <v>38</v>
      </c>
      <c r="E1488" s="2" t="s">
        <v>207</v>
      </c>
      <c r="F1488" s="2" t="s">
        <v>35</v>
      </c>
      <c r="G1488" s="2" t="s">
        <v>33</v>
      </c>
      <c r="H1488" s="2">
        <v>100000</v>
      </c>
    </row>
    <row r="1489" spans="1:8" x14ac:dyDescent="0.45">
      <c r="A1489" s="2" t="str">
        <f t="shared" si="23"/>
        <v>KOCMinSAINT PAULALKYLATESProduction Capacity, Current Year (barrels per steam day except sulfur and hydrogen)</v>
      </c>
      <c r="B1489" s="2" t="s">
        <v>162</v>
      </c>
      <c r="C1489" s="2" t="s">
        <v>163</v>
      </c>
      <c r="D1489" s="2" t="s">
        <v>164</v>
      </c>
      <c r="E1489" s="2" t="s">
        <v>165</v>
      </c>
      <c r="F1489" s="2" t="s">
        <v>40</v>
      </c>
      <c r="G1489" s="2" t="s">
        <v>19</v>
      </c>
      <c r="H1489" s="2">
        <v>12500</v>
      </c>
    </row>
    <row r="1490" spans="1:8" x14ac:dyDescent="0.45">
      <c r="A1490" s="2" t="str">
        <f t="shared" si="23"/>
        <v>KOCMinSAINT PAULALKYLATESProduction Capacity, Next Year (barrels per stream day except sulfur and hydrogen)</v>
      </c>
      <c r="B1490" s="2" t="s">
        <v>162</v>
      </c>
      <c r="C1490" s="2" t="s">
        <v>163</v>
      </c>
      <c r="D1490" s="2" t="s">
        <v>164</v>
      </c>
      <c r="E1490" s="2" t="s">
        <v>165</v>
      </c>
      <c r="F1490" s="2" t="s">
        <v>40</v>
      </c>
      <c r="G1490" s="2" t="s">
        <v>20</v>
      </c>
      <c r="H1490" s="2">
        <v>12500</v>
      </c>
    </row>
    <row r="1491" spans="1:8" x14ac:dyDescent="0.45">
      <c r="A1491" s="2" t="str">
        <f t="shared" si="23"/>
        <v>KOCMinSAINT PAULASPHALT &amp; ROAD OILProduction Capacity, Current Year (barrels per steam day except sulfur and hydrogen)</v>
      </c>
      <c r="B1491" s="2" t="s">
        <v>162</v>
      </c>
      <c r="C1491" s="2" t="s">
        <v>163</v>
      </c>
      <c r="D1491" s="2" t="s">
        <v>164</v>
      </c>
      <c r="E1491" s="2" t="s">
        <v>165</v>
      </c>
      <c r="F1491" s="2" t="s">
        <v>42</v>
      </c>
      <c r="G1491" s="2" t="s">
        <v>19</v>
      </c>
      <c r="H1491" s="2">
        <v>45000</v>
      </c>
    </row>
    <row r="1492" spans="1:8" x14ac:dyDescent="0.45">
      <c r="A1492" s="2" t="str">
        <f t="shared" si="23"/>
        <v>KOCMinSAINT PAULASPHALT &amp; ROAD OILProduction Capacity, Next Year (barrels per stream day except sulfur and hydrogen)</v>
      </c>
      <c r="B1492" s="2" t="s">
        <v>162</v>
      </c>
      <c r="C1492" s="2" t="s">
        <v>163</v>
      </c>
      <c r="D1492" s="2" t="s">
        <v>164</v>
      </c>
      <c r="E1492" s="2" t="s">
        <v>165</v>
      </c>
      <c r="F1492" s="2" t="s">
        <v>42</v>
      </c>
      <c r="G1492" s="2" t="s">
        <v>20</v>
      </c>
      <c r="H1492" s="2">
        <v>45000</v>
      </c>
    </row>
    <row r="1493" spans="1:8" x14ac:dyDescent="0.45">
      <c r="A1493" s="2" t="str">
        <f t="shared" si="23"/>
        <v>KOCMinSAINT PAULCAT CRACKING: FRESH FEEDDownstream Charge Capacity, Current Year (barrels per calendar day)</v>
      </c>
      <c r="B1493" s="2" t="s">
        <v>162</v>
      </c>
      <c r="C1493" s="2" t="s">
        <v>163</v>
      </c>
      <c r="D1493" s="2" t="s">
        <v>164</v>
      </c>
      <c r="E1493" s="2" t="s">
        <v>165</v>
      </c>
      <c r="F1493" s="2" t="s">
        <v>28</v>
      </c>
      <c r="G1493" s="2" t="s">
        <v>12</v>
      </c>
      <c r="H1493" s="2">
        <v>82600</v>
      </c>
    </row>
    <row r="1494" spans="1:8" x14ac:dyDescent="0.45">
      <c r="A1494" s="2" t="str">
        <f t="shared" si="23"/>
        <v>KOCMinSAINT PAULCAT CRACKING: FRESH FEEDDownstream Charge Capacity, Current Year (barrels per stream day)</v>
      </c>
      <c r="B1494" s="2" t="s">
        <v>162</v>
      </c>
      <c r="C1494" s="2" t="s">
        <v>163</v>
      </c>
      <c r="D1494" s="2" t="s">
        <v>164</v>
      </c>
      <c r="E1494" s="2" t="s">
        <v>165</v>
      </c>
      <c r="F1494" s="2" t="s">
        <v>28</v>
      </c>
      <c r="G1494" s="2" t="s">
        <v>13</v>
      </c>
      <c r="H1494" s="2">
        <v>87000</v>
      </c>
    </row>
    <row r="1495" spans="1:8" x14ac:dyDescent="0.45">
      <c r="A1495" s="2" t="str">
        <f t="shared" si="23"/>
        <v>KOCMinSAINT PAULCAT CRACKING: FRESH FEEDDownstream Charge Capacity, Next Year (barrels per stream day)</v>
      </c>
      <c r="B1495" s="2" t="s">
        <v>162</v>
      </c>
      <c r="C1495" s="2" t="s">
        <v>163</v>
      </c>
      <c r="D1495" s="2" t="s">
        <v>164</v>
      </c>
      <c r="E1495" s="2" t="s">
        <v>165</v>
      </c>
      <c r="F1495" s="2" t="s">
        <v>28</v>
      </c>
      <c r="G1495" s="2" t="s">
        <v>14</v>
      </c>
      <c r="H1495" s="2">
        <v>87000</v>
      </c>
    </row>
    <row r="1496" spans="1:8" x14ac:dyDescent="0.45">
      <c r="A1496" s="2" t="str">
        <f t="shared" si="23"/>
        <v>KOCMinSAINT PAULCAT HYDROCRACKING, DISTILLATEDownstream Charge Capacity, Current Year (barrels per calendar day)</v>
      </c>
      <c r="B1496" s="2" t="s">
        <v>162</v>
      </c>
      <c r="C1496" s="2" t="s">
        <v>163</v>
      </c>
      <c r="D1496" s="2" t="s">
        <v>164</v>
      </c>
      <c r="E1496" s="2" t="s">
        <v>165</v>
      </c>
      <c r="F1496" s="2" t="s">
        <v>158</v>
      </c>
      <c r="G1496" s="2" t="s">
        <v>12</v>
      </c>
      <c r="H1496" s="2">
        <v>47700</v>
      </c>
    </row>
    <row r="1497" spans="1:8" x14ac:dyDescent="0.45">
      <c r="A1497" s="2" t="str">
        <f t="shared" si="23"/>
        <v>KOCMinSAINT PAULCAT HYDROCRACKING, DISTILLATEDownstream Charge Capacity, Current Year (barrels per stream day)</v>
      </c>
      <c r="B1497" s="2" t="s">
        <v>162</v>
      </c>
      <c r="C1497" s="2" t="s">
        <v>163</v>
      </c>
      <c r="D1497" s="2" t="s">
        <v>164</v>
      </c>
      <c r="E1497" s="2" t="s">
        <v>165</v>
      </c>
      <c r="F1497" s="2" t="s">
        <v>158</v>
      </c>
      <c r="G1497" s="2" t="s">
        <v>13</v>
      </c>
      <c r="H1497" s="2">
        <v>50000</v>
      </c>
    </row>
    <row r="1498" spans="1:8" x14ac:dyDescent="0.45">
      <c r="A1498" s="2" t="str">
        <f t="shared" si="23"/>
        <v>KOCMinSAINT PAULCAT HYDROCRACKING, DISTILLATEDownstream Charge Capacity, Next Year (barrels per stream day)</v>
      </c>
      <c r="B1498" s="2" t="s">
        <v>162</v>
      </c>
      <c r="C1498" s="2" t="s">
        <v>163</v>
      </c>
      <c r="D1498" s="2" t="s">
        <v>164</v>
      </c>
      <c r="E1498" s="2" t="s">
        <v>165</v>
      </c>
      <c r="F1498" s="2" t="s">
        <v>158</v>
      </c>
      <c r="G1498" s="2" t="s">
        <v>14</v>
      </c>
      <c r="H1498" s="2">
        <v>50000</v>
      </c>
    </row>
    <row r="1499" spans="1:8" x14ac:dyDescent="0.45">
      <c r="A1499" s="2" t="str">
        <f t="shared" si="23"/>
        <v>KOCMinSAINT PAULCAT REFORMING: HIGH PRESSUREDownstream Charge Capacity, Current Year (barrels per calendar day)</v>
      </c>
      <c r="B1499" s="2" t="s">
        <v>162</v>
      </c>
      <c r="C1499" s="2" t="s">
        <v>163</v>
      </c>
      <c r="D1499" s="2" t="s">
        <v>164</v>
      </c>
      <c r="E1499" s="2" t="s">
        <v>165</v>
      </c>
      <c r="F1499" s="2" t="s">
        <v>29</v>
      </c>
      <c r="G1499" s="2" t="s">
        <v>12</v>
      </c>
      <c r="H1499" s="2">
        <v>5500</v>
      </c>
    </row>
    <row r="1500" spans="1:8" x14ac:dyDescent="0.45">
      <c r="A1500" s="2" t="str">
        <f t="shared" si="23"/>
        <v>KOCMinSAINT PAULCAT REFORMING: HIGH PRESSUREDownstream Charge Capacity, Current Year (barrels per stream day)</v>
      </c>
      <c r="B1500" s="2" t="s">
        <v>162</v>
      </c>
      <c r="C1500" s="2" t="s">
        <v>163</v>
      </c>
      <c r="D1500" s="2" t="s">
        <v>164</v>
      </c>
      <c r="E1500" s="2" t="s">
        <v>165</v>
      </c>
      <c r="F1500" s="2" t="s">
        <v>29</v>
      </c>
      <c r="G1500" s="2" t="s">
        <v>13</v>
      </c>
      <c r="H1500" s="2">
        <v>13800</v>
      </c>
    </row>
    <row r="1501" spans="1:8" x14ac:dyDescent="0.45">
      <c r="A1501" s="2" t="str">
        <f t="shared" si="23"/>
        <v>KOCMinSAINT PAULCAT REFORMING: HIGH PRESSUREDownstream Charge Capacity, Next Year (barrels per stream day)</v>
      </c>
      <c r="B1501" s="2" t="s">
        <v>162</v>
      </c>
      <c r="C1501" s="2" t="s">
        <v>163</v>
      </c>
      <c r="D1501" s="2" t="s">
        <v>164</v>
      </c>
      <c r="E1501" s="2" t="s">
        <v>165</v>
      </c>
      <c r="F1501" s="2" t="s">
        <v>29</v>
      </c>
      <c r="G1501" s="2" t="s">
        <v>14</v>
      </c>
      <c r="H1501" s="2">
        <v>13800</v>
      </c>
    </row>
    <row r="1502" spans="1:8" x14ac:dyDescent="0.45">
      <c r="A1502" s="2" t="str">
        <f t="shared" si="23"/>
        <v>KOCMinSAINT PAULCAT REFORMING: LOW PRESSUREDownstream Charge Capacity, Current Year (barrels per calendar day)</v>
      </c>
      <c r="B1502" s="2" t="s">
        <v>162</v>
      </c>
      <c r="C1502" s="2" t="s">
        <v>163</v>
      </c>
      <c r="D1502" s="2" t="s">
        <v>164</v>
      </c>
      <c r="E1502" s="2" t="s">
        <v>165</v>
      </c>
      <c r="F1502" s="2" t="s">
        <v>15</v>
      </c>
      <c r="G1502" s="2" t="s">
        <v>12</v>
      </c>
      <c r="H1502" s="2">
        <v>32000</v>
      </c>
    </row>
    <row r="1503" spans="1:8" x14ac:dyDescent="0.45">
      <c r="A1503" s="2" t="str">
        <f t="shared" si="23"/>
        <v>KOCMinSAINT PAULCAT REFORMING: LOW PRESSUREDownstream Charge Capacity, Current Year (barrels per stream day)</v>
      </c>
      <c r="B1503" s="2" t="s">
        <v>162</v>
      </c>
      <c r="C1503" s="2" t="s">
        <v>163</v>
      </c>
      <c r="D1503" s="2" t="s">
        <v>164</v>
      </c>
      <c r="E1503" s="2" t="s">
        <v>165</v>
      </c>
      <c r="F1503" s="2" t="s">
        <v>15</v>
      </c>
      <c r="G1503" s="2" t="s">
        <v>13</v>
      </c>
      <c r="H1503" s="2">
        <v>37000</v>
      </c>
    </row>
    <row r="1504" spans="1:8" x14ac:dyDescent="0.45">
      <c r="A1504" s="2" t="str">
        <f t="shared" si="23"/>
        <v>KOCMinSAINT PAULCAT REFORMING: LOW PRESSUREDownstream Charge Capacity, Next Year (barrels per stream day)</v>
      </c>
      <c r="B1504" s="2" t="s">
        <v>162</v>
      </c>
      <c r="C1504" s="2" t="s">
        <v>163</v>
      </c>
      <c r="D1504" s="2" t="s">
        <v>164</v>
      </c>
      <c r="E1504" s="2" t="s">
        <v>165</v>
      </c>
      <c r="F1504" s="2" t="s">
        <v>15</v>
      </c>
      <c r="G1504" s="2" t="s">
        <v>14</v>
      </c>
      <c r="H1504" s="2">
        <v>37000</v>
      </c>
    </row>
    <row r="1505" spans="1:8" x14ac:dyDescent="0.45">
      <c r="A1505" s="2" t="str">
        <f t="shared" si="23"/>
        <v>KOCMinSAINT PAULDESULFURIZATION, DIESEL FUELDownstream Charge Capacity, Current Year (barrels per stream day)</v>
      </c>
      <c r="B1505" s="2" t="s">
        <v>162</v>
      </c>
      <c r="C1505" s="2" t="s">
        <v>163</v>
      </c>
      <c r="D1505" s="2" t="s">
        <v>164</v>
      </c>
      <c r="E1505" s="2" t="s">
        <v>165</v>
      </c>
      <c r="F1505" s="2" t="s">
        <v>43</v>
      </c>
      <c r="G1505" s="2" t="s">
        <v>13</v>
      </c>
      <c r="H1505" s="2">
        <v>62000</v>
      </c>
    </row>
    <row r="1506" spans="1:8" x14ac:dyDescent="0.45">
      <c r="A1506" s="2" t="str">
        <f t="shared" si="23"/>
        <v>KOCMinSAINT PAULDESULFURIZATION, DIESEL FUELDownstream Charge Capacity, Next Year (barrels per stream day)</v>
      </c>
      <c r="B1506" s="2" t="s">
        <v>162</v>
      </c>
      <c r="C1506" s="2" t="s">
        <v>163</v>
      </c>
      <c r="D1506" s="2" t="s">
        <v>164</v>
      </c>
      <c r="E1506" s="2" t="s">
        <v>165</v>
      </c>
      <c r="F1506" s="2" t="s">
        <v>43</v>
      </c>
      <c r="G1506" s="2" t="s">
        <v>14</v>
      </c>
      <c r="H1506" s="2">
        <v>62000</v>
      </c>
    </row>
    <row r="1507" spans="1:8" x14ac:dyDescent="0.45">
      <c r="A1507" s="2" t="str">
        <f t="shared" si="23"/>
        <v>KOCMinSAINT PAULDESULFURIZATION, GASOLINEDownstream Charge Capacity, Current Year (barrels per stream day)</v>
      </c>
      <c r="B1507" s="2" t="s">
        <v>162</v>
      </c>
      <c r="C1507" s="2" t="s">
        <v>163</v>
      </c>
      <c r="D1507" s="2" t="s">
        <v>164</v>
      </c>
      <c r="E1507" s="2" t="s">
        <v>165</v>
      </c>
      <c r="F1507" s="2" t="s">
        <v>30</v>
      </c>
      <c r="G1507" s="2" t="s">
        <v>13</v>
      </c>
      <c r="H1507" s="2">
        <v>49700</v>
      </c>
    </row>
    <row r="1508" spans="1:8" x14ac:dyDescent="0.45">
      <c r="A1508" s="2" t="str">
        <f t="shared" si="23"/>
        <v>KOCMinSAINT PAULDESULFURIZATION, GASOLINEDownstream Charge Capacity, Next Year (barrels per stream day)</v>
      </c>
      <c r="B1508" s="2" t="s">
        <v>162</v>
      </c>
      <c r="C1508" s="2" t="s">
        <v>163</v>
      </c>
      <c r="D1508" s="2" t="s">
        <v>164</v>
      </c>
      <c r="E1508" s="2" t="s">
        <v>165</v>
      </c>
      <c r="F1508" s="2" t="s">
        <v>30</v>
      </c>
      <c r="G1508" s="2" t="s">
        <v>14</v>
      </c>
      <c r="H1508" s="2">
        <v>49700</v>
      </c>
    </row>
    <row r="1509" spans="1:8" x14ac:dyDescent="0.45">
      <c r="A1509" s="2" t="str">
        <f t="shared" si="23"/>
        <v>KOCMinSAINT PAULDESULFURIZATION, HEAVY GAS OILDownstream Charge Capacity, Current Year (barrels per stream day)</v>
      </c>
      <c r="B1509" s="2" t="s">
        <v>162</v>
      </c>
      <c r="C1509" s="2" t="s">
        <v>163</v>
      </c>
      <c r="D1509" s="2" t="s">
        <v>164</v>
      </c>
      <c r="E1509" s="2" t="s">
        <v>165</v>
      </c>
      <c r="F1509" s="2" t="s">
        <v>16</v>
      </c>
      <c r="G1509" s="2" t="s">
        <v>13</v>
      </c>
      <c r="H1509" s="2">
        <v>115000</v>
      </c>
    </row>
    <row r="1510" spans="1:8" x14ac:dyDescent="0.45">
      <c r="A1510" s="2" t="str">
        <f t="shared" si="23"/>
        <v>KOCMinSAINT PAULDESULFURIZATION, HEAVY GAS OILDownstream Charge Capacity, Next Year (barrels per stream day)</v>
      </c>
      <c r="B1510" s="2" t="s">
        <v>162</v>
      </c>
      <c r="C1510" s="2" t="s">
        <v>163</v>
      </c>
      <c r="D1510" s="2" t="s">
        <v>164</v>
      </c>
      <c r="E1510" s="2" t="s">
        <v>165</v>
      </c>
      <c r="F1510" s="2" t="s">
        <v>16</v>
      </c>
      <c r="G1510" s="2" t="s">
        <v>14</v>
      </c>
      <c r="H1510" s="2">
        <v>115000</v>
      </c>
    </row>
    <row r="1511" spans="1:8" x14ac:dyDescent="0.45">
      <c r="A1511" s="2" t="str">
        <f t="shared" si="23"/>
        <v>KOCMinSAINT PAULDESULFURIZATION, KEROSENE AND JETDownstream Charge Capacity, Current Year (barrels per stream day)</v>
      </c>
      <c r="B1511" s="2" t="s">
        <v>162</v>
      </c>
      <c r="C1511" s="2" t="s">
        <v>163</v>
      </c>
      <c r="D1511" s="2" t="s">
        <v>164</v>
      </c>
      <c r="E1511" s="2" t="s">
        <v>165</v>
      </c>
      <c r="F1511" s="2" t="s">
        <v>44</v>
      </c>
      <c r="G1511" s="2" t="s">
        <v>13</v>
      </c>
      <c r="H1511" s="2">
        <v>43500</v>
      </c>
    </row>
    <row r="1512" spans="1:8" x14ac:dyDescent="0.45">
      <c r="A1512" s="2" t="str">
        <f t="shared" si="23"/>
        <v>KOCMinSAINT PAULDESULFURIZATION, KEROSENE AND JETDownstream Charge Capacity, Next Year (barrels per stream day)</v>
      </c>
      <c r="B1512" s="2" t="s">
        <v>162</v>
      </c>
      <c r="C1512" s="2" t="s">
        <v>163</v>
      </c>
      <c r="D1512" s="2" t="s">
        <v>164</v>
      </c>
      <c r="E1512" s="2" t="s">
        <v>165</v>
      </c>
      <c r="F1512" s="2" t="s">
        <v>44</v>
      </c>
      <c r="G1512" s="2" t="s">
        <v>14</v>
      </c>
      <c r="H1512" s="2">
        <v>43500</v>
      </c>
    </row>
    <row r="1513" spans="1:8" x14ac:dyDescent="0.45">
      <c r="A1513" s="2" t="str">
        <f t="shared" si="23"/>
        <v>KOCMinSAINT PAULDESULFURIZATION, NAPHTHA/REFORMER FEEDDownstream Charge Capacity, Current Year (barrels per stream day)</v>
      </c>
      <c r="B1513" s="2" t="s">
        <v>162</v>
      </c>
      <c r="C1513" s="2" t="s">
        <v>163</v>
      </c>
      <c r="D1513" s="2" t="s">
        <v>164</v>
      </c>
      <c r="E1513" s="2" t="s">
        <v>165</v>
      </c>
      <c r="F1513" s="2" t="s">
        <v>17</v>
      </c>
      <c r="G1513" s="2" t="s">
        <v>13</v>
      </c>
      <c r="H1513" s="2">
        <v>49800</v>
      </c>
    </row>
    <row r="1514" spans="1:8" x14ac:dyDescent="0.45">
      <c r="A1514" s="2" t="str">
        <f t="shared" si="23"/>
        <v>KOCMinSAINT PAULDESULFURIZATION, NAPHTHA/REFORMER FEEDDownstream Charge Capacity, Next Year (barrels per stream day)</v>
      </c>
      <c r="B1514" s="2" t="s">
        <v>162</v>
      </c>
      <c r="C1514" s="2" t="s">
        <v>163</v>
      </c>
      <c r="D1514" s="2" t="s">
        <v>164</v>
      </c>
      <c r="E1514" s="2" t="s">
        <v>165</v>
      </c>
      <c r="F1514" s="2" t="s">
        <v>17</v>
      </c>
      <c r="G1514" s="2" t="s">
        <v>14</v>
      </c>
      <c r="H1514" s="2">
        <v>49800</v>
      </c>
    </row>
    <row r="1515" spans="1:8" x14ac:dyDescent="0.45">
      <c r="A1515" s="2" t="str">
        <f t="shared" si="23"/>
        <v>KOCMinSAINT PAULDESULFURIZATION, OTHER DISTILLATEDownstream Charge Capacity, Current Year (barrels per stream day)</v>
      </c>
      <c r="B1515" s="2" t="s">
        <v>162</v>
      </c>
      <c r="C1515" s="2" t="s">
        <v>163</v>
      </c>
      <c r="D1515" s="2" t="s">
        <v>164</v>
      </c>
      <c r="E1515" s="2" t="s">
        <v>165</v>
      </c>
      <c r="F1515" s="2" t="s">
        <v>99</v>
      </c>
      <c r="G1515" s="2" t="s">
        <v>13</v>
      </c>
      <c r="H1515" s="2">
        <v>9000</v>
      </c>
    </row>
    <row r="1516" spans="1:8" x14ac:dyDescent="0.45">
      <c r="A1516" s="2" t="str">
        <f t="shared" si="23"/>
        <v>KOCMinSAINT PAULDESULFURIZATION, OTHER DISTILLATEDownstream Charge Capacity, Next Year (barrels per stream day)</v>
      </c>
      <c r="B1516" s="2" t="s">
        <v>162</v>
      </c>
      <c r="C1516" s="2" t="s">
        <v>163</v>
      </c>
      <c r="D1516" s="2" t="s">
        <v>164</v>
      </c>
      <c r="E1516" s="2" t="s">
        <v>165</v>
      </c>
      <c r="F1516" s="2" t="s">
        <v>99</v>
      </c>
      <c r="G1516" s="2" t="s">
        <v>14</v>
      </c>
      <c r="H1516" s="2">
        <v>9000</v>
      </c>
    </row>
    <row r="1517" spans="1:8" x14ac:dyDescent="0.45">
      <c r="A1517" s="2" t="str">
        <f t="shared" si="23"/>
        <v>KOCMinSAINT PAULHYDROGEN (MMCFD)Production Capacity, Current Year (barrels per steam day except sulfur and hydrogen)</v>
      </c>
      <c r="B1517" s="2" t="s">
        <v>162</v>
      </c>
      <c r="C1517" s="2" t="s">
        <v>163</v>
      </c>
      <c r="D1517" s="2" t="s">
        <v>164</v>
      </c>
      <c r="E1517" s="2" t="s">
        <v>165</v>
      </c>
      <c r="F1517" s="2" t="s">
        <v>18</v>
      </c>
      <c r="G1517" s="2" t="s">
        <v>19</v>
      </c>
      <c r="H1517" s="2">
        <v>176</v>
      </c>
    </row>
    <row r="1518" spans="1:8" x14ac:dyDescent="0.45">
      <c r="A1518" s="2" t="str">
        <f t="shared" si="23"/>
        <v>KOCMinSAINT PAULHYDROGEN (MMCFD)Production Capacity, Next Year (barrels per stream day except sulfur and hydrogen)</v>
      </c>
      <c r="B1518" s="2" t="s">
        <v>162</v>
      </c>
      <c r="C1518" s="2" t="s">
        <v>163</v>
      </c>
      <c r="D1518" s="2" t="s">
        <v>164</v>
      </c>
      <c r="E1518" s="2" t="s">
        <v>165</v>
      </c>
      <c r="F1518" s="2" t="s">
        <v>18</v>
      </c>
      <c r="G1518" s="2" t="s">
        <v>20</v>
      </c>
      <c r="H1518" s="2">
        <v>176</v>
      </c>
    </row>
    <row r="1519" spans="1:8" x14ac:dyDescent="0.45">
      <c r="A1519" s="2" t="str">
        <f t="shared" si="23"/>
        <v>KOCMinSAINT PAULISOMERIZATION (ISOPENTANE/ISOHEXANE)Production Capacity, Current Year (barrels per steam day except sulfur and hydrogen)</v>
      </c>
      <c r="B1519" s="2" t="s">
        <v>162</v>
      </c>
      <c r="C1519" s="2" t="s">
        <v>163</v>
      </c>
      <c r="D1519" s="2" t="s">
        <v>164</v>
      </c>
      <c r="E1519" s="2" t="s">
        <v>165</v>
      </c>
      <c r="F1519" s="2" t="s">
        <v>22</v>
      </c>
      <c r="G1519" s="2" t="s">
        <v>19</v>
      </c>
      <c r="H1519" s="2">
        <v>18000</v>
      </c>
    </row>
    <row r="1520" spans="1:8" x14ac:dyDescent="0.45">
      <c r="A1520" s="2" t="str">
        <f t="shared" si="23"/>
        <v>KOCMinSAINT PAULISOMERIZATION (ISOPENTANE/ISOHEXANE)Production Capacity, Next Year (barrels per stream day except sulfur and hydrogen)</v>
      </c>
      <c r="B1520" s="2" t="s">
        <v>162</v>
      </c>
      <c r="C1520" s="2" t="s">
        <v>163</v>
      </c>
      <c r="D1520" s="2" t="s">
        <v>164</v>
      </c>
      <c r="E1520" s="2" t="s">
        <v>165</v>
      </c>
      <c r="F1520" s="2" t="s">
        <v>22</v>
      </c>
      <c r="G1520" s="2" t="s">
        <v>20</v>
      </c>
      <c r="H1520" s="2">
        <v>18000</v>
      </c>
    </row>
    <row r="1521" spans="1:8" x14ac:dyDescent="0.45">
      <c r="A1521" s="2" t="str">
        <f t="shared" si="23"/>
        <v>KOCMinSAINT PAULOPERATING CAPACITYAtmospheric Crude Distillation Capacity (barrels per calendar day)</v>
      </c>
      <c r="B1521" s="2" t="s">
        <v>162</v>
      </c>
      <c r="C1521" s="2" t="s">
        <v>163</v>
      </c>
      <c r="D1521" s="2" t="s">
        <v>164</v>
      </c>
      <c r="E1521" s="2" t="s">
        <v>165</v>
      </c>
      <c r="F1521" s="2" t="s">
        <v>31</v>
      </c>
      <c r="G1521" s="2" t="s">
        <v>32</v>
      </c>
      <c r="H1521" s="2">
        <v>290000</v>
      </c>
    </row>
    <row r="1522" spans="1:8" x14ac:dyDescent="0.45">
      <c r="A1522" s="2" t="str">
        <f t="shared" si="23"/>
        <v>KOCMinSAINT PAULOPERATING CAPACITYAtmospheric Crude Distillation Capacity (barrels per stream day)</v>
      </c>
      <c r="B1522" s="2" t="s">
        <v>162</v>
      </c>
      <c r="C1522" s="2" t="s">
        <v>163</v>
      </c>
      <c r="D1522" s="2" t="s">
        <v>164</v>
      </c>
      <c r="E1522" s="2" t="s">
        <v>165</v>
      </c>
      <c r="F1522" s="2" t="s">
        <v>31</v>
      </c>
      <c r="G1522" s="2" t="s">
        <v>33</v>
      </c>
      <c r="H1522" s="2">
        <v>339000</v>
      </c>
    </row>
    <row r="1523" spans="1:8" x14ac:dyDescent="0.45">
      <c r="A1523" s="2" t="str">
        <f t="shared" si="23"/>
        <v>KOCMinSAINT PAULPETCOKE,MARKETProduction Capacity, Current Year (barrels per steam day except sulfur and hydrogen)</v>
      </c>
      <c r="B1523" s="2" t="s">
        <v>162</v>
      </c>
      <c r="C1523" s="2" t="s">
        <v>163</v>
      </c>
      <c r="D1523" s="2" t="s">
        <v>164</v>
      </c>
      <c r="E1523" s="2" t="s">
        <v>165</v>
      </c>
      <c r="F1523" s="2" t="s">
        <v>67</v>
      </c>
      <c r="G1523" s="2" t="s">
        <v>19</v>
      </c>
      <c r="H1523" s="2">
        <v>23600</v>
      </c>
    </row>
    <row r="1524" spans="1:8" x14ac:dyDescent="0.45">
      <c r="A1524" s="2" t="str">
        <f t="shared" si="23"/>
        <v>KOCMinSAINT PAULPETCOKE,MARKETProduction Capacity, Next Year (barrels per stream day except sulfur and hydrogen)</v>
      </c>
      <c r="B1524" s="2" t="s">
        <v>162</v>
      </c>
      <c r="C1524" s="2" t="s">
        <v>163</v>
      </c>
      <c r="D1524" s="2" t="s">
        <v>164</v>
      </c>
      <c r="E1524" s="2" t="s">
        <v>165</v>
      </c>
      <c r="F1524" s="2" t="s">
        <v>67</v>
      </c>
      <c r="G1524" s="2" t="s">
        <v>20</v>
      </c>
      <c r="H1524" s="2">
        <v>23600</v>
      </c>
    </row>
    <row r="1525" spans="1:8" x14ac:dyDescent="0.45">
      <c r="A1525" s="2" t="str">
        <f t="shared" si="23"/>
        <v>KOCMinSAINT PAULSULFUR (SHORT TONS/DAY)Production Capacity, Current Year (barrels per steam day except sulfur and hydrogen)</v>
      </c>
      <c r="B1525" s="2" t="s">
        <v>162</v>
      </c>
      <c r="C1525" s="2" t="s">
        <v>163</v>
      </c>
      <c r="D1525" s="2" t="s">
        <v>164</v>
      </c>
      <c r="E1525" s="2" t="s">
        <v>165</v>
      </c>
      <c r="F1525" s="2" t="s">
        <v>24</v>
      </c>
      <c r="G1525" s="2" t="s">
        <v>19</v>
      </c>
      <c r="H1525" s="2">
        <v>1142</v>
      </c>
    </row>
    <row r="1526" spans="1:8" x14ac:dyDescent="0.45">
      <c r="A1526" s="2" t="str">
        <f t="shared" si="23"/>
        <v>KOCMinSAINT PAULSULFUR (SHORT TONS/DAY)Production Capacity, Next Year (barrels per stream day except sulfur and hydrogen)</v>
      </c>
      <c r="B1526" s="2" t="s">
        <v>162</v>
      </c>
      <c r="C1526" s="2" t="s">
        <v>163</v>
      </c>
      <c r="D1526" s="2" t="s">
        <v>164</v>
      </c>
      <c r="E1526" s="2" t="s">
        <v>165</v>
      </c>
      <c r="F1526" s="2" t="s">
        <v>24</v>
      </c>
      <c r="G1526" s="2" t="s">
        <v>20</v>
      </c>
      <c r="H1526" s="2">
        <v>1142</v>
      </c>
    </row>
    <row r="1527" spans="1:8" x14ac:dyDescent="0.45">
      <c r="A1527" s="2" t="str">
        <f t="shared" si="23"/>
        <v>KOCMinSAINT PAULTHERM CRACKING, DELAYED COKINGDownstream Charge Capacity, Current Year (barrels per calendar day)</v>
      </c>
      <c r="B1527" s="2" t="s">
        <v>162</v>
      </c>
      <c r="C1527" s="2" t="s">
        <v>163</v>
      </c>
      <c r="D1527" s="2" t="s">
        <v>164</v>
      </c>
      <c r="E1527" s="2" t="s">
        <v>165</v>
      </c>
      <c r="F1527" s="2" t="s">
        <v>68</v>
      </c>
      <c r="G1527" s="2" t="s">
        <v>12</v>
      </c>
      <c r="H1527" s="2">
        <v>62500</v>
      </c>
    </row>
    <row r="1528" spans="1:8" x14ac:dyDescent="0.45">
      <c r="A1528" s="2" t="str">
        <f t="shared" si="23"/>
        <v>KOCMinSAINT PAULTHERM CRACKING, DELAYED COKINGDownstream Charge Capacity, Current Year (barrels per stream day)</v>
      </c>
      <c r="B1528" s="2" t="s">
        <v>162</v>
      </c>
      <c r="C1528" s="2" t="s">
        <v>163</v>
      </c>
      <c r="D1528" s="2" t="s">
        <v>164</v>
      </c>
      <c r="E1528" s="2" t="s">
        <v>165</v>
      </c>
      <c r="F1528" s="2" t="s">
        <v>68</v>
      </c>
      <c r="G1528" s="2" t="s">
        <v>13</v>
      </c>
      <c r="H1528" s="2">
        <v>69000</v>
      </c>
    </row>
    <row r="1529" spans="1:8" x14ac:dyDescent="0.45">
      <c r="A1529" s="2" t="str">
        <f t="shared" si="23"/>
        <v>KOCMinSAINT PAULTHERM CRACKING, DELAYED COKINGDownstream Charge Capacity, Next Year (barrels per stream day)</v>
      </c>
      <c r="B1529" s="2" t="s">
        <v>162</v>
      </c>
      <c r="C1529" s="2" t="s">
        <v>163</v>
      </c>
      <c r="D1529" s="2" t="s">
        <v>164</v>
      </c>
      <c r="E1529" s="2" t="s">
        <v>165</v>
      </c>
      <c r="F1529" s="2" t="s">
        <v>68</v>
      </c>
      <c r="G1529" s="2" t="s">
        <v>14</v>
      </c>
      <c r="H1529" s="2">
        <v>69000</v>
      </c>
    </row>
    <row r="1530" spans="1:8" x14ac:dyDescent="0.45">
      <c r="A1530" s="2" t="str">
        <f t="shared" si="23"/>
        <v>KOCMinSAINT PAULTOTAL OPER CAP (PROJECTED, NEXT YEAR)Atmospheric Crude Distillation Capacity (barrels per stream day)</v>
      </c>
      <c r="B1530" s="2" t="s">
        <v>162</v>
      </c>
      <c r="C1530" s="2" t="s">
        <v>163</v>
      </c>
      <c r="D1530" s="2" t="s">
        <v>164</v>
      </c>
      <c r="E1530" s="2" t="s">
        <v>165</v>
      </c>
      <c r="F1530" s="2" t="s">
        <v>34</v>
      </c>
      <c r="G1530" s="2" t="s">
        <v>33</v>
      </c>
      <c r="H1530" s="2">
        <v>339000</v>
      </c>
    </row>
    <row r="1531" spans="1:8" x14ac:dyDescent="0.45">
      <c r="A1531" s="2" t="str">
        <f t="shared" si="23"/>
        <v>KOCMinSAINT PAULTOTAL OPERABLE CAPACITYAtmospheric Crude Distillation Capacity (barrels per calendar day)</v>
      </c>
      <c r="B1531" s="2" t="s">
        <v>162</v>
      </c>
      <c r="C1531" s="2" t="s">
        <v>163</v>
      </c>
      <c r="D1531" s="2" t="s">
        <v>164</v>
      </c>
      <c r="E1531" s="2" t="s">
        <v>165</v>
      </c>
      <c r="F1531" s="2" t="s">
        <v>35</v>
      </c>
      <c r="G1531" s="2" t="s">
        <v>32</v>
      </c>
      <c r="H1531" s="2">
        <v>290000</v>
      </c>
    </row>
    <row r="1532" spans="1:8" x14ac:dyDescent="0.45">
      <c r="A1532" s="2" t="str">
        <f t="shared" si="23"/>
        <v>KOCMinSAINT PAULTOTAL OPERABLE CAPACITYAtmospheric Crude Distillation Capacity (barrels per stream day)</v>
      </c>
      <c r="B1532" s="2" t="s">
        <v>162</v>
      </c>
      <c r="C1532" s="2" t="s">
        <v>163</v>
      </c>
      <c r="D1532" s="2" t="s">
        <v>164</v>
      </c>
      <c r="E1532" s="2" t="s">
        <v>165</v>
      </c>
      <c r="F1532" s="2" t="s">
        <v>35</v>
      </c>
      <c r="G1532" s="2" t="s">
        <v>33</v>
      </c>
      <c r="H1532" s="2">
        <v>339000</v>
      </c>
    </row>
    <row r="1533" spans="1:8" x14ac:dyDescent="0.45">
      <c r="A1533" s="2" t="str">
        <f t="shared" si="23"/>
        <v>KOCMinSAINT PAULVACUUM DISTILLATIONDownstream Charge Capacity, Current Year (barrels per stream day)</v>
      </c>
      <c r="B1533" s="2" t="s">
        <v>162</v>
      </c>
      <c r="C1533" s="2" t="s">
        <v>163</v>
      </c>
      <c r="D1533" s="2" t="s">
        <v>164</v>
      </c>
      <c r="E1533" s="2" t="s">
        <v>165</v>
      </c>
      <c r="F1533" s="2" t="s">
        <v>36</v>
      </c>
      <c r="G1533" s="2" t="s">
        <v>13</v>
      </c>
      <c r="H1533" s="2">
        <v>234000</v>
      </c>
    </row>
    <row r="1534" spans="1:8" x14ac:dyDescent="0.45">
      <c r="A1534" s="2" t="str">
        <f t="shared" si="23"/>
        <v>KOCMinSAINT PAULVACUUM DISTILLATIONDownstream Charge Capacity, Next Year (barrels per stream day)</v>
      </c>
      <c r="B1534" s="2" t="s">
        <v>162</v>
      </c>
      <c r="C1534" s="2" t="s">
        <v>163</v>
      </c>
      <c r="D1534" s="2" t="s">
        <v>164</v>
      </c>
      <c r="E1534" s="2" t="s">
        <v>165</v>
      </c>
      <c r="F1534" s="2" t="s">
        <v>36</v>
      </c>
      <c r="G1534" s="2" t="s">
        <v>14</v>
      </c>
      <c r="H1534" s="2">
        <v>234000</v>
      </c>
    </row>
    <row r="1535" spans="1:8" x14ac:dyDescent="0.45">
      <c r="A1535" s="2" t="str">
        <f t="shared" si="23"/>
        <v>KOCTexCORPUS CHRISTIALKYLATESProduction Capacity, Current Year (barrels per steam day except sulfur and hydrogen)</v>
      </c>
      <c r="B1535" s="2" t="s">
        <v>162</v>
      </c>
      <c r="C1535" s="2" t="s">
        <v>163</v>
      </c>
      <c r="D1535" s="2" t="s">
        <v>38</v>
      </c>
      <c r="E1535" s="2" t="s">
        <v>78</v>
      </c>
      <c r="F1535" s="2" t="s">
        <v>40</v>
      </c>
      <c r="G1535" s="2" t="s">
        <v>19</v>
      </c>
      <c r="H1535" s="2">
        <v>15500</v>
      </c>
    </row>
    <row r="1536" spans="1:8" x14ac:dyDescent="0.45">
      <c r="A1536" s="2" t="str">
        <f t="shared" si="23"/>
        <v>KOCTexCORPUS CHRISTIALKYLATESProduction Capacity, Next Year (barrels per stream day except sulfur and hydrogen)</v>
      </c>
      <c r="B1536" s="2" t="s">
        <v>162</v>
      </c>
      <c r="C1536" s="2" t="s">
        <v>163</v>
      </c>
      <c r="D1536" s="2" t="s">
        <v>38</v>
      </c>
      <c r="E1536" s="2" t="s">
        <v>78</v>
      </c>
      <c r="F1536" s="2" t="s">
        <v>40</v>
      </c>
      <c r="G1536" s="2" t="s">
        <v>20</v>
      </c>
      <c r="H1536" s="2">
        <v>15500</v>
      </c>
    </row>
    <row r="1537" spans="1:8" x14ac:dyDescent="0.45">
      <c r="A1537" s="2" t="str">
        <f t="shared" si="23"/>
        <v>KOCTexCORPUS CHRISTICAT CRACKING: FRESH FEEDDownstream Charge Capacity, Current Year (barrels per calendar day)</v>
      </c>
      <c r="B1537" s="2" t="s">
        <v>162</v>
      </c>
      <c r="C1537" s="2" t="s">
        <v>163</v>
      </c>
      <c r="D1537" s="2" t="s">
        <v>38</v>
      </c>
      <c r="E1537" s="2" t="s">
        <v>78</v>
      </c>
      <c r="F1537" s="2" t="s">
        <v>28</v>
      </c>
      <c r="G1537" s="2" t="s">
        <v>12</v>
      </c>
      <c r="H1537" s="2">
        <v>104000</v>
      </c>
    </row>
    <row r="1538" spans="1:8" x14ac:dyDescent="0.45">
      <c r="A1538" s="2" t="str">
        <f t="shared" ref="A1538:A1601" si="24">LEFT(B1538,3)&amp;LEFT(D1538,3)&amp;LEFT(E1538,15)&amp;F1538&amp;G1538</f>
        <v>KOCTexCORPUS CHRISTICAT CRACKING: FRESH FEEDDownstream Charge Capacity, Current Year (barrels per stream day)</v>
      </c>
      <c r="B1538" s="2" t="s">
        <v>162</v>
      </c>
      <c r="C1538" s="2" t="s">
        <v>163</v>
      </c>
      <c r="D1538" s="2" t="s">
        <v>38</v>
      </c>
      <c r="E1538" s="2" t="s">
        <v>78</v>
      </c>
      <c r="F1538" s="2" t="s">
        <v>28</v>
      </c>
      <c r="G1538" s="2" t="s">
        <v>13</v>
      </c>
      <c r="H1538" s="2">
        <v>110000</v>
      </c>
    </row>
    <row r="1539" spans="1:8" x14ac:dyDescent="0.45">
      <c r="A1539" s="2" t="str">
        <f t="shared" si="24"/>
        <v>KOCTexCORPUS CHRISTICAT CRACKING: FRESH FEEDDownstream Charge Capacity, Next Year (barrels per stream day)</v>
      </c>
      <c r="B1539" s="2" t="s">
        <v>162</v>
      </c>
      <c r="C1539" s="2" t="s">
        <v>163</v>
      </c>
      <c r="D1539" s="2" t="s">
        <v>38</v>
      </c>
      <c r="E1539" s="2" t="s">
        <v>78</v>
      </c>
      <c r="F1539" s="2" t="s">
        <v>28</v>
      </c>
      <c r="G1539" s="2" t="s">
        <v>14</v>
      </c>
      <c r="H1539" s="2">
        <v>110000</v>
      </c>
    </row>
    <row r="1540" spans="1:8" x14ac:dyDescent="0.45">
      <c r="A1540" s="2" t="str">
        <f t="shared" si="24"/>
        <v>KOCTexCORPUS CHRISTICAT HYDROCRACKING, GAS OILDownstream Charge Capacity, Current Year (barrels per calendar day)</v>
      </c>
      <c r="B1540" s="2" t="s">
        <v>162</v>
      </c>
      <c r="C1540" s="2" t="s">
        <v>163</v>
      </c>
      <c r="D1540" s="2" t="s">
        <v>38</v>
      </c>
      <c r="E1540" s="2" t="s">
        <v>78</v>
      </c>
      <c r="F1540" s="2" t="s">
        <v>11</v>
      </c>
      <c r="G1540" s="2" t="s">
        <v>12</v>
      </c>
      <c r="H1540" s="2">
        <v>12300</v>
      </c>
    </row>
    <row r="1541" spans="1:8" x14ac:dyDescent="0.45">
      <c r="A1541" s="2" t="str">
        <f t="shared" si="24"/>
        <v>KOCTexCORPUS CHRISTICAT HYDROCRACKING, GAS OILDownstream Charge Capacity, Current Year (barrels per stream day)</v>
      </c>
      <c r="B1541" s="2" t="s">
        <v>162</v>
      </c>
      <c r="C1541" s="2" t="s">
        <v>163</v>
      </c>
      <c r="D1541" s="2" t="s">
        <v>38</v>
      </c>
      <c r="E1541" s="2" t="s">
        <v>78</v>
      </c>
      <c r="F1541" s="2" t="s">
        <v>11</v>
      </c>
      <c r="G1541" s="2" t="s">
        <v>13</v>
      </c>
      <c r="H1541" s="2">
        <v>15000</v>
      </c>
    </row>
    <row r="1542" spans="1:8" x14ac:dyDescent="0.45">
      <c r="A1542" s="2" t="str">
        <f t="shared" si="24"/>
        <v>KOCTexCORPUS CHRISTICAT HYDROCRACKING, GAS OILDownstream Charge Capacity, Next Year (barrels per stream day)</v>
      </c>
      <c r="B1542" s="2" t="s">
        <v>162</v>
      </c>
      <c r="C1542" s="2" t="s">
        <v>163</v>
      </c>
      <c r="D1542" s="2" t="s">
        <v>38</v>
      </c>
      <c r="E1542" s="2" t="s">
        <v>78</v>
      </c>
      <c r="F1542" s="2" t="s">
        <v>11</v>
      </c>
      <c r="G1542" s="2" t="s">
        <v>14</v>
      </c>
      <c r="H1542" s="2">
        <v>15000</v>
      </c>
    </row>
    <row r="1543" spans="1:8" x14ac:dyDescent="0.45">
      <c r="A1543" s="2" t="str">
        <f t="shared" si="24"/>
        <v>KOCTexCORPUS CHRISTIDESULFURIZATION, DIESEL FUELDownstream Charge Capacity, Current Year (barrels per stream day)</v>
      </c>
      <c r="B1543" s="2" t="s">
        <v>162</v>
      </c>
      <c r="C1543" s="2" t="s">
        <v>163</v>
      </c>
      <c r="D1543" s="2" t="s">
        <v>38</v>
      </c>
      <c r="E1543" s="2" t="s">
        <v>78</v>
      </c>
      <c r="F1543" s="2" t="s">
        <v>43</v>
      </c>
      <c r="G1543" s="2" t="s">
        <v>13</v>
      </c>
      <c r="H1543" s="2">
        <v>78000</v>
      </c>
    </row>
    <row r="1544" spans="1:8" x14ac:dyDescent="0.45">
      <c r="A1544" s="2" t="str">
        <f t="shared" si="24"/>
        <v>KOCTexCORPUS CHRISTIDESULFURIZATION, DIESEL FUELDownstream Charge Capacity, Next Year (barrels per stream day)</v>
      </c>
      <c r="B1544" s="2" t="s">
        <v>162</v>
      </c>
      <c r="C1544" s="2" t="s">
        <v>163</v>
      </c>
      <c r="D1544" s="2" t="s">
        <v>38</v>
      </c>
      <c r="E1544" s="2" t="s">
        <v>78</v>
      </c>
      <c r="F1544" s="2" t="s">
        <v>43</v>
      </c>
      <c r="G1544" s="2" t="s">
        <v>14</v>
      </c>
      <c r="H1544" s="2">
        <v>78000</v>
      </c>
    </row>
    <row r="1545" spans="1:8" x14ac:dyDescent="0.45">
      <c r="A1545" s="2" t="str">
        <f t="shared" si="24"/>
        <v>KOCTexCORPUS CHRISTIDESULFURIZATION, GASOLINEDownstream Charge Capacity, Current Year (barrels per stream day)</v>
      </c>
      <c r="B1545" s="2" t="s">
        <v>162</v>
      </c>
      <c r="C1545" s="2" t="s">
        <v>163</v>
      </c>
      <c r="D1545" s="2" t="s">
        <v>38</v>
      </c>
      <c r="E1545" s="2" t="s">
        <v>78</v>
      </c>
      <c r="F1545" s="2" t="s">
        <v>30</v>
      </c>
      <c r="G1545" s="2" t="s">
        <v>13</v>
      </c>
      <c r="H1545" s="2">
        <v>75000</v>
      </c>
    </row>
    <row r="1546" spans="1:8" x14ac:dyDescent="0.45">
      <c r="A1546" s="2" t="str">
        <f t="shared" si="24"/>
        <v>KOCTexCORPUS CHRISTIDESULFURIZATION, GASOLINEDownstream Charge Capacity, Next Year (barrels per stream day)</v>
      </c>
      <c r="B1546" s="2" t="s">
        <v>162</v>
      </c>
      <c r="C1546" s="2" t="s">
        <v>163</v>
      </c>
      <c r="D1546" s="2" t="s">
        <v>38</v>
      </c>
      <c r="E1546" s="2" t="s">
        <v>78</v>
      </c>
      <c r="F1546" s="2" t="s">
        <v>30</v>
      </c>
      <c r="G1546" s="2" t="s">
        <v>14</v>
      </c>
      <c r="H1546" s="2">
        <v>75000</v>
      </c>
    </row>
    <row r="1547" spans="1:8" x14ac:dyDescent="0.45">
      <c r="A1547" s="2" t="str">
        <f t="shared" si="24"/>
        <v>KOCTexCORPUS CHRISTIDESULFURIZATION, HEAVY GAS OILDownstream Charge Capacity, Current Year (barrels per stream day)</v>
      </c>
      <c r="B1547" s="2" t="s">
        <v>162</v>
      </c>
      <c r="C1547" s="2" t="s">
        <v>163</v>
      </c>
      <c r="D1547" s="2" t="s">
        <v>38</v>
      </c>
      <c r="E1547" s="2" t="s">
        <v>78</v>
      </c>
      <c r="F1547" s="2" t="s">
        <v>16</v>
      </c>
      <c r="G1547" s="2" t="s">
        <v>13</v>
      </c>
      <c r="H1547" s="2">
        <v>54000</v>
      </c>
    </row>
    <row r="1548" spans="1:8" x14ac:dyDescent="0.45">
      <c r="A1548" s="2" t="str">
        <f t="shared" si="24"/>
        <v>KOCTexCORPUS CHRISTIDESULFURIZATION, HEAVY GAS OILDownstream Charge Capacity, Next Year (barrels per stream day)</v>
      </c>
      <c r="B1548" s="2" t="s">
        <v>162</v>
      </c>
      <c r="C1548" s="2" t="s">
        <v>163</v>
      </c>
      <c r="D1548" s="2" t="s">
        <v>38</v>
      </c>
      <c r="E1548" s="2" t="s">
        <v>78</v>
      </c>
      <c r="F1548" s="2" t="s">
        <v>16</v>
      </c>
      <c r="G1548" s="2" t="s">
        <v>14</v>
      </c>
      <c r="H1548" s="2">
        <v>54000</v>
      </c>
    </row>
    <row r="1549" spans="1:8" x14ac:dyDescent="0.45">
      <c r="A1549" s="2" t="str">
        <f t="shared" si="24"/>
        <v>KOCTexCORPUS CHRISTIDESULFURIZATION, KEROSENE AND JETDownstream Charge Capacity, Current Year (barrels per stream day)</v>
      </c>
      <c r="B1549" s="2" t="s">
        <v>162</v>
      </c>
      <c r="C1549" s="2" t="s">
        <v>163</v>
      </c>
      <c r="D1549" s="2" t="s">
        <v>38</v>
      </c>
      <c r="E1549" s="2" t="s">
        <v>78</v>
      </c>
      <c r="F1549" s="2" t="s">
        <v>44</v>
      </c>
      <c r="G1549" s="2" t="s">
        <v>13</v>
      </c>
      <c r="H1549" s="2">
        <v>54000</v>
      </c>
    </row>
    <row r="1550" spans="1:8" x14ac:dyDescent="0.45">
      <c r="A1550" s="2" t="str">
        <f t="shared" si="24"/>
        <v>KOCTexCORPUS CHRISTIDESULFURIZATION, KEROSENE AND JETDownstream Charge Capacity, Next Year (barrels per stream day)</v>
      </c>
      <c r="B1550" s="2" t="s">
        <v>162</v>
      </c>
      <c r="C1550" s="2" t="s">
        <v>163</v>
      </c>
      <c r="D1550" s="2" t="s">
        <v>38</v>
      </c>
      <c r="E1550" s="2" t="s">
        <v>78</v>
      </c>
      <c r="F1550" s="2" t="s">
        <v>44</v>
      </c>
      <c r="G1550" s="2" t="s">
        <v>14</v>
      </c>
      <c r="H1550" s="2">
        <v>54000</v>
      </c>
    </row>
    <row r="1551" spans="1:8" x14ac:dyDescent="0.45">
      <c r="A1551" s="2" t="str">
        <f t="shared" si="24"/>
        <v>KOCTexCORPUS CHRISTIDESULFURIZATION, NAPHTHA/REFORMER FEEDDownstream Charge Capacity, Current Year (barrels per stream day)</v>
      </c>
      <c r="B1551" s="2" t="s">
        <v>162</v>
      </c>
      <c r="C1551" s="2" t="s">
        <v>163</v>
      </c>
      <c r="D1551" s="2" t="s">
        <v>38</v>
      </c>
      <c r="E1551" s="2" t="s">
        <v>78</v>
      </c>
      <c r="F1551" s="2" t="s">
        <v>17</v>
      </c>
      <c r="G1551" s="2" t="s">
        <v>13</v>
      </c>
      <c r="H1551" s="2">
        <v>93800</v>
      </c>
    </row>
    <row r="1552" spans="1:8" x14ac:dyDescent="0.45">
      <c r="A1552" s="2" t="str">
        <f t="shared" si="24"/>
        <v>KOCTexCORPUS CHRISTIDESULFURIZATION, NAPHTHA/REFORMER FEEDDownstream Charge Capacity, Next Year (barrels per stream day)</v>
      </c>
      <c r="B1552" s="2" t="s">
        <v>162</v>
      </c>
      <c r="C1552" s="2" t="s">
        <v>163</v>
      </c>
      <c r="D1552" s="2" t="s">
        <v>38</v>
      </c>
      <c r="E1552" s="2" t="s">
        <v>78</v>
      </c>
      <c r="F1552" s="2" t="s">
        <v>17</v>
      </c>
      <c r="G1552" s="2" t="s">
        <v>14</v>
      </c>
      <c r="H1552" s="2">
        <v>93800</v>
      </c>
    </row>
    <row r="1553" spans="1:8" x14ac:dyDescent="0.45">
      <c r="A1553" s="2" t="str">
        <f t="shared" si="24"/>
        <v>KOCTexCORPUS CHRISTIISOMERIZATION (ISOBUTANE)Production Capacity, Current Year (barrels per steam day except sulfur and hydrogen)</v>
      </c>
      <c r="B1553" s="2" t="s">
        <v>162</v>
      </c>
      <c r="C1553" s="2" t="s">
        <v>163</v>
      </c>
      <c r="D1553" s="2" t="s">
        <v>38</v>
      </c>
      <c r="E1553" s="2" t="s">
        <v>78</v>
      </c>
      <c r="F1553" s="2" t="s">
        <v>21</v>
      </c>
      <c r="G1553" s="2" t="s">
        <v>19</v>
      </c>
      <c r="H1553" s="2">
        <v>4900</v>
      </c>
    </row>
    <row r="1554" spans="1:8" x14ac:dyDescent="0.45">
      <c r="A1554" s="2" t="str">
        <f t="shared" si="24"/>
        <v>KOCTexCORPUS CHRISTIISOMERIZATION (ISOBUTANE)Production Capacity, Next Year (barrels per stream day except sulfur and hydrogen)</v>
      </c>
      <c r="B1554" s="2" t="s">
        <v>162</v>
      </c>
      <c r="C1554" s="2" t="s">
        <v>163</v>
      </c>
      <c r="D1554" s="2" t="s">
        <v>38</v>
      </c>
      <c r="E1554" s="2" t="s">
        <v>78</v>
      </c>
      <c r="F1554" s="2" t="s">
        <v>21</v>
      </c>
      <c r="G1554" s="2" t="s">
        <v>20</v>
      </c>
      <c r="H1554" s="2">
        <v>4900</v>
      </c>
    </row>
    <row r="1555" spans="1:8" x14ac:dyDescent="0.45">
      <c r="A1555" s="2" t="str">
        <f t="shared" si="24"/>
        <v>KOCTexCORPUS CHRISTIISOMERIZATION (ISOPENTANE/ISOHEXANE)Production Capacity, Current Year (barrels per steam day except sulfur and hydrogen)</v>
      </c>
      <c r="B1555" s="2" t="s">
        <v>162</v>
      </c>
      <c r="C1555" s="2" t="s">
        <v>163</v>
      </c>
      <c r="D1555" s="2" t="s">
        <v>38</v>
      </c>
      <c r="E1555" s="2" t="s">
        <v>78</v>
      </c>
      <c r="F1555" s="2" t="s">
        <v>22</v>
      </c>
      <c r="G1555" s="2" t="s">
        <v>19</v>
      </c>
      <c r="H1555" s="2">
        <v>3500</v>
      </c>
    </row>
    <row r="1556" spans="1:8" x14ac:dyDescent="0.45">
      <c r="A1556" s="2" t="str">
        <f t="shared" si="24"/>
        <v>KOCTexCORPUS CHRISTIISOMERIZATION (ISOPENTANE/ISOHEXANE)Production Capacity, Next Year (barrels per stream day except sulfur and hydrogen)</v>
      </c>
      <c r="B1556" s="2" t="s">
        <v>162</v>
      </c>
      <c r="C1556" s="2" t="s">
        <v>163</v>
      </c>
      <c r="D1556" s="2" t="s">
        <v>38</v>
      </c>
      <c r="E1556" s="2" t="s">
        <v>78</v>
      </c>
      <c r="F1556" s="2" t="s">
        <v>22</v>
      </c>
      <c r="G1556" s="2" t="s">
        <v>20</v>
      </c>
      <c r="H1556" s="2">
        <v>3500</v>
      </c>
    </row>
    <row r="1557" spans="1:8" x14ac:dyDescent="0.45">
      <c r="A1557" s="2" t="str">
        <f t="shared" si="24"/>
        <v>KOCTexCORPUS CHRISTIOPERATING CAPACITYAtmospheric Crude Distillation Capacity (barrels per calendar day)</v>
      </c>
      <c r="B1557" s="2" t="s">
        <v>162</v>
      </c>
      <c r="C1557" s="2" t="s">
        <v>163</v>
      </c>
      <c r="D1557" s="2" t="s">
        <v>38</v>
      </c>
      <c r="E1557" s="2" t="s">
        <v>78</v>
      </c>
      <c r="F1557" s="2" t="s">
        <v>31</v>
      </c>
      <c r="G1557" s="2" t="s">
        <v>32</v>
      </c>
      <c r="H1557" s="2">
        <v>296470</v>
      </c>
    </row>
    <row r="1558" spans="1:8" x14ac:dyDescent="0.45">
      <c r="A1558" s="2" t="str">
        <f t="shared" si="24"/>
        <v>KOCTexCORPUS CHRISTIOPERATING CAPACITYAtmospheric Crude Distillation Capacity (barrels per stream day)</v>
      </c>
      <c r="B1558" s="2" t="s">
        <v>162</v>
      </c>
      <c r="C1558" s="2" t="s">
        <v>163</v>
      </c>
      <c r="D1558" s="2" t="s">
        <v>38</v>
      </c>
      <c r="E1558" s="2" t="s">
        <v>78</v>
      </c>
      <c r="F1558" s="2" t="s">
        <v>31</v>
      </c>
      <c r="G1558" s="2" t="s">
        <v>33</v>
      </c>
      <c r="H1558" s="2">
        <v>304000</v>
      </c>
    </row>
    <row r="1559" spans="1:8" x14ac:dyDescent="0.45">
      <c r="A1559" s="2" t="str">
        <f t="shared" si="24"/>
        <v>KOCTexCORPUS CHRISTIPETCOKE,MARKETProduction Capacity, Current Year (barrels per steam day except sulfur and hydrogen)</v>
      </c>
      <c r="B1559" s="2" t="s">
        <v>162</v>
      </c>
      <c r="C1559" s="2" t="s">
        <v>163</v>
      </c>
      <c r="D1559" s="2" t="s">
        <v>38</v>
      </c>
      <c r="E1559" s="2" t="s">
        <v>78</v>
      </c>
      <c r="F1559" s="2" t="s">
        <v>67</v>
      </c>
      <c r="G1559" s="2" t="s">
        <v>19</v>
      </c>
      <c r="H1559" s="2">
        <v>3968</v>
      </c>
    </row>
    <row r="1560" spans="1:8" x14ac:dyDescent="0.45">
      <c r="A1560" s="2" t="str">
        <f t="shared" si="24"/>
        <v>KOCTexCORPUS CHRISTIPETCOKE,MARKETProduction Capacity, Next Year (barrels per stream day except sulfur and hydrogen)</v>
      </c>
      <c r="B1560" s="2" t="s">
        <v>162</v>
      </c>
      <c r="C1560" s="2" t="s">
        <v>163</v>
      </c>
      <c r="D1560" s="2" t="s">
        <v>38</v>
      </c>
      <c r="E1560" s="2" t="s">
        <v>78</v>
      </c>
      <c r="F1560" s="2" t="s">
        <v>67</v>
      </c>
      <c r="G1560" s="2" t="s">
        <v>20</v>
      </c>
      <c r="H1560" s="2">
        <v>3968</v>
      </c>
    </row>
    <row r="1561" spans="1:8" x14ac:dyDescent="0.45">
      <c r="A1561" s="2" t="str">
        <f t="shared" si="24"/>
        <v>KOCTexCORPUS CHRISTISULFUR (SHORT TONS/DAY)Production Capacity, Current Year (barrels per steam day except sulfur and hydrogen)</v>
      </c>
      <c r="B1561" s="2" t="s">
        <v>162</v>
      </c>
      <c r="C1561" s="2" t="s">
        <v>163</v>
      </c>
      <c r="D1561" s="2" t="s">
        <v>38</v>
      </c>
      <c r="E1561" s="2" t="s">
        <v>78</v>
      </c>
      <c r="F1561" s="2" t="s">
        <v>24</v>
      </c>
      <c r="G1561" s="2" t="s">
        <v>19</v>
      </c>
      <c r="H1561" s="2">
        <v>426</v>
      </c>
    </row>
    <row r="1562" spans="1:8" x14ac:dyDescent="0.45">
      <c r="A1562" s="2" t="str">
        <f t="shared" si="24"/>
        <v>KOCTexCORPUS CHRISTISULFUR (SHORT TONS/DAY)Production Capacity, Next Year (barrels per stream day except sulfur and hydrogen)</v>
      </c>
      <c r="B1562" s="2" t="s">
        <v>162</v>
      </c>
      <c r="C1562" s="2" t="s">
        <v>163</v>
      </c>
      <c r="D1562" s="2" t="s">
        <v>38</v>
      </c>
      <c r="E1562" s="2" t="s">
        <v>78</v>
      </c>
      <c r="F1562" s="2" t="s">
        <v>24</v>
      </c>
      <c r="G1562" s="2" t="s">
        <v>20</v>
      </c>
      <c r="H1562" s="2">
        <v>347</v>
      </c>
    </row>
    <row r="1563" spans="1:8" x14ac:dyDescent="0.45">
      <c r="A1563" s="2" t="str">
        <f t="shared" si="24"/>
        <v>KOCTexCORPUS CHRISTITHERM CRACKING, DELAYED COKINGDownstream Charge Capacity, Current Year (barrels per calendar day)</v>
      </c>
      <c r="B1563" s="2" t="s">
        <v>162</v>
      </c>
      <c r="C1563" s="2" t="s">
        <v>163</v>
      </c>
      <c r="D1563" s="2" t="s">
        <v>38</v>
      </c>
      <c r="E1563" s="2" t="s">
        <v>78</v>
      </c>
      <c r="F1563" s="2" t="s">
        <v>68</v>
      </c>
      <c r="G1563" s="2" t="s">
        <v>12</v>
      </c>
      <c r="H1563" s="2">
        <v>13300</v>
      </c>
    </row>
    <row r="1564" spans="1:8" x14ac:dyDescent="0.45">
      <c r="A1564" s="2" t="str">
        <f t="shared" si="24"/>
        <v>KOCTexCORPUS CHRISTITHERM CRACKING, DELAYED COKINGDownstream Charge Capacity, Current Year (barrels per stream day)</v>
      </c>
      <c r="B1564" s="2" t="s">
        <v>162</v>
      </c>
      <c r="C1564" s="2" t="s">
        <v>163</v>
      </c>
      <c r="D1564" s="2" t="s">
        <v>38</v>
      </c>
      <c r="E1564" s="2" t="s">
        <v>78</v>
      </c>
      <c r="F1564" s="2" t="s">
        <v>68</v>
      </c>
      <c r="G1564" s="2" t="s">
        <v>13</v>
      </c>
      <c r="H1564" s="2">
        <v>15500</v>
      </c>
    </row>
    <row r="1565" spans="1:8" x14ac:dyDescent="0.45">
      <c r="A1565" s="2" t="str">
        <f t="shared" si="24"/>
        <v>KOCTexCORPUS CHRISTITHERM CRACKING, DELAYED COKINGDownstream Charge Capacity, Next Year (barrels per stream day)</v>
      </c>
      <c r="B1565" s="2" t="s">
        <v>162</v>
      </c>
      <c r="C1565" s="2" t="s">
        <v>163</v>
      </c>
      <c r="D1565" s="2" t="s">
        <v>38</v>
      </c>
      <c r="E1565" s="2" t="s">
        <v>78</v>
      </c>
      <c r="F1565" s="2" t="s">
        <v>68</v>
      </c>
      <c r="G1565" s="2" t="s">
        <v>14</v>
      </c>
      <c r="H1565" s="2">
        <v>15500</v>
      </c>
    </row>
    <row r="1566" spans="1:8" x14ac:dyDescent="0.45">
      <c r="A1566" s="2" t="str">
        <f t="shared" si="24"/>
        <v>KOCTexCORPUS CHRISTITOTAL OPER CAP (PROJECTED, NEXT YEAR)Atmospheric Crude Distillation Capacity (barrels per stream day)</v>
      </c>
      <c r="B1566" s="2" t="s">
        <v>162</v>
      </c>
      <c r="C1566" s="2" t="s">
        <v>163</v>
      </c>
      <c r="D1566" s="2" t="s">
        <v>38</v>
      </c>
      <c r="E1566" s="2" t="s">
        <v>78</v>
      </c>
      <c r="F1566" s="2" t="s">
        <v>34</v>
      </c>
      <c r="G1566" s="2" t="s">
        <v>33</v>
      </c>
      <c r="H1566" s="2">
        <v>320000</v>
      </c>
    </row>
    <row r="1567" spans="1:8" x14ac:dyDescent="0.45">
      <c r="A1567" s="2" t="str">
        <f t="shared" si="24"/>
        <v>KOCTexCORPUS CHRISTITOTAL OPERABLE CAPACITYAtmospheric Crude Distillation Capacity (barrels per calendar day)</v>
      </c>
      <c r="B1567" s="2" t="s">
        <v>162</v>
      </c>
      <c r="C1567" s="2" t="s">
        <v>163</v>
      </c>
      <c r="D1567" s="2" t="s">
        <v>38</v>
      </c>
      <c r="E1567" s="2" t="s">
        <v>78</v>
      </c>
      <c r="F1567" s="2" t="s">
        <v>35</v>
      </c>
      <c r="G1567" s="2" t="s">
        <v>32</v>
      </c>
      <c r="H1567" s="2">
        <v>296470</v>
      </c>
    </row>
    <row r="1568" spans="1:8" x14ac:dyDescent="0.45">
      <c r="A1568" s="2" t="str">
        <f t="shared" si="24"/>
        <v>KOCTexCORPUS CHRISTITOTAL OPERABLE CAPACITYAtmospheric Crude Distillation Capacity (barrels per stream day)</v>
      </c>
      <c r="B1568" s="2" t="s">
        <v>162</v>
      </c>
      <c r="C1568" s="2" t="s">
        <v>163</v>
      </c>
      <c r="D1568" s="2" t="s">
        <v>38</v>
      </c>
      <c r="E1568" s="2" t="s">
        <v>78</v>
      </c>
      <c r="F1568" s="2" t="s">
        <v>35</v>
      </c>
      <c r="G1568" s="2" t="s">
        <v>33</v>
      </c>
      <c r="H1568" s="2">
        <v>304000</v>
      </c>
    </row>
    <row r="1569" spans="1:8" x14ac:dyDescent="0.45">
      <c r="A1569" s="2" t="str">
        <f t="shared" si="24"/>
        <v>KOCTexCORPUS CHRISTIVACUUM DISTILLATIONDownstream Charge Capacity, Current Year (barrels per stream day)</v>
      </c>
      <c r="B1569" s="2" t="s">
        <v>162</v>
      </c>
      <c r="C1569" s="2" t="s">
        <v>163</v>
      </c>
      <c r="D1569" s="2" t="s">
        <v>38</v>
      </c>
      <c r="E1569" s="2" t="s">
        <v>78</v>
      </c>
      <c r="F1569" s="2" t="s">
        <v>36</v>
      </c>
      <c r="G1569" s="2" t="s">
        <v>13</v>
      </c>
      <c r="H1569" s="2">
        <v>87500</v>
      </c>
    </row>
    <row r="1570" spans="1:8" x14ac:dyDescent="0.45">
      <c r="A1570" s="2" t="str">
        <f t="shared" si="24"/>
        <v>KOCTexCORPUS CHRISTIVACUUM DISTILLATIONDownstream Charge Capacity, Next Year (barrels per stream day)</v>
      </c>
      <c r="B1570" s="2" t="s">
        <v>162</v>
      </c>
      <c r="C1570" s="2" t="s">
        <v>163</v>
      </c>
      <c r="D1570" s="2" t="s">
        <v>38</v>
      </c>
      <c r="E1570" s="2" t="s">
        <v>78</v>
      </c>
      <c r="F1570" s="2" t="s">
        <v>36</v>
      </c>
      <c r="G1570" s="2" t="s">
        <v>14</v>
      </c>
      <c r="H1570" s="2">
        <v>87500</v>
      </c>
    </row>
    <row r="1571" spans="1:8" x14ac:dyDescent="0.45">
      <c r="A1571" s="2" t="str">
        <f t="shared" si="24"/>
        <v>LINNewPAULSBOROASPHALT &amp; ROAD OILProduction Capacity, Current Year (barrels per steam day except sulfur and hydrogen)</v>
      </c>
      <c r="B1571" s="2" t="s">
        <v>50</v>
      </c>
      <c r="C1571" s="2" t="s">
        <v>51</v>
      </c>
      <c r="D1571" s="2" t="s">
        <v>52</v>
      </c>
      <c r="E1571" s="2" t="s">
        <v>53</v>
      </c>
      <c r="F1571" s="2" t="s">
        <v>42</v>
      </c>
      <c r="G1571" s="2" t="s">
        <v>19</v>
      </c>
      <c r="H1571" s="2">
        <v>49000</v>
      </c>
    </row>
    <row r="1572" spans="1:8" x14ac:dyDescent="0.45">
      <c r="A1572" s="2" t="str">
        <f t="shared" si="24"/>
        <v>LINNewPAULSBOROASPHALT &amp; ROAD OILProduction Capacity, Next Year (barrels per stream day except sulfur and hydrogen)</v>
      </c>
      <c r="B1572" s="2" t="s">
        <v>50</v>
      </c>
      <c r="C1572" s="2" t="s">
        <v>51</v>
      </c>
      <c r="D1572" s="2" t="s">
        <v>52</v>
      </c>
      <c r="E1572" s="2" t="s">
        <v>53</v>
      </c>
      <c r="F1572" s="2" t="s">
        <v>42</v>
      </c>
      <c r="G1572" s="2" t="s">
        <v>20</v>
      </c>
      <c r="H1572" s="2">
        <v>49000</v>
      </c>
    </row>
    <row r="1573" spans="1:8" x14ac:dyDescent="0.45">
      <c r="A1573" s="2" t="str">
        <f t="shared" si="24"/>
        <v>LINNewPAULSBOROIDLE CAPACITYAtmospheric Crude Distillation Capacity (barrels per calendar day)</v>
      </c>
      <c r="B1573" s="2" t="s">
        <v>50</v>
      </c>
      <c r="C1573" s="2" t="s">
        <v>51</v>
      </c>
      <c r="D1573" s="2" t="s">
        <v>52</v>
      </c>
      <c r="E1573" s="2" t="s">
        <v>53</v>
      </c>
      <c r="F1573" s="2" t="s">
        <v>54</v>
      </c>
      <c r="G1573" s="2" t="s">
        <v>32</v>
      </c>
      <c r="H1573" s="2">
        <v>74000</v>
      </c>
    </row>
    <row r="1574" spans="1:8" x14ac:dyDescent="0.45">
      <c r="A1574" s="2" t="str">
        <f t="shared" si="24"/>
        <v>LINNewPAULSBOROIDLE CAPACITYAtmospheric Crude Distillation Capacity (barrels per stream day)</v>
      </c>
      <c r="B1574" s="2" t="s">
        <v>50</v>
      </c>
      <c r="C1574" s="2" t="s">
        <v>51</v>
      </c>
      <c r="D1574" s="2" t="s">
        <v>52</v>
      </c>
      <c r="E1574" s="2" t="s">
        <v>53</v>
      </c>
      <c r="F1574" s="2" t="s">
        <v>54</v>
      </c>
      <c r="G1574" s="2" t="s">
        <v>33</v>
      </c>
      <c r="H1574" s="2">
        <v>78000</v>
      </c>
    </row>
    <row r="1575" spans="1:8" x14ac:dyDescent="0.45">
      <c r="A1575" s="2" t="str">
        <f t="shared" si="24"/>
        <v>LINNewPAULSBOROTOTAL OPER CAP (PROJECTED, NEXT YEAR)Atmospheric Crude Distillation Capacity (barrels per stream day)</v>
      </c>
      <c r="B1575" s="2" t="s">
        <v>50</v>
      </c>
      <c r="C1575" s="2" t="s">
        <v>51</v>
      </c>
      <c r="D1575" s="2" t="s">
        <v>52</v>
      </c>
      <c r="E1575" s="2" t="s">
        <v>53</v>
      </c>
      <c r="F1575" s="2" t="s">
        <v>34</v>
      </c>
      <c r="G1575" s="2" t="s">
        <v>33</v>
      </c>
      <c r="H1575" s="2">
        <v>78000</v>
      </c>
    </row>
    <row r="1576" spans="1:8" x14ac:dyDescent="0.45">
      <c r="A1576" s="2" t="str">
        <f t="shared" si="24"/>
        <v>LINNewPAULSBOROTOTAL OPERABLE CAPACITYAtmospheric Crude Distillation Capacity (barrels per calendar day)</v>
      </c>
      <c r="B1576" s="2" t="s">
        <v>50</v>
      </c>
      <c r="C1576" s="2" t="s">
        <v>51</v>
      </c>
      <c r="D1576" s="2" t="s">
        <v>52</v>
      </c>
      <c r="E1576" s="2" t="s">
        <v>53</v>
      </c>
      <c r="F1576" s="2" t="s">
        <v>35</v>
      </c>
      <c r="G1576" s="2" t="s">
        <v>32</v>
      </c>
      <c r="H1576" s="2">
        <v>74000</v>
      </c>
    </row>
    <row r="1577" spans="1:8" x14ac:dyDescent="0.45">
      <c r="A1577" s="2" t="str">
        <f t="shared" si="24"/>
        <v>LINNewPAULSBOROTOTAL OPERABLE CAPACITYAtmospheric Crude Distillation Capacity (barrels per stream day)</v>
      </c>
      <c r="B1577" s="2" t="s">
        <v>50</v>
      </c>
      <c r="C1577" s="2" t="s">
        <v>51</v>
      </c>
      <c r="D1577" s="2" t="s">
        <v>52</v>
      </c>
      <c r="E1577" s="2" t="s">
        <v>53</v>
      </c>
      <c r="F1577" s="2" t="s">
        <v>35</v>
      </c>
      <c r="G1577" s="2" t="s">
        <v>33</v>
      </c>
      <c r="H1577" s="2">
        <v>78000</v>
      </c>
    </row>
    <row r="1578" spans="1:8" x14ac:dyDescent="0.45">
      <c r="A1578" s="2" t="str">
        <f t="shared" si="24"/>
        <v>LINNewPAULSBOROVACUUM DISTILLATIONDownstream Charge Capacity, Current Year (barrels per stream day)</v>
      </c>
      <c r="B1578" s="2" t="s">
        <v>50</v>
      </c>
      <c r="C1578" s="2" t="s">
        <v>51</v>
      </c>
      <c r="D1578" s="2" t="s">
        <v>52</v>
      </c>
      <c r="E1578" s="2" t="s">
        <v>53</v>
      </c>
      <c r="F1578" s="2" t="s">
        <v>36</v>
      </c>
      <c r="G1578" s="2" t="s">
        <v>13</v>
      </c>
      <c r="H1578" s="2">
        <v>32000</v>
      </c>
    </row>
    <row r="1579" spans="1:8" x14ac:dyDescent="0.45">
      <c r="A1579" s="2" t="str">
        <f t="shared" si="24"/>
        <v>LINNewPAULSBOROVACUUM DISTILLATIONDownstream Charge Capacity, Next Year (barrels per stream day)</v>
      </c>
      <c r="B1579" s="2" t="s">
        <v>50</v>
      </c>
      <c r="C1579" s="2" t="s">
        <v>51</v>
      </c>
      <c r="D1579" s="2" t="s">
        <v>52</v>
      </c>
      <c r="E1579" s="2" t="s">
        <v>53</v>
      </c>
      <c r="F1579" s="2" t="s">
        <v>36</v>
      </c>
      <c r="G1579" s="2" t="s">
        <v>14</v>
      </c>
      <c r="H1579" s="2">
        <v>32000</v>
      </c>
    </row>
    <row r="1580" spans="1:8" x14ac:dyDescent="0.45">
      <c r="A1580" s="2" t="str">
        <f t="shared" si="24"/>
        <v>MAGTexCORPUS CHRISTIIDLE CAPACITYAtmospheric Crude Distillation Capacity (barrels per calendar day)</v>
      </c>
      <c r="B1580" s="2" t="s">
        <v>221</v>
      </c>
      <c r="C1580" s="2" t="s">
        <v>222</v>
      </c>
      <c r="D1580" s="2" t="s">
        <v>38</v>
      </c>
      <c r="E1580" s="2" t="s">
        <v>78</v>
      </c>
      <c r="F1580" s="2" t="s">
        <v>54</v>
      </c>
      <c r="G1580" s="2" t="s">
        <v>32</v>
      </c>
      <c r="H1580" s="2">
        <v>42500</v>
      </c>
    </row>
    <row r="1581" spans="1:8" x14ac:dyDescent="0.45">
      <c r="A1581" s="2" t="str">
        <f t="shared" si="24"/>
        <v>MAGTexCORPUS CHRISTIIDLE CAPACITYAtmospheric Crude Distillation Capacity (barrels per stream day)</v>
      </c>
      <c r="B1581" s="2" t="s">
        <v>221</v>
      </c>
      <c r="C1581" s="2" t="s">
        <v>222</v>
      </c>
      <c r="D1581" s="2" t="s">
        <v>38</v>
      </c>
      <c r="E1581" s="2" t="s">
        <v>78</v>
      </c>
      <c r="F1581" s="2" t="s">
        <v>54</v>
      </c>
      <c r="G1581" s="2" t="s">
        <v>33</v>
      </c>
      <c r="H1581" s="2">
        <v>50000</v>
      </c>
    </row>
    <row r="1582" spans="1:8" x14ac:dyDescent="0.45">
      <c r="A1582" s="2" t="str">
        <f t="shared" si="24"/>
        <v>MAGTexCORPUS CHRISTITOTAL OPER CAP (PROJECTED, NEXT YEAR)Atmospheric Crude Distillation Capacity (barrels per stream day)</v>
      </c>
      <c r="B1582" s="2" t="s">
        <v>221</v>
      </c>
      <c r="C1582" s="2" t="s">
        <v>222</v>
      </c>
      <c r="D1582" s="2" t="s">
        <v>38</v>
      </c>
      <c r="E1582" s="2" t="s">
        <v>78</v>
      </c>
      <c r="F1582" s="2" t="s">
        <v>34</v>
      </c>
      <c r="G1582" s="2" t="s">
        <v>33</v>
      </c>
      <c r="H1582" s="2">
        <v>50000</v>
      </c>
    </row>
    <row r="1583" spans="1:8" x14ac:dyDescent="0.45">
      <c r="A1583" s="2" t="str">
        <f t="shared" si="24"/>
        <v>MAGTexCORPUS CHRISTITOTAL OPERABLE CAPACITYAtmospheric Crude Distillation Capacity (barrels per calendar day)</v>
      </c>
      <c r="B1583" s="2" t="s">
        <v>221</v>
      </c>
      <c r="C1583" s="2" t="s">
        <v>222</v>
      </c>
      <c r="D1583" s="2" t="s">
        <v>38</v>
      </c>
      <c r="E1583" s="2" t="s">
        <v>78</v>
      </c>
      <c r="F1583" s="2" t="s">
        <v>35</v>
      </c>
      <c r="G1583" s="2" t="s">
        <v>32</v>
      </c>
      <c r="H1583" s="2">
        <v>42500</v>
      </c>
    </row>
    <row r="1584" spans="1:8" x14ac:dyDescent="0.45">
      <c r="A1584" s="2" t="str">
        <f t="shared" si="24"/>
        <v>MAGTexCORPUS CHRISTITOTAL OPERABLE CAPACITYAtmospheric Crude Distillation Capacity (barrels per stream day)</v>
      </c>
      <c r="B1584" s="2" t="s">
        <v>221</v>
      </c>
      <c r="C1584" s="2" t="s">
        <v>222</v>
      </c>
      <c r="D1584" s="2" t="s">
        <v>38</v>
      </c>
      <c r="E1584" s="2" t="s">
        <v>78</v>
      </c>
      <c r="F1584" s="2" t="s">
        <v>35</v>
      </c>
      <c r="G1584" s="2" t="s">
        <v>33</v>
      </c>
      <c r="H1584" s="2">
        <v>50000</v>
      </c>
    </row>
    <row r="1585" spans="1:8" x14ac:dyDescent="0.45">
      <c r="A1585" s="2" t="str">
        <f t="shared" si="24"/>
        <v>MARArkSMACKOVERASPHALT &amp; ROAD OILProduction Capacity, Current Year (barrels per steam day except sulfur and hydrogen)</v>
      </c>
      <c r="B1585" s="2" t="s">
        <v>128</v>
      </c>
      <c r="C1585" s="2" t="s">
        <v>129</v>
      </c>
      <c r="D1585" s="2" t="s">
        <v>130</v>
      </c>
      <c r="E1585" s="2" t="s">
        <v>131</v>
      </c>
      <c r="F1585" s="2" t="s">
        <v>42</v>
      </c>
      <c r="G1585" s="2" t="s">
        <v>19</v>
      </c>
      <c r="H1585" s="2">
        <v>1000</v>
      </c>
    </row>
    <row r="1586" spans="1:8" x14ac:dyDescent="0.45">
      <c r="A1586" s="2" t="str">
        <f t="shared" si="24"/>
        <v>MARArkSMACKOVERASPHALT &amp; ROAD OILProduction Capacity, Next Year (barrels per stream day except sulfur and hydrogen)</v>
      </c>
      <c r="B1586" s="2" t="s">
        <v>128</v>
      </c>
      <c r="C1586" s="2" t="s">
        <v>129</v>
      </c>
      <c r="D1586" s="2" t="s">
        <v>130</v>
      </c>
      <c r="E1586" s="2" t="s">
        <v>131</v>
      </c>
      <c r="F1586" s="2" t="s">
        <v>42</v>
      </c>
      <c r="G1586" s="2" t="s">
        <v>20</v>
      </c>
      <c r="H1586" s="2">
        <v>1000</v>
      </c>
    </row>
    <row r="1587" spans="1:8" x14ac:dyDescent="0.45">
      <c r="A1587" s="2" t="str">
        <f t="shared" si="24"/>
        <v>MARArkSMACKOVERDESULFURIZATION, OTHERDownstream Charge Capacity, Current Year (barrels per stream day)</v>
      </c>
      <c r="B1587" s="2" t="s">
        <v>128</v>
      </c>
      <c r="C1587" s="2" t="s">
        <v>129</v>
      </c>
      <c r="D1587" s="2" t="s">
        <v>130</v>
      </c>
      <c r="E1587" s="2" t="s">
        <v>131</v>
      </c>
      <c r="F1587" s="2" t="s">
        <v>95</v>
      </c>
      <c r="G1587" s="2" t="s">
        <v>13</v>
      </c>
      <c r="H1587" s="2">
        <v>5500</v>
      </c>
    </row>
    <row r="1588" spans="1:8" x14ac:dyDescent="0.45">
      <c r="A1588" s="2" t="str">
        <f t="shared" si="24"/>
        <v>MARArkSMACKOVERDESULFURIZATION, OTHERDownstream Charge Capacity, Next Year (barrels per stream day)</v>
      </c>
      <c r="B1588" s="2" t="s">
        <v>128</v>
      </c>
      <c r="C1588" s="2" t="s">
        <v>129</v>
      </c>
      <c r="D1588" s="2" t="s">
        <v>130</v>
      </c>
      <c r="E1588" s="2" t="s">
        <v>131</v>
      </c>
      <c r="F1588" s="2" t="s">
        <v>95</v>
      </c>
      <c r="G1588" s="2" t="s">
        <v>14</v>
      </c>
      <c r="H1588" s="2">
        <v>5500</v>
      </c>
    </row>
    <row r="1589" spans="1:8" x14ac:dyDescent="0.45">
      <c r="A1589" s="2" t="str">
        <f t="shared" si="24"/>
        <v>MARArkSMACKOVERHYDROGEN (MMCFD)Production Capacity, Current Year (barrels per steam day except sulfur and hydrogen)</v>
      </c>
      <c r="B1589" s="2" t="s">
        <v>128</v>
      </c>
      <c r="C1589" s="2" t="s">
        <v>129</v>
      </c>
      <c r="D1589" s="2" t="s">
        <v>130</v>
      </c>
      <c r="E1589" s="2" t="s">
        <v>131</v>
      </c>
      <c r="F1589" s="2" t="s">
        <v>18</v>
      </c>
      <c r="G1589" s="2" t="s">
        <v>19</v>
      </c>
      <c r="H1589" s="2">
        <v>3</v>
      </c>
    </row>
    <row r="1590" spans="1:8" x14ac:dyDescent="0.45">
      <c r="A1590" s="2" t="str">
        <f t="shared" si="24"/>
        <v>MARArkSMACKOVERHYDROGEN (MMCFD)Production Capacity, Next Year (barrels per stream day except sulfur and hydrogen)</v>
      </c>
      <c r="B1590" s="2" t="s">
        <v>128</v>
      </c>
      <c r="C1590" s="2" t="s">
        <v>129</v>
      </c>
      <c r="D1590" s="2" t="s">
        <v>130</v>
      </c>
      <c r="E1590" s="2" t="s">
        <v>131</v>
      </c>
      <c r="F1590" s="2" t="s">
        <v>18</v>
      </c>
      <c r="G1590" s="2" t="s">
        <v>20</v>
      </c>
      <c r="H1590" s="2">
        <v>3</v>
      </c>
    </row>
    <row r="1591" spans="1:8" x14ac:dyDescent="0.45">
      <c r="A1591" s="2" t="str">
        <f t="shared" si="24"/>
        <v>MARArkSMACKOVERLUBRICANTSProduction Capacity, Current Year (barrels per steam day except sulfur and hydrogen)</v>
      </c>
      <c r="B1591" s="2" t="s">
        <v>128</v>
      </c>
      <c r="C1591" s="2" t="s">
        <v>129</v>
      </c>
      <c r="D1591" s="2" t="s">
        <v>130</v>
      </c>
      <c r="E1591" s="2" t="s">
        <v>131</v>
      </c>
      <c r="F1591" s="2" t="s">
        <v>49</v>
      </c>
      <c r="G1591" s="2" t="s">
        <v>19</v>
      </c>
      <c r="H1591" s="2">
        <v>5500</v>
      </c>
    </row>
    <row r="1592" spans="1:8" x14ac:dyDescent="0.45">
      <c r="A1592" s="2" t="str">
        <f t="shared" si="24"/>
        <v>MARArkSMACKOVERLUBRICANTSProduction Capacity, Next Year (barrels per stream day except sulfur and hydrogen)</v>
      </c>
      <c r="B1592" s="2" t="s">
        <v>128</v>
      </c>
      <c r="C1592" s="2" t="s">
        <v>129</v>
      </c>
      <c r="D1592" s="2" t="s">
        <v>130</v>
      </c>
      <c r="E1592" s="2" t="s">
        <v>131</v>
      </c>
      <c r="F1592" s="2" t="s">
        <v>49</v>
      </c>
      <c r="G1592" s="2" t="s">
        <v>20</v>
      </c>
      <c r="H1592" s="2">
        <v>5500</v>
      </c>
    </row>
    <row r="1593" spans="1:8" x14ac:dyDescent="0.45">
      <c r="A1593" s="2" t="str">
        <f t="shared" si="24"/>
        <v>MARArkSMACKOVEROPERATING CAPACITYAtmospheric Crude Distillation Capacity (barrels per calendar day)</v>
      </c>
      <c r="B1593" s="2" t="s">
        <v>128</v>
      </c>
      <c r="C1593" s="2" t="s">
        <v>129</v>
      </c>
      <c r="D1593" s="2" t="s">
        <v>130</v>
      </c>
      <c r="E1593" s="2" t="s">
        <v>131</v>
      </c>
      <c r="F1593" s="2" t="s">
        <v>31</v>
      </c>
      <c r="G1593" s="2" t="s">
        <v>32</v>
      </c>
      <c r="H1593" s="2">
        <v>7500</v>
      </c>
    </row>
    <row r="1594" spans="1:8" x14ac:dyDescent="0.45">
      <c r="A1594" s="2" t="str">
        <f t="shared" si="24"/>
        <v>MARArkSMACKOVEROPERATING CAPACITYAtmospheric Crude Distillation Capacity (barrels per stream day)</v>
      </c>
      <c r="B1594" s="2" t="s">
        <v>128</v>
      </c>
      <c r="C1594" s="2" t="s">
        <v>129</v>
      </c>
      <c r="D1594" s="2" t="s">
        <v>130</v>
      </c>
      <c r="E1594" s="2" t="s">
        <v>131</v>
      </c>
      <c r="F1594" s="2" t="s">
        <v>31</v>
      </c>
      <c r="G1594" s="2" t="s">
        <v>33</v>
      </c>
      <c r="H1594" s="2">
        <v>7700</v>
      </c>
    </row>
    <row r="1595" spans="1:8" x14ac:dyDescent="0.45">
      <c r="A1595" s="2" t="str">
        <f t="shared" si="24"/>
        <v>MARArkSMACKOVERTOTAL OPER CAP (PROJECTED, NEXT YEAR)Atmospheric Crude Distillation Capacity (barrels per stream day)</v>
      </c>
      <c r="B1595" s="2" t="s">
        <v>128</v>
      </c>
      <c r="C1595" s="2" t="s">
        <v>129</v>
      </c>
      <c r="D1595" s="2" t="s">
        <v>130</v>
      </c>
      <c r="E1595" s="2" t="s">
        <v>131</v>
      </c>
      <c r="F1595" s="2" t="s">
        <v>34</v>
      </c>
      <c r="G1595" s="2" t="s">
        <v>33</v>
      </c>
      <c r="H1595" s="2">
        <v>7700</v>
      </c>
    </row>
    <row r="1596" spans="1:8" x14ac:dyDescent="0.45">
      <c r="A1596" s="2" t="str">
        <f t="shared" si="24"/>
        <v>MARArkSMACKOVERTOTAL OPERABLE CAPACITYAtmospheric Crude Distillation Capacity (barrels per calendar day)</v>
      </c>
      <c r="B1596" s="2" t="s">
        <v>128</v>
      </c>
      <c r="C1596" s="2" t="s">
        <v>129</v>
      </c>
      <c r="D1596" s="2" t="s">
        <v>130</v>
      </c>
      <c r="E1596" s="2" t="s">
        <v>131</v>
      </c>
      <c r="F1596" s="2" t="s">
        <v>35</v>
      </c>
      <c r="G1596" s="2" t="s">
        <v>32</v>
      </c>
      <c r="H1596" s="2">
        <v>7500</v>
      </c>
    </row>
    <row r="1597" spans="1:8" x14ac:dyDescent="0.45">
      <c r="A1597" s="2" t="str">
        <f t="shared" si="24"/>
        <v>MARArkSMACKOVERTOTAL OPERABLE CAPACITYAtmospheric Crude Distillation Capacity (barrels per stream day)</v>
      </c>
      <c r="B1597" s="2" t="s">
        <v>128</v>
      </c>
      <c r="C1597" s="2" t="s">
        <v>129</v>
      </c>
      <c r="D1597" s="2" t="s">
        <v>130</v>
      </c>
      <c r="E1597" s="2" t="s">
        <v>131</v>
      </c>
      <c r="F1597" s="2" t="s">
        <v>35</v>
      </c>
      <c r="G1597" s="2" t="s">
        <v>33</v>
      </c>
      <c r="H1597" s="2">
        <v>7700</v>
      </c>
    </row>
    <row r="1598" spans="1:8" x14ac:dyDescent="0.45">
      <c r="A1598" s="2" t="str">
        <f t="shared" si="24"/>
        <v>MARArkSMACKOVERVACUUM DISTILLATIONDownstream Charge Capacity, Current Year (barrels per stream day)</v>
      </c>
      <c r="B1598" s="2" t="s">
        <v>128</v>
      </c>
      <c r="C1598" s="2" t="s">
        <v>129</v>
      </c>
      <c r="D1598" s="2" t="s">
        <v>130</v>
      </c>
      <c r="E1598" s="2" t="s">
        <v>131</v>
      </c>
      <c r="F1598" s="2" t="s">
        <v>36</v>
      </c>
      <c r="G1598" s="2" t="s">
        <v>13</v>
      </c>
      <c r="H1598" s="2">
        <v>3850</v>
      </c>
    </row>
    <row r="1599" spans="1:8" x14ac:dyDescent="0.45">
      <c r="A1599" s="2" t="str">
        <f t="shared" si="24"/>
        <v>MARArkSMACKOVERVACUUM DISTILLATIONDownstream Charge Capacity, Next Year (barrels per stream day)</v>
      </c>
      <c r="B1599" s="2" t="s">
        <v>128</v>
      </c>
      <c r="C1599" s="2" t="s">
        <v>129</v>
      </c>
      <c r="D1599" s="2" t="s">
        <v>130</v>
      </c>
      <c r="E1599" s="2" t="s">
        <v>131</v>
      </c>
      <c r="F1599" s="2" t="s">
        <v>36</v>
      </c>
      <c r="G1599" s="2" t="s">
        <v>14</v>
      </c>
      <c r="H1599" s="2">
        <v>3850</v>
      </c>
    </row>
    <row r="1600" spans="1:8" x14ac:dyDescent="0.45">
      <c r="A1600" s="2" t="str">
        <f t="shared" si="24"/>
        <v>MARIllROBINSONALKYLATESProduction Capacity, Current Year (barrels per steam day except sulfur and hydrogen)</v>
      </c>
      <c r="B1600" s="2" t="s">
        <v>223</v>
      </c>
      <c r="C1600" s="2" t="s">
        <v>224</v>
      </c>
      <c r="D1600" s="2" t="s">
        <v>155</v>
      </c>
      <c r="E1600" s="2" t="s">
        <v>225</v>
      </c>
      <c r="F1600" s="2" t="s">
        <v>40</v>
      </c>
      <c r="G1600" s="2" t="s">
        <v>19</v>
      </c>
      <c r="H1600" s="2">
        <v>13000</v>
      </c>
    </row>
    <row r="1601" spans="1:8" x14ac:dyDescent="0.45">
      <c r="A1601" s="2" t="str">
        <f t="shared" si="24"/>
        <v>MARIllROBINSONALKYLATESProduction Capacity, Next Year (barrels per stream day except sulfur and hydrogen)</v>
      </c>
      <c r="B1601" s="2" t="s">
        <v>223</v>
      </c>
      <c r="C1601" s="2" t="s">
        <v>224</v>
      </c>
      <c r="D1601" s="2" t="s">
        <v>155</v>
      </c>
      <c r="E1601" s="2" t="s">
        <v>225</v>
      </c>
      <c r="F1601" s="2" t="s">
        <v>40</v>
      </c>
      <c r="G1601" s="2" t="s">
        <v>20</v>
      </c>
      <c r="H1601" s="2">
        <v>13000</v>
      </c>
    </row>
    <row r="1602" spans="1:8" x14ac:dyDescent="0.45">
      <c r="A1602" s="2" t="str">
        <f t="shared" ref="A1602:A1665" si="25">LEFT(B1602,3)&amp;LEFT(D1602,3)&amp;LEFT(E1602,15)&amp;F1602&amp;G1602</f>
        <v>MARIllROBINSONAROMATICSProduction Capacity, Current Year (barrels per steam day except sulfur and hydrogen)</v>
      </c>
      <c r="B1602" s="2" t="s">
        <v>223</v>
      </c>
      <c r="C1602" s="2" t="s">
        <v>224</v>
      </c>
      <c r="D1602" s="2" t="s">
        <v>155</v>
      </c>
      <c r="E1602" s="2" t="s">
        <v>225</v>
      </c>
      <c r="F1602" s="2" t="s">
        <v>41</v>
      </c>
      <c r="G1602" s="2" t="s">
        <v>19</v>
      </c>
      <c r="H1602" s="2">
        <v>3300</v>
      </c>
    </row>
    <row r="1603" spans="1:8" x14ac:dyDescent="0.45">
      <c r="A1603" s="2" t="str">
        <f t="shared" si="25"/>
        <v>MARIllROBINSONAROMATICSProduction Capacity, Next Year (barrels per stream day except sulfur and hydrogen)</v>
      </c>
      <c r="B1603" s="2" t="s">
        <v>223</v>
      </c>
      <c r="C1603" s="2" t="s">
        <v>224</v>
      </c>
      <c r="D1603" s="2" t="s">
        <v>155</v>
      </c>
      <c r="E1603" s="2" t="s">
        <v>225</v>
      </c>
      <c r="F1603" s="2" t="s">
        <v>41</v>
      </c>
      <c r="G1603" s="2" t="s">
        <v>20</v>
      </c>
      <c r="H1603" s="2">
        <v>3300</v>
      </c>
    </row>
    <row r="1604" spans="1:8" x14ac:dyDescent="0.45">
      <c r="A1604" s="2" t="str">
        <f t="shared" si="25"/>
        <v>MARIllROBINSONCAT CRACKING: FRESH FEEDDownstream Charge Capacity, Current Year (barrels per calendar day)</v>
      </c>
      <c r="B1604" s="2" t="s">
        <v>223</v>
      </c>
      <c r="C1604" s="2" t="s">
        <v>224</v>
      </c>
      <c r="D1604" s="2" t="s">
        <v>155</v>
      </c>
      <c r="E1604" s="2" t="s">
        <v>225</v>
      </c>
      <c r="F1604" s="2" t="s">
        <v>28</v>
      </c>
      <c r="G1604" s="2" t="s">
        <v>12</v>
      </c>
      <c r="H1604" s="2">
        <v>51800</v>
      </c>
    </row>
    <row r="1605" spans="1:8" x14ac:dyDescent="0.45">
      <c r="A1605" s="2" t="str">
        <f t="shared" si="25"/>
        <v>MARIllROBINSONCAT CRACKING: FRESH FEEDDownstream Charge Capacity, Current Year (barrels per stream day)</v>
      </c>
      <c r="B1605" s="2" t="s">
        <v>223</v>
      </c>
      <c r="C1605" s="2" t="s">
        <v>224</v>
      </c>
      <c r="D1605" s="2" t="s">
        <v>155</v>
      </c>
      <c r="E1605" s="2" t="s">
        <v>225</v>
      </c>
      <c r="F1605" s="2" t="s">
        <v>28</v>
      </c>
      <c r="G1605" s="2" t="s">
        <v>13</v>
      </c>
      <c r="H1605" s="2">
        <v>54500</v>
      </c>
    </row>
    <row r="1606" spans="1:8" x14ac:dyDescent="0.45">
      <c r="A1606" s="2" t="str">
        <f t="shared" si="25"/>
        <v>MARIllROBINSONCAT CRACKING: FRESH FEEDDownstream Charge Capacity, Next Year (barrels per stream day)</v>
      </c>
      <c r="B1606" s="2" t="s">
        <v>223</v>
      </c>
      <c r="C1606" s="2" t="s">
        <v>224</v>
      </c>
      <c r="D1606" s="2" t="s">
        <v>155</v>
      </c>
      <c r="E1606" s="2" t="s">
        <v>225</v>
      </c>
      <c r="F1606" s="2" t="s">
        <v>28</v>
      </c>
      <c r="G1606" s="2" t="s">
        <v>14</v>
      </c>
      <c r="H1606" s="2">
        <v>54500</v>
      </c>
    </row>
    <row r="1607" spans="1:8" x14ac:dyDescent="0.45">
      <c r="A1607" s="2" t="str">
        <f t="shared" si="25"/>
        <v>MARIllROBINSONCAT HYDROCRACKING, GAS OILDownstream Charge Capacity, Current Year (barrels per calendar day)</v>
      </c>
      <c r="B1607" s="2" t="s">
        <v>223</v>
      </c>
      <c r="C1607" s="2" t="s">
        <v>224</v>
      </c>
      <c r="D1607" s="2" t="s">
        <v>155</v>
      </c>
      <c r="E1607" s="2" t="s">
        <v>225</v>
      </c>
      <c r="F1607" s="2" t="s">
        <v>11</v>
      </c>
      <c r="G1607" s="2" t="s">
        <v>12</v>
      </c>
      <c r="H1607" s="2">
        <v>39400</v>
      </c>
    </row>
    <row r="1608" spans="1:8" x14ac:dyDescent="0.45">
      <c r="A1608" s="2" t="str">
        <f t="shared" si="25"/>
        <v>MARIllROBINSONCAT HYDROCRACKING, GAS OILDownstream Charge Capacity, Current Year (barrels per stream day)</v>
      </c>
      <c r="B1608" s="2" t="s">
        <v>223</v>
      </c>
      <c r="C1608" s="2" t="s">
        <v>224</v>
      </c>
      <c r="D1608" s="2" t="s">
        <v>155</v>
      </c>
      <c r="E1608" s="2" t="s">
        <v>225</v>
      </c>
      <c r="F1608" s="2" t="s">
        <v>11</v>
      </c>
      <c r="G1608" s="2" t="s">
        <v>13</v>
      </c>
      <c r="H1608" s="2">
        <v>41500</v>
      </c>
    </row>
    <row r="1609" spans="1:8" x14ac:dyDescent="0.45">
      <c r="A1609" s="2" t="str">
        <f t="shared" si="25"/>
        <v>MARIllROBINSONCAT HYDROCRACKING, GAS OILDownstream Charge Capacity, Next Year (barrels per stream day)</v>
      </c>
      <c r="B1609" s="2" t="s">
        <v>223</v>
      </c>
      <c r="C1609" s="2" t="s">
        <v>224</v>
      </c>
      <c r="D1609" s="2" t="s">
        <v>155</v>
      </c>
      <c r="E1609" s="2" t="s">
        <v>225</v>
      </c>
      <c r="F1609" s="2" t="s">
        <v>11</v>
      </c>
      <c r="G1609" s="2" t="s">
        <v>14</v>
      </c>
      <c r="H1609" s="2">
        <v>41500</v>
      </c>
    </row>
    <row r="1610" spans="1:8" x14ac:dyDescent="0.45">
      <c r="A1610" s="2" t="str">
        <f t="shared" si="25"/>
        <v>MARIllROBINSONCAT REFORMING: LOW PRESSUREDownstream Charge Capacity, Current Year (barrels per calendar day)</v>
      </c>
      <c r="B1610" s="2" t="s">
        <v>223</v>
      </c>
      <c r="C1610" s="2" t="s">
        <v>224</v>
      </c>
      <c r="D1610" s="2" t="s">
        <v>155</v>
      </c>
      <c r="E1610" s="2" t="s">
        <v>225</v>
      </c>
      <c r="F1610" s="2" t="s">
        <v>15</v>
      </c>
      <c r="G1610" s="2" t="s">
        <v>12</v>
      </c>
      <c r="H1610" s="2">
        <v>76500</v>
      </c>
    </row>
    <row r="1611" spans="1:8" x14ac:dyDescent="0.45">
      <c r="A1611" s="2" t="str">
        <f t="shared" si="25"/>
        <v>MARIllROBINSONCAT REFORMING: LOW PRESSUREDownstream Charge Capacity, Current Year (barrels per stream day)</v>
      </c>
      <c r="B1611" s="2" t="s">
        <v>223</v>
      </c>
      <c r="C1611" s="2" t="s">
        <v>224</v>
      </c>
      <c r="D1611" s="2" t="s">
        <v>155</v>
      </c>
      <c r="E1611" s="2" t="s">
        <v>225</v>
      </c>
      <c r="F1611" s="2" t="s">
        <v>15</v>
      </c>
      <c r="G1611" s="2" t="s">
        <v>13</v>
      </c>
      <c r="H1611" s="2">
        <v>80500</v>
      </c>
    </row>
    <row r="1612" spans="1:8" x14ac:dyDescent="0.45">
      <c r="A1612" s="2" t="str">
        <f t="shared" si="25"/>
        <v>MARIllROBINSONCAT REFORMING: LOW PRESSUREDownstream Charge Capacity, Next Year (barrels per stream day)</v>
      </c>
      <c r="B1612" s="2" t="s">
        <v>223</v>
      </c>
      <c r="C1612" s="2" t="s">
        <v>224</v>
      </c>
      <c r="D1612" s="2" t="s">
        <v>155</v>
      </c>
      <c r="E1612" s="2" t="s">
        <v>225</v>
      </c>
      <c r="F1612" s="2" t="s">
        <v>15</v>
      </c>
      <c r="G1612" s="2" t="s">
        <v>14</v>
      </c>
      <c r="H1612" s="2">
        <v>80500</v>
      </c>
    </row>
    <row r="1613" spans="1:8" x14ac:dyDescent="0.45">
      <c r="A1613" s="2" t="str">
        <f t="shared" si="25"/>
        <v>MARIllROBINSONDESULFURIZATION, DIESEL FUELDownstream Charge Capacity, Current Year (barrels per stream day)</v>
      </c>
      <c r="B1613" s="2" t="s">
        <v>223</v>
      </c>
      <c r="C1613" s="2" t="s">
        <v>224</v>
      </c>
      <c r="D1613" s="2" t="s">
        <v>155</v>
      </c>
      <c r="E1613" s="2" t="s">
        <v>225</v>
      </c>
      <c r="F1613" s="2" t="s">
        <v>43</v>
      </c>
      <c r="G1613" s="2" t="s">
        <v>13</v>
      </c>
      <c r="H1613" s="2">
        <v>79500</v>
      </c>
    </row>
    <row r="1614" spans="1:8" x14ac:dyDescent="0.45">
      <c r="A1614" s="2" t="str">
        <f t="shared" si="25"/>
        <v>MARIllROBINSONDESULFURIZATION, DIESEL FUELDownstream Charge Capacity, Next Year (barrels per stream day)</v>
      </c>
      <c r="B1614" s="2" t="s">
        <v>223</v>
      </c>
      <c r="C1614" s="2" t="s">
        <v>224</v>
      </c>
      <c r="D1614" s="2" t="s">
        <v>155</v>
      </c>
      <c r="E1614" s="2" t="s">
        <v>225</v>
      </c>
      <c r="F1614" s="2" t="s">
        <v>43</v>
      </c>
      <c r="G1614" s="2" t="s">
        <v>14</v>
      </c>
      <c r="H1614" s="2">
        <v>79500</v>
      </c>
    </row>
    <row r="1615" spans="1:8" x14ac:dyDescent="0.45">
      <c r="A1615" s="2" t="str">
        <f t="shared" si="25"/>
        <v>MARIllROBINSONDESULFURIZATION, GASOLINEDownstream Charge Capacity, Current Year (barrels per stream day)</v>
      </c>
      <c r="B1615" s="2" t="s">
        <v>223</v>
      </c>
      <c r="C1615" s="2" t="s">
        <v>224</v>
      </c>
      <c r="D1615" s="2" t="s">
        <v>155</v>
      </c>
      <c r="E1615" s="2" t="s">
        <v>225</v>
      </c>
      <c r="F1615" s="2" t="s">
        <v>30</v>
      </c>
      <c r="G1615" s="2" t="s">
        <v>13</v>
      </c>
      <c r="H1615" s="2">
        <v>41500</v>
      </c>
    </row>
    <row r="1616" spans="1:8" x14ac:dyDescent="0.45">
      <c r="A1616" s="2" t="str">
        <f t="shared" si="25"/>
        <v>MARIllROBINSONDESULFURIZATION, GASOLINEDownstream Charge Capacity, Next Year (barrels per stream day)</v>
      </c>
      <c r="B1616" s="2" t="s">
        <v>223</v>
      </c>
      <c r="C1616" s="2" t="s">
        <v>224</v>
      </c>
      <c r="D1616" s="2" t="s">
        <v>155</v>
      </c>
      <c r="E1616" s="2" t="s">
        <v>225</v>
      </c>
      <c r="F1616" s="2" t="s">
        <v>30</v>
      </c>
      <c r="G1616" s="2" t="s">
        <v>14</v>
      </c>
      <c r="H1616" s="2">
        <v>41500</v>
      </c>
    </row>
    <row r="1617" spans="1:8" x14ac:dyDescent="0.45">
      <c r="A1617" s="2" t="str">
        <f t="shared" si="25"/>
        <v>MARIllROBINSONDESULFURIZATION, NAPHTHA/REFORMER FEEDDownstream Charge Capacity, Current Year (barrels per stream day)</v>
      </c>
      <c r="B1617" s="2" t="s">
        <v>223</v>
      </c>
      <c r="C1617" s="2" t="s">
        <v>224</v>
      </c>
      <c r="D1617" s="2" t="s">
        <v>155</v>
      </c>
      <c r="E1617" s="2" t="s">
        <v>225</v>
      </c>
      <c r="F1617" s="2" t="s">
        <v>17</v>
      </c>
      <c r="G1617" s="2" t="s">
        <v>13</v>
      </c>
      <c r="H1617" s="2">
        <v>68000</v>
      </c>
    </row>
    <row r="1618" spans="1:8" x14ac:dyDescent="0.45">
      <c r="A1618" s="2" t="str">
        <f t="shared" si="25"/>
        <v>MARIllROBINSONDESULFURIZATION, NAPHTHA/REFORMER FEEDDownstream Charge Capacity, Next Year (barrels per stream day)</v>
      </c>
      <c r="B1618" s="2" t="s">
        <v>223</v>
      </c>
      <c r="C1618" s="2" t="s">
        <v>224</v>
      </c>
      <c r="D1618" s="2" t="s">
        <v>155</v>
      </c>
      <c r="E1618" s="2" t="s">
        <v>225</v>
      </c>
      <c r="F1618" s="2" t="s">
        <v>17</v>
      </c>
      <c r="G1618" s="2" t="s">
        <v>14</v>
      </c>
      <c r="H1618" s="2">
        <v>68000</v>
      </c>
    </row>
    <row r="1619" spans="1:8" x14ac:dyDescent="0.45">
      <c r="A1619" s="2" t="str">
        <f t="shared" si="25"/>
        <v>MARIllROBINSONISOMERIZATION (ISOPENTANE/ISOHEXANE)Production Capacity, Current Year (barrels per steam day except sulfur and hydrogen)</v>
      </c>
      <c r="B1619" s="2" t="s">
        <v>223</v>
      </c>
      <c r="C1619" s="2" t="s">
        <v>224</v>
      </c>
      <c r="D1619" s="2" t="s">
        <v>155</v>
      </c>
      <c r="E1619" s="2" t="s">
        <v>225</v>
      </c>
      <c r="F1619" s="2" t="s">
        <v>22</v>
      </c>
      <c r="G1619" s="2" t="s">
        <v>19</v>
      </c>
      <c r="H1619" s="2">
        <v>16000</v>
      </c>
    </row>
    <row r="1620" spans="1:8" x14ac:dyDescent="0.45">
      <c r="A1620" s="2" t="str">
        <f t="shared" si="25"/>
        <v>MARIllROBINSONISOMERIZATION (ISOPENTANE/ISOHEXANE)Production Capacity, Next Year (barrels per stream day except sulfur and hydrogen)</v>
      </c>
      <c r="B1620" s="2" t="s">
        <v>223</v>
      </c>
      <c r="C1620" s="2" t="s">
        <v>224</v>
      </c>
      <c r="D1620" s="2" t="s">
        <v>155</v>
      </c>
      <c r="E1620" s="2" t="s">
        <v>225</v>
      </c>
      <c r="F1620" s="2" t="s">
        <v>22</v>
      </c>
      <c r="G1620" s="2" t="s">
        <v>20</v>
      </c>
      <c r="H1620" s="2">
        <v>16000</v>
      </c>
    </row>
    <row r="1621" spans="1:8" x14ac:dyDescent="0.45">
      <c r="A1621" s="2" t="str">
        <f t="shared" si="25"/>
        <v>MARIllROBINSONOPERATING CAPACITYAtmospheric Crude Distillation Capacity (barrels per calendar day)</v>
      </c>
      <c r="B1621" s="2" t="s">
        <v>223</v>
      </c>
      <c r="C1621" s="2" t="s">
        <v>224</v>
      </c>
      <c r="D1621" s="2" t="s">
        <v>155</v>
      </c>
      <c r="E1621" s="2" t="s">
        <v>225</v>
      </c>
      <c r="F1621" s="2" t="s">
        <v>31</v>
      </c>
      <c r="G1621" s="2" t="s">
        <v>32</v>
      </c>
      <c r="H1621" s="2">
        <v>231000</v>
      </c>
    </row>
    <row r="1622" spans="1:8" x14ac:dyDescent="0.45">
      <c r="A1622" s="2" t="str">
        <f t="shared" si="25"/>
        <v>MARIllROBINSONOPERATING CAPACITYAtmospheric Crude Distillation Capacity (barrels per stream day)</v>
      </c>
      <c r="B1622" s="2" t="s">
        <v>223</v>
      </c>
      <c r="C1622" s="2" t="s">
        <v>224</v>
      </c>
      <c r="D1622" s="2" t="s">
        <v>155</v>
      </c>
      <c r="E1622" s="2" t="s">
        <v>225</v>
      </c>
      <c r="F1622" s="2" t="s">
        <v>31</v>
      </c>
      <c r="G1622" s="2" t="s">
        <v>33</v>
      </c>
      <c r="H1622" s="2">
        <v>245000</v>
      </c>
    </row>
    <row r="1623" spans="1:8" x14ac:dyDescent="0.45">
      <c r="A1623" s="2" t="str">
        <f t="shared" si="25"/>
        <v>MARIllROBINSONPETCOKE,MARKETProduction Capacity, Current Year (barrels per steam day except sulfur and hydrogen)</v>
      </c>
      <c r="B1623" s="2" t="s">
        <v>223</v>
      </c>
      <c r="C1623" s="2" t="s">
        <v>224</v>
      </c>
      <c r="D1623" s="2" t="s">
        <v>155</v>
      </c>
      <c r="E1623" s="2" t="s">
        <v>225</v>
      </c>
      <c r="F1623" s="2" t="s">
        <v>67</v>
      </c>
      <c r="G1623" s="2" t="s">
        <v>19</v>
      </c>
      <c r="H1623" s="2">
        <v>7500</v>
      </c>
    </row>
    <row r="1624" spans="1:8" x14ac:dyDescent="0.45">
      <c r="A1624" s="2" t="str">
        <f t="shared" si="25"/>
        <v>MARIllROBINSONPETCOKE,MARKETProduction Capacity, Next Year (barrels per stream day except sulfur and hydrogen)</v>
      </c>
      <c r="B1624" s="2" t="s">
        <v>223</v>
      </c>
      <c r="C1624" s="2" t="s">
        <v>224</v>
      </c>
      <c r="D1624" s="2" t="s">
        <v>155</v>
      </c>
      <c r="E1624" s="2" t="s">
        <v>225</v>
      </c>
      <c r="F1624" s="2" t="s">
        <v>67</v>
      </c>
      <c r="G1624" s="2" t="s">
        <v>20</v>
      </c>
      <c r="H1624" s="2">
        <v>7500</v>
      </c>
    </row>
    <row r="1625" spans="1:8" x14ac:dyDescent="0.45">
      <c r="A1625" s="2" t="str">
        <f t="shared" si="25"/>
        <v>MARIllROBINSONSULFUR (SHORT TONS/DAY)Production Capacity, Current Year (barrels per steam day except sulfur and hydrogen)</v>
      </c>
      <c r="B1625" s="2" t="s">
        <v>223</v>
      </c>
      <c r="C1625" s="2" t="s">
        <v>224</v>
      </c>
      <c r="D1625" s="2" t="s">
        <v>155</v>
      </c>
      <c r="E1625" s="2" t="s">
        <v>225</v>
      </c>
      <c r="F1625" s="2" t="s">
        <v>24</v>
      </c>
      <c r="G1625" s="2" t="s">
        <v>19</v>
      </c>
      <c r="H1625" s="2">
        <v>202</v>
      </c>
    </row>
    <row r="1626" spans="1:8" x14ac:dyDescent="0.45">
      <c r="A1626" s="2" t="str">
        <f t="shared" si="25"/>
        <v>MARIllROBINSONSULFUR (SHORT TONS/DAY)Production Capacity, Next Year (barrels per stream day except sulfur and hydrogen)</v>
      </c>
      <c r="B1626" s="2" t="s">
        <v>223</v>
      </c>
      <c r="C1626" s="2" t="s">
        <v>224</v>
      </c>
      <c r="D1626" s="2" t="s">
        <v>155</v>
      </c>
      <c r="E1626" s="2" t="s">
        <v>225</v>
      </c>
      <c r="F1626" s="2" t="s">
        <v>24</v>
      </c>
      <c r="G1626" s="2" t="s">
        <v>20</v>
      </c>
      <c r="H1626" s="2">
        <v>202</v>
      </c>
    </row>
    <row r="1627" spans="1:8" x14ac:dyDescent="0.45">
      <c r="A1627" s="2" t="str">
        <f t="shared" si="25"/>
        <v>MARIllROBINSONTHERM CRACKING, DELAYED COKINGDownstream Charge Capacity, Current Year (barrels per calendar day)</v>
      </c>
      <c r="B1627" s="2" t="s">
        <v>223</v>
      </c>
      <c r="C1627" s="2" t="s">
        <v>224</v>
      </c>
      <c r="D1627" s="2" t="s">
        <v>155</v>
      </c>
      <c r="E1627" s="2" t="s">
        <v>225</v>
      </c>
      <c r="F1627" s="2" t="s">
        <v>68</v>
      </c>
      <c r="G1627" s="2" t="s">
        <v>12</v>
      </c>
      <c r="H1627" s="2">
        <v>28500</v>
      </c>
    </row>
    <row r="1628" spans="1:8" x14ac:dyDescent="0.45">
      <c r="A1628" s="2" t="str">
        <f t="shared" si="25"/>
        <v>MARIllROBINSONTHERM CRACKING, DELAYED COKINGDownstream Charge Capacity, Current Year (barrels per stream day)</v>
      </c>
      <c r="B1628" s="2" t="s">
        <v>223</v>
      </c>
      <c r="C1628" s="2" t="s">
        <v>224</v>
      </c>
      <c r="D1628" s="2" t="s">
        <v>155</v>
      </c>
      <c r="E1628" s="2" t="s">
        <v>225</v>
      </c>
      <c r="F1628" s="2" t="s">
        <v>68</v>
      </c>
      <c r="G1628" s="2" t="s">
        <v>13</v>
      </c>
      <c r="H1628" s="2">
        <v>30000</v>
      </c>
    </row>
    <row r="1629" spans="1:8" x14ac:dyDescent="0.45">
      <c r="A1629" s="2" t="str">
        <f t="shared" si="25"/>
        <v>MARIllROBINSONTHERM CRACKING, DELAYED COKINGDownstream Charge Capacity, Next Year (barrels per stream day)</v>
      </c>
      <c r="B1629" s="2" t="s">
        <v>223</v>
      </c>
      <c r="C1629" s="2" t="s">
        <v>224</v>
      </c>
      <c r="D1629" s="2" t="s">
        <v>155</v>
      </c>
      <c r="E1629" s="2" t="s">
        <v>225</v>
      </c>
      <c r="F1629" s="2" t="s">
        <v>68</v>
      </c>
      <c r="G1629" s="2" t="s">
        <v>14</v>
      </c>
      <c r="H1629" s="2">
        <v>30000</v>
      </c>
    </row>
    <row r="1630" spans="1:8" x14ac:dyDescent="0.45">
      <c r="A1630" s="2" t="str">
        <f t="shared" si="25"/>
        <v>MARIllROBINSONTOTAL OPER CAP (PROJECTED, NEXT YEAR)Atmospheric Crude Distillation Capacity (barrels per stream day)</v>
      </c>
      <c r="B1630" s="2" t="s">
        <v>223</v>
      </c>
      <c r="C1630" s="2" t="s">
        <v>224</v>
      </c>
      <c r="D1630" s="2" t="s">
        <v>155</v>
      </c>
      <c r="E1630" s="2" t="s">
        <v>225</v>
      </c>
      <c r="F1630" s="2" t="s">
        <v>34</v>
      </c>
      <c r="G1630" s="2" t="s">
        <v>33</v>
      </c>
      <c r="H1630" s="2">
        <v>245000</v>
      </c>
    </row>
    <row r="1631" spans="1:8" x14ac:dyDescent="0.45">
      <c r="A1631" s="2" t="str">
        <f t="shared" si="25"/>
        <v>MARIllROBINSONTOTAL OPERABLE CAPACITYAtmospheric Crude Distillation Capacity (barrels per calendar day)</v>
      </c>
      <c r="B1631" s="2" t="s">
        <v>223</v>
      </c>
      <c r="C1631" s="2" t="s">
        <v>224</v>
      </c>
      <c r="D1631" s="2" t="s">
        <v>155</v>
      </c>
      <c r="E1631" s="2" t="s">
        <v>225</v>
      </c>
      <c r="F1631" s="2" t="s">
        <v>35</v>
      </c>
      <c r="G1631" s="2" t="s">
        <v>32</v>
      </c>
      <c r="H1631" s="2">
        <v>231000</v>
      </c>
    </row>
    <row r="1632" spans="1:8" x14ac:dyDescent="0.45">
      <c r="A1632" s="2" t="str">
        <f t="shared" si="25"/>
        <v>MARIllROBINSONTOTAL OPERABLE CAPACITYAtmospheric Crude Distillation Capacity (barrels per stream day)</v>
      </c>
      <c r="B1632" s="2" t="s">
        <v>223</v>
      </c>
      <c r="C1632" s="2" t="s">
        <v>224</v>
      </c>
      <c r="D1632" s="2" t="s">
        <v>155</v>
      </c>
      <c r="E1632" s="2" t="s">
        <v>225</v>
      </c>
      <c r="F1632" s="2" t="s">
        <v>35</v>
      </c>
      <c r="G1632" s="2" t="s">
        <v>33</v>
      </c>
      <c r="H1632" s="2">
        <v>245000</v>
      </c>
    </row>
    <row r="1633" spans="1:8" x14ac:dyDescent="0.45">
      <c r="A1633" s="2" t="str">
        <f t="shared" si="25"/>
        <v>MARIllROBINSONVACUUM DISTILLATIONDownstream Charge Capacity, Current Year (barrels per stream day)</v>
      </c>
      <c r="B1633" s="2" t="s">
        <v>223</v>
      </c>
      <c r="C1633" s="2" t="s">
        <v>224</v>
      </c>
      <c r="D1633" s="2" t="s">
        <v>155</v>
      </c>
      <c r="E1633" s="2" t="s">
        <v>225</v>
      </c>
      <c r="F1633" s="2" t="s">
        <v>36</v>
      </c>
      <c r="G1633" s="2" t="s">
        <v>13</v>
      </c>
      <c r="H1633" s="2">
        <v>71500</v>
      </c>
    </row>
    <row r="1634" spans="1:8" x14ac:dyDescent="0.45">
      <c r="A1634" s="2" t="str">
        <f t="shared" si="25"/>
        <v>MARIllROBINSONVACUUM DISTILLATIONDownstream Charge Capacity, Next Year (barrels per stream day)</v>
      </c>
      <c r="B1634" s="2" t="s">
        <v>223</v>
      </c>
      <c r="C1634" s="2" t="s">
        <v>224</v>
      </c>
      <c r="D1634" s="2" t="s">
        <v>155</v>
      </c>
      <c r="E1634" s="2" t="s">
        <v>225</v>
      </c>
      <c r="F1634" s="2" t="s">
        <v>36</v>
      </c>
      <c r="G1634" s="2" t="s">
        <v>14</v>
      </c>
      <c r="H1634" s="2">
        <v>71500</v>
      </c>
    </row>
    <row r="1635" spans="1:8" x14ac:dyDescent="0.45">
      <c r="A1635" s="2" t="str">
        <f t="shared" si="25"/>
        <v>MARKenCATLETTSBURGALKYLATESProduction Capacity, Current Year (barrels per steam day except sulfur and hydrogen)</v>
      </c>
      <c r="B1635" s="2" t="s">
        <v>223</v>
      </c>
      <c r="C1635" s="2" t="s">
        <v>224</v>
      </c>
      <c r="D1635" s="2" t="s">
        <v>123</v>
      </c>
      <c r="E1635" s="2" t="s">
        <v>226</v>
      </c>
      <c r="F1635" s="2" t="s">
        <v>40</v>
      </c>
      <c r="G1635" s="2" t="s">
        <v>19</v>
      </c>
      <c r="H1635" s="2">
        <v>21000</v>
      </c>
    </row>
    <row r="1636" spans="1:8" x14ac:dyDescent="0.45">
      <c r="A1636" s="2" t="str">
        <f t="shared" si="25"/>
        <v>MARKenCATLETTSBURGALKYLATESProduction Capacity, Next Year (barrels per stream day except sulfur and hydrogen)</v>
      </c>
      <c r="B1636" s="2" t="s">
        <v>223</v>
      </c>
      <c r="C1636" s="2" t="s">
        <v>224</v>
      </c>
      <c r="D1636" s="2" t="s">
        <v>123</v>
      </c>
      <c r="E1636" s="2" t="s">
        <v>226</v>
      </c>
      <c r="F1636" s="2" t="s">
        <v>40</v>
      </c>
      <c r="G1636" s="2" t="s">
        <v>20</v>
      </c>
      <c r="H1636" s="2">
        <v>21000</v>
      </c>
    </row>
    <row r="1637" spans="1:8" x14ac:dyDescent="0.45">
      <c r="A1637" s="2" t="str">
        <f t="shared" si="25"/>
        <v>MARKenCATLETTSBURGAROMATICSProduction Capacity, Current Year (barrels per steam day except sulfur and hydrogen)</v>
      </c>
      <c r="B1637" s="2" t="s">
        <v>223</v>
      </c>
      <c r="C1637" s="2" t="s">
        <v>224</v>
      </c>
      <c r="D1637" s="2" t="s">
        <v>123</v>
      </c>
      <c r="E1637" s="2" t="s">
        <v>226</v>
      </c>
      <c r="F1637" s="2" t="s">
        <v>41</v>
      </c>
      <c r="G1637" s="2" t="s">
        <v>19</v>
      </c>
      <c r="H1637" s="2">
        <v>3200</v>
      </c>
    </row>
    <row r="1638" spans="1:8" x14ac:dyDescent="0.45">
      <c r="A1638" s="2" t="str">
        <f t="shared" si="25"/>
        <v>MARKenCATLETTSBURGAROMATICSProduction Capacity, Next Year (barrels per stream day except sulfur and hydrogen)</v>
      </c>
      <c r="B1638" s="2" t="s">
        <v>223</v>
      </c>
      <c r="C1638" s="2" t="s">
        <v>224</v>
      </c>
      <c r="D1638" s="2" t="s">
        <v>123</v>
      </c>
      <c r="E1638" s="2" t="s">
        <v>226</v>
      </c>
      <c r="F1638" s="2" t="s">
        <v>41</v>
      </c>
      <c r="G1638" s="2" t="s">
        <v>20</v>
      </c>
      <c r="H1638" s="2">
        <v>3200</v>
      </c>
    </row>
    <row r="1639" spans="1:8" x14ac:dyDescent="0.45">
      <c r="A1639" s="2" t="str">
        <f t="shared" si="25"/>
        <v>MARKenCATLETTSBURGASPHALT &amp; ROAD OILProduction Capacity, Current Year (barrels per steam day except sulfur and hydrogen)</v>
      </c>
      <c r="B1639" s="2" t="s">
        <v>223</v>
      </c>
      <c r="C1639" s="2" t="s">
        <v>224</v>
      </c>
      <c r="D1639" s="2" t="s">
        <v>123</v>
      </c>
      <c r="E1639" s="2" t="s">
        <v>226</v>
      </c>
      <c r="F1639" s="2" t="s">
        <v>42</v>
      </c>
      <c r="G1639" s="2" t="s">
        <v>19</v>
      </c>
      <c r="H1639" s="2">
        <v>35400</v>
      </c>
    </row>
    <row r="1640" spans="1:8" x14ac:dyDescent="0.45">
      <c r="A1640" s="2" t="str">
        <f t="shared" si="25"/>
        <v>MARKenCATLETTSBURGASPHALT &amp; ROAD OILProduction Capacity, Next Year (barrels per stream day except sulfur and hydrogen)</v>
      </c>
      <c r="B1640" s="2" t="s">
        <v>223</v>
      </c>
      <c r="C1640" s="2" t="s">
        <v>224</v>
      </c>
      <c r="D1640" s="2" t="s">
        <v>123</v>
      </c>
      <c r="E1640" s="2" t="s">
        <v>226</v>
      </c>
      <c r="F1640" s="2" t="s">
        <v>42</v>
      </c>
      <c r="G1640" s="2" t="s">
        <v>20</v>
      </c>
      <c r="H1640" s="2">
        <v>35400</v>
      </c>
    </row>
    <row r="1641" spans="1:8" x14ac:dyDescent="0.45">
      <c r="A1641" s="2" t="str">
        <f t="shared" si="25"/>
        <v>MARKenCATLETTSBURGCAT CRACKING: FRESH FEEDDownstream Charge Capacity, Current Year (barrels per calendar day)</v>
      </c>
      <c r="B1641" s="2" t="s">
        <v>223</v>
      </c>
      <c r="C1641" s="2" t="s">
        <v>224</v>
      </c>
      <c r="D1641" s="2" t="s">
        <v>123</v>
      </c>
      <c r="E1641" s="2" t="s">
        <v>226</v>
      </c>
      <c r="F1641" s="2" t="s">
        <v>28</v>
      </c>
      <c r="G1641" s="2" t="s">
        <v>12</v>
      </c>
      <c r="H1641" s="2">
        <v>98800</v>
      </c>
    </row>
    <row r="1642" spans="1:8" x14ac:dyDescent="0.45">
      <c r="A1642" s="2" t="str">
        <f t="shared" si="25"/>
        <v>MARKenCATLETTSBURGCAT CRACKING: FRESH FEEDDownstream Charge Capacity, Current Year (barrels per stream day)</v>
      </c>
      <c r="B1642" s="2" t="s">
        <v>223</v>
      </c>
      <c r="C1642" s="2" t="s">
        <v>224</v>
      </c>
      <c r="D1642" s="2" t="s">
        <v>123</v>
      </c>
      <c r="E1642" s="2" t="s">
        <v>226</v>
      </c>
      <c r="F1642" s="2" t="s">
        <v>28</v>
      </c>
      <c r="G1642" s="2" t="s">
        <v>13</v>
      </c>
      <c r="H1642" s="2">
        <v>104000</v>
      </c>
    </row>
    <row r="1643" spans="1:8" x14ac:dyDescent="0.45">
      <c r="A1643" s="2" t="str">
        <f t="shared" si="25"/>
        <v>MARKenCATLETTSBURGCAT CRACKING: FRESH FEEDDownstream Charge Capacity, Next Year (barrels per stream day)</v>
      </c>
      <c r="B1643" s="2" t="s">
        <v>223</v>
      </c>
      <c r="C1643" s="2" t="s">
        <v>224</v>
      </c>
      <c r="D1643" s="2" t="s">
        <v>123</v>
      </c>
      <c r="E1643" s="2" t="s">
        <v>226</v>
      </c>
      <c r="F1643" s="2" t="s">
        <v>28</v>
      </c>
      <c r="G1643" s="2" t="s">
        <v>14</v>
      </c>
      <c r="H1643" s="2">
        <v>104000</v>
      </c>
    </row>
    <row r="1644" spans="1:8" x14ac:dyDescent="0.45">
      <c r="A1644" s="2" t="str">
        <f t="shared" si="25"/>
        <v>MARKenCATLETTSBURGCAT REFORMING: HIGH PRESSUREDownstream Charge Capacity, Current Year (barrels per calendar day)</v>
      </c>
      <c r="B1644" s="2" t="s">
        <v>223</v>
      </c>
      <c r="C1644" s="2" t="s">
        <v>224</v>
      </c>
      <c r="D1644" s="2" t="s">
        <v>123</v>
      </c>
      <c r="E1644" s="2" t="s">
        <v>226</v>
      </c>
      <c r="F1644" s="2" t="s">
        <v>29</v>
      </c>
      <c r="G1644" s="2" t="s">
        <v>12</v>
      </c>
      <c r="H1644" s="2">
        <v>30400</v>
      </c>
    </row>
    <row r="1645" spans="1:8" x14ac:dyDescent="0.45">
      <c r="A1645" s="2" t="str">
        <f t="shared" si="25"/>
        <v>MARKenCATLETTSBURGCAT REFORMING: HIGH PRESSUREDownstream Charge Capacity, Current Year (barrels per stream day)</v>
      </c>
      <c r="B1645" s="2" t="s">
        <v>223</v>
      </c>
      <c r="C1645" s="2" t="s">
        <v>224</v>
      </c>
      <c r="D1645" s="2" t="s">
        <v>123</v>
      </c>
      <c r="E1645" s="2" t="s">
        <v>226</v>
      </c>
      <c r="F1645" s="2" t="s">
        <v>29</v>
      </c>
      <c r="G1645" s="2" t="s">
        <v>13</v>
      </c>
      <c r="H1645" s="2">
        <v>32000</v>
      </c>
    </row>
    <row r="1646" spans="1:8" x14ac:dyDescent="0.45">
      <c r="A1646" s="2" t="str">
        <f t="shared" si="25"/>
        <v>MARKenCATLETTSBURGCAT REFORMING: HIGH PRESSUREDownstream Charge Capacity, Next Year (barrels per stream day)</v>
      </c>
      <c r="B1646" s="2" t="s">
        <v>223</v>
      </c>
      <c r="C1646" s="2" t="s">
        <v>224</v>
      </c>
      <c r="D1646" s="2" t="s">
        <v>123</v>
      </c>
      <c r="E1646" s="2" t="s">
        <v>226</v>
      </c>
      <c r="F1646" s="2" t="s">
        <v>29</v>
      </c>
      <c r="G1646" s="2" t="s">
        <v>14</v>
      </c>
      <c r="H1646" s="2">
        <v>32000</v>
      </c>
    </row>
    <row r="1647" spans="1:8" x14ac:dyDescent="0.45">
      <c r="A1647" s="2" t="str">
        <f t="shared" si="25"/>
        <v>MARKenCATLETTSBURGCAT REFORMING: LOW PRESSUREDownstream Charge Capacity, Current Year (barrels per calendar day)</v>
      </c>
      <c r="B1647" s="2" t="s">
        <v>223</v>
      </c>
      <c r="C1647" s="2" t="s">
        <v>224</v>
      </c>
      <c r="D1647" s="2" t="s">
        <v>123</v>
      </c>
      <c r="E1647" s="2" t="s">
        <v>226</v>
      </c>
      <c r="F1647" s="2" t="s">
        <v>15</v>
      </c>
      <c r="G1647" s="2" t="s">
        <v>12</v>
      </c>
      <c r="H1647" s="2">
        <v>20900</v>
      </c>
    </row>
    <row r="1648" spans="1:8" x14ac:dyDescent="0.45">
      <c r="A1648" s="2" t="str">
        <f t="shared" si="25"/>
        <v>MARKenCATLETTSBURGCAT REFORMING: LOW PRESSUREDownstream Charge Capacity, Current Year (barrels per stream day)</v>
      </c>
      <c r="B1648" s="2" t="s">
        <v>223</v>
      </c>
      <c r="C1648" s="2" t="s">
        <v>224</v>
      </c>
      <c r="D1648" s="2" t="s">
        <v>123</v>
      </c>
      <c r="E1648" s="2" t="s">
        <v>226</v>
      </c>
      <c r="F1648" s="2" t="s">
        <v>15</v>
      </c>
      <c r="G1648" s="2" t="s">
        <v>13</v>
      </c>
      <c r="H1648" s="2">
        <v>22000</v>
      </c>
    </row>
    <row r="1649" spans="1:8" x14ac:dyDescent="0.45">
      <c r="A1649" s="2" t="str">
        <f t="shared" si="25"/>
        <v>MARKenCATLETTSBURGCAT REFORMING: LOW PRESSUREDownstream Charge Capacity, Next Year (barrels per stream day)</v>
      </c>
      <c r="B1649" s="2" t="s">
        <v>223</v>
      </c>
      <c r="C1649" s="2" t="s">
        <v>224</v>
      </c>
      <c r="D1649" s="2" t="s">
        <v>123</v>
      </c>
      <c r="E1649" s="2" t="s">
        <v>226</v>
      </c>
      <c r="F1649" s="2" t="s">
        <v>15</v>
      </c>
      <c r="G1649" s="2" t="s">
        <v>14</v>
      </c>
      <c r="H1649" s="2">
        <v>22000</v>
      </c>
    </row>
    <row r="1650" spans="1:8" x14ac:dyDescent="0.45">
      <c r="A1650" s="2" t="str">
        <f t="shared" si="25"/>
        <v>MARKenCATLETTSBURGDESULFURIZATION, DIESEL FUELDownstream Charge Capacity, Current Year (barrels per stream day)</v>
      </c>
      <c r="B1650" s="2" t="s">
        <v>223</v>
      </c>
      <c r="C1650" s="2" t="s">
        <v>224</v>
      </c>
      <c r="D1650" s="2" t="s">
        <v>123</v>
      </c>
      <c r="E1650" s="2" t="s">
        <v>226</v>
      </c>
      <c r="F1650" s="2" t="s">
        <v>43</v>
      </c>
      <c r="G1650" s="2" t="s">
        <v>13</v>
      </c>
      <c r="H1650" s="2">
        <v>77500</v>
      </c>
    </row>
    <row r="1651" spans="1:8" x14ac:dyDescent="0.45">
      <c r="A1651" s="2" t="str">
        <f t="shared" si="25"/>
        <v>MARKenCATLETTSBURGDESULFURIZATION, DIESEL FUELDownstream Charge Capacity, Next Year (barrels per stream day)</v>
      </c>
      <c r="B1651" s="2" t="s">
        <v>223</v>
      </c>
      <c r="C1651" s="2" t="s">
        <v>224</v>
      </c>
      <c r="D1651" s="2" t="s">
        <v>123</v>
      </c>
      <c r="E1651" s="2" t="s">
        <v>226</v>
      </c>
      <c r="F1651" s="2" t="s">
        <v>43</v>
      </c>
      <c r="G1651" s="2" t="s">
        <v>14</v>
      </c>
      <c r="H1651" s="2">
        <v>77500</v>
      </c>
    </row>
    <row r="1652" spans="1:8" x14ac:dyDescent="0.45">
      <c r="A1652" s="2" t="str">
        <f t="shared" si="25"/>
        <v>MARKenCATLETTSBURGDESULFURIZATION, HEAVY GAS OILDownstream Charge Capacity, Current Year (barrels per stream day)</v>
      </c>
      <c r="B1652" s="2" t="s">
        <v>223</v>
      </c>
      <c r="C1652" s="2" t="s">
        <v>224</v>
      </c>
      <c r="D1652" s="2" t="s">
        <v>123</v>
      </c>
      <c r="E1652" s="2" t="s">
        <v>226</v>
      </c>
      <c r="F1652" s="2" t="s">
        <v>16</v>
      </c>
      <c r="G1652" s="2" t="s">
        <v>13</v>
      </c>
      <c r="H1652" s="2">
        <v>107000</v>
      </c>
    </row>
    <row r="1653" spans="1:8" x14ac:dyDescent="0.45">
      <c r="A1653" s="2" t="str">
        <f t="shared" si="25"/>
        <v>MARKenCATLETTSBURGDESULFURIZATION, HEAVY GAS OILDownstream Charge Capacity, Next Year (barrels per stream day)</v>
      </c>
      <c r="B1653" s="2" t="s">
        <v>223</v>
      </c>
      <c r="C1653" s="2" t="s">
        <v>224</v>
      </c>
      <c r="D1653" s="2" t="s">
        <v>123</v>
      </c>
      <c r="E1653" s="2" t="s">
        <v>226</v>
      </c>
      <c r="F1653" s="2" t="s">
        <v>16</v>
      </c>
      <c r="G1653" s="2" t="s">
        <v>14</v>
      </c>
      <c r="H1653" s="2">
        <v>107000</v>
      </c>
    </row>
    <row r="1654" spans="1:8" x14ac:dyDescent="0.45">
      <c r="A1654" s="2" t="str">
        <f t="shared" si="25"/>
        <v>MARKenCATLETTSBURGDESULFURIZATION, KEROSENE AND JETDownstream Charge Capacity, Current Year (barrels per stream day)</v>
      </c>
      <c r="B1654" s="2" t="s">
        <v>223</v>
      </c>
      <c r="C1654" s="2" t="s">
        <v>224</v>
      </c>
      <c r="D1654" s="2" t="s">
        <v>123</v>
      </c>
      <c r="E1654" s="2" t="s">
        <v>226</v>
      </c>
      <c r="F1654" s="2" t="s">
        <v>44</v>
      </c>
      <c r="G1654" s="2" t="s">
        <v>13</v>
      </c>
      <c r="H1654" s="2">
        <v>31000</v>
      </c>
    </row>
    <row r="1655" spans="1:8" x14ac:dyDescent="0.45">
      <c r="A1655" s="2" t="str">
        <f t="shared" si="25"/>
        <v>MARKenCATLETTSBURGDESULFURIZATION, KEROSENE AND JETDownstream Charge Capacity, Next Year (barrels per stream day)</v>
      </c>
      <c r="B1655" s="2" t="s">
        <v>223</v>
      </c>
      <c r="C1655" s="2" t="s">
        <v>224</v>
      </c>
      <c r="D1655" s="2" t="s">
        <v>123</v>
      </c>
      <c r="E1655" s="2" t="s">
        <v>226</v>
      </c>
      <c r="F1655" s="2" t="s">
        <v>44</v>
      </c>
      <c r="G1655" s="2" t="s">
        <v>14</v>
      </c>
      <c r="H1655" s="2">
        <v>31000</v>
      </c>
    </row>
    <row r="1656" spans="1:8" x14ac:dyDescent="0.45">
      <c r="A1656" s="2" t="str">
        <f t="shared" si="25"/>
        <v>MARKenCATLETTSBURGDESULFURIZATION, NAPHTHA/REFORMER FEEDDownstream Charge Capacity, Current Year (barrels per stream day)</v>
      </c>
      <c r="B1656" s="2" t="s">
        <v>223</v>
      </c>
      <c r="C1656" s="2" t="s">
        <v>224</v>
      </c>
      <c r="D1656" s="2" t="s">
        <v>123</v>
      </c>
      <c r="E1656" s="2" t="s">
        <v>226</v>
      </c>
      <c r="F1656" s="2" t="s">
        <v>17</v>
      </c>
      <c r="G1656" s="2" t="s">
        <v>13</v>
      </c>
      <c r="H1656" s="2">
        <v>55500</v>
      </c>
    </row>
    <row r="1657" spans="1:8" x14ac:dyDescent="0.45">
      <c r="A1657" s="2" t="str">
        <f t="shared" si="25"/>
        <v>MARKenCATLETTSBURGDESULFURIZATION, NAPHTHA/REFORMER FEEDDownstream Charge Capacity, Next Year (barrels per stream day)</v>
      </c>
      <c r="B1657" s="2" t="s">
        <v>223</v>
      </c>
      <c r="C1657" s="2" t="s">
        <v>224</v>
      </c>
      <c r="D1657" s="2" t="s">
        <v>123</v>
      </c>
      <c r="E1657" s="2" t="s">
        <v>226</v>
      </c>
      <c r="F1657" s="2" t="s">
        <v>17</v>
      </c>
      <c r="G1657" s="2" t="s">
        <v>14</v>
      </c>
      <c r="H1657" s="2">
        <v>55500</v>
      </c>
    </row>
    <row r="1658" spans="1:8" x14ac:dyDescent="0.45">
      <c r="A1658" s="2" t="str">
        <f t="shared" si="25"/>
        <v>MARKenCATLETTSBURGFUELS SOLVENT DEASPHALTINGDownstream Charge Capacity, Current Year (barrels per stream day)</v>
      </c>
      <c r="B1658" s="2" t="s">
        <v>223</v>
      </c>
      <c r="C1658" s="2" t="s">
        <v>224</v>
      </c>
      <c r="D1658" s="2" t="s">
        <v>123</v>
      </c>
      <c r="E1658" s="2" t="s">
        <v>226</v>
      </c>
      <c r="F1658" s="2" t="s">
        <v>45</v>
      </c>
      <c r="G1658" s="2" t="s">
        <v>13</v>
      </c>
      <c r="H1658" s="2">
        <v>13000</v>
      </c>
    </row>
    <row r="1659" spans="1:8" x14ac:dyDescent="0.45">
      <c r="A1659" s="2" t="str">
        <f t="shared" si="25"/>
        <v>MARKenCATLETTSBURGFUELS SOLVENT DEASPHALTINGDownstream Charge Capacity, Next Year (barrels per stream day)</v>
      </c>
      <c r="B1659" s="2" t="s">
        <v>223</v>
      </c>
      <c r="C1659" s="2" t="s">
        <v>224</v>
      </c>
      <c r="D1659" s="2" t="s">
        <v>123</v>
      </c>
      <c r="E1659" s="2" t="s">
        <v>226</v>
      </c>
      <c r="F1659" s="2" t="s">
        <v>45</v>
      </c>
      <c r="G1659" s="2" t="s">
        <v>14</v>
      </c>
      <c r="H1659" s="2">
        <v>13000</v>
      </c>
    </row>
    <row r="1660" spans="1:8" x14ac:dyDescent="0.45">
      <c r="A1660" s="2" t="str">
        <f t="shared" si="25"/>
        <v>MARKenCATLETTSBURGISOMERIZATION (ISOPENTANE/ISOHEXANE)Production Capacity, Current Year (barrels per steam day except sulfur and hydrogen)</v>
      </c>
      <c r="B1660" s="2" t="s">
        <v>223</v>
      </c>
      <c r="C1660" s="2" t="s">
        <v>224</v>
      </c>
      <c r="D1660" s="2" t="s">
        <v>123</v>
      </c>
      <c r="E1660" s="2" t="s">
        <v>226</v>
      </c>
      <c r="F1660" s="2" t="s">
        <v>22</v>
      </c>
      <c r="G1660" s="2" t="s">
        <v>19</v>
      </c>
      <c r="H1660" s="2">
        <v>17000</v>
      </c>
    </row>
    <row r="1661" spans="1:8" x14ac:dyDescent="0.45">
      <c r="A1661" s="2" t="str">
        <f t="shared" si="25"/>
        <v>MARKenCATLETTSBURGISOMERIZATION (ISOPENTANE/ISOHEXANE)Production Capacity, Next Year (barrels per stream day except sulfur and hydrogen)</v>
      </c>
      <c r="B1661" s="2" t="s">
        <v>223</v>
      </c>
      <c r="C1661" s="2" t="s">
        <v>224</v>
      </c>
      <c r="D1661" s="2" t="s">
        <v>123</v>
      </c>
      <c r="E1661" s="2" t="s">
        <v>226</v>
      </c>
      <c r="F1661" s="2" t="s">
        <v>22</v>
      </c>
      <c r="G1661" s="2" t="s">
        <v>20</v>
      </c>
      <c r="H1661" s="2">
        <v>17000</v>
      </c>
    </row>
    <row r="1662" spans="1:8" x14ac:dyDescent="0.45">
      <c r="A1662" s="2" t="str">
        <f t="shared" si="25"/>
        <v>MARKenCATLETTSBURGOPERATING CAPACITYAtmospheric Crude Distillation Capacity (barrels per calendar day)</v>
      </c>
      <c r="B1662" s="2" t="s">
        <v>223</v>
      </c>
      <c r="C1662" s="2" t="s">
        <v>224</v>
      </c>
      <c r="D1662" s="2" t="s">
        <v>123</v>
      </c>
      <c r="E1662" s="2" t="s">
        <v>226</v>
      </c>
      <c r="F1662" s="2" t="s">
        <v>31</v>
      </c>
      <c r="G1662" s="2" t="s">
        <v>32</v>
      </c>
      <c r="H1662" s="2">
        <v>273000</v>
      </c>
    </row>
    <row r="1663" spans="1:8" x14ac:dyDescent="0.45">
      <c r="A1663" s="2" t="str">
        <f t="shared" si="25"/>
        <v>MARKenCATLETTSBURGOPERATING CAPACITYAtmospheric Crude Distillation Capacity (barrels per stream day)</v>
      </c>
      <c r="B1663" s="2" t="s">
        <v>223</v>
      </c>
      <c r="C1663" s="2" t="s">
        <v>224</v>
      </c>
      <c r="D1663" s="2" t="s">
        <v>123</v>
      </c>
      <c r="E1663" s="2" t="s">
        <v>226</v>
      </c>
      <c r="F1663" s="2" t="s">
        <v>31</v>
      </c>
      <c r="G1663" s="2" t="s">
        <v>33</v>
      </c>
      <c r="H1663" s="2">
        <v>292000</v>
      </c>
    </row>
    <row r="1664" spans="1:8" x14ac:dyDescent="0.45">
      <c r="A1664" s="2" t="str">
        <f t="shared" si="25"/>
        <v>MARKenCATLETTSBURGSULFUR (SHORT TONS/DAY)Production Capacity, Current Year (barrels per steam day except sulfur and hydrogen)</v>
      </c>
      <c r="B1664" s="2" t="s">
        <v>223</v>
      </c>
      <c r="C1664" s="2" t="s">
        <v>224</v>
      </c>
      <c r="D1664" s="2" t="s">
        <v>123</v>
      </c>
      <c r="E1664" s="2" t="s">
        <v>226</v>
      </c>
      <c r="F1664" s="2" t="s">
        <v>24</v>
      </c>
      <c r="G1664" s="2" t="s">
        <v>19</v>
      </c>
      <c r="H1664" s="2">
        <v>448</v>
      </c>
    </row>
    <row r="1665" spans="1:8" x14ac:dyDescent="0.45">
      <c r="A1665" s="2" t="str">
        <f t="shared" si="25"/>
        <v>MARKenCATLETTSBURGSULFUR (SHORT TONS/DAY)Production Capacity, Next Year (barrels per stream day except sulfur and hydrogen)</v>
      </c>
      <c r="B1665" s="2" t="s">
        <v>223</v>
      </c>
      <c r="C1665" s="2" t="s">
        <v>224</v>
      </c>
      <c r="D1665" s="2" t="s">
        <v>123</v>
      </c>
      <c r="E1665" s="2" t="s">
        <v>226</v>
      </c>
      <c r="F1665" s="2" t="s">
        <v>24</v>
      </c>
      <c r="G1665" s="2" t="s">
        <v>20</v>
      </c>
      <c r="H1665" s="2">
        <v>448</v>
      </c>
    </row>
    <row r="1666" spans="1:8" x14ac:dyDescent="0.45">
      <c r="A1666" s="2" t="str">
        <f t="shared" ref="A1666:A1729" si="26">LEFT(B1666,3)&amp;LEFT(D1666,3)&amp;LEFT(E1666,15)&amp;F1666&amp;G1666</f>
        <v>MARKenCATLETTSBURGTOTAL OPER CAP (PROJECTED, NEXT YEAR)Atmospheric Crude Distillation Capacity (barrels per stream day)</v>
      </c>
      <c r="B1666" s="2" t="s">
        <v>223</v>
      </c>
      <c r="C1666" s="2" t="s">
        <v>224</v>
      </c>
      <c r="D1666" s="2" t="s">
        <v>123</v>
      </c>
      <c r="E1666" s="2" t="s">
        <v>226</v>
      </c>
      <c r="F1666" s="2" t="s">
        <v>34</v>
      </c>
      <c r="G1666" s="2" t="s">
        <v>33</v>
      </c>
      <c r="H1666" s="2">
        <v>292000</v>
      </c>
    </row>
    <row r="1667" spans="1:8" x14ac:dyDescent="0.45">
      <c r="A1667" s="2" t="str">
        <f t="shared" si="26"/>
        <v>MARKenCATLETTSBURGTOTAL OPERABLE CAPACITYAtmospheric Crude Distillation Capacity (barrels per calendar day)</v>
      </c>
      <c r="B1667" s="2" t="s">
        <v>223</v>
      </c>
      <c r="C1667" s="2" t="s">
        <v>224</v>
      </c>
      <c r="D1667" s="2" t="s">
        <v>123</v>
      </c>
      <c r="E1667" s="2" t="s">
        <v>226</v>
      </c>
      <c r="F1667" s="2" t="s">
        <v>35</v>
      </c>
      <c r="G1667" s="2" t="s">
        <v>32</v>
      </c>
      <c r="H1667" s="2">
        <v>273000</v>
      </c>
    </row>
    <row r="1668" spans="1:8" x14ac:dyDescent="0.45">
      <c r="A1668" s="2" t="str">
        <f t="shared" si="26"/>
        <v>MARKenCATLETTSBURGTOTAL OPERABLE CAPACITYAtmospheric Crude Distillation Capacity (barrels per stream day)</v>
      </c>
      <c r="B1668" s="2" t="s">
        <v>223</v>
      </c>
      <c r="C1668" s="2" t="s">
        <v>224</v>
      </c>
      <c r="D1668" s="2" t="s">
        <v>123</v>
      </c>
      <c r="E1668" s="2" t="s">
        <v>226</v>
      </c>
      <c r="F1668" s="2" t="s">
        <v>35</v>
      </c>
      <c r="G1668" s="2" t="s">
        <v>33</v>
      </c>
      <c r="H1668" s="2">
        <v>292000</v>
      </c>
    </row>
    <row r="1669" spans="1:8" x14ac:dyDescent="0.45">
      <c r="A1669" s="2" t="str">
        <f t="shared" si="26"/>
        <v>MARKenCATLETTSBURGVACUUM DISTILLATIONDownstream Charge Capacity, Current Year (barrels per stream day)</v>
      </c>
      <c r="B1669" s="2" t="s">
        <v>223</v>
      </c>
      <c r="C1669" s="2" t="s">
        <v>224</v>
      </c>
      <c r="D1669" s="2" t="s">
        <v>123</v>
      </c>
      <c r="E1669" s="2" t="s">
        <v>226</v>
      </c>
      <c r="F1669" s="2" t="s">
        <v>36</v>
      </c>
      <c r="G1669" s="2" t="s">
        <v>13</v>
      </c>
      <c r="H1669" s="2">
        <v>130000</v>
      </c>
    </row>
    <row r="1670" spans="1:8" x14ac:dyDescent="0.45">
      <c r="A1670" s="2" t="str">
        <f t="shared" si="26"/>
        <v>MARKenCATLETTSBURGVACUUM DISTILLATIONDownstream Charge Capacity, Next Year (barrels per stream day)</v>
      </c>
      <c r="B1670" s="2" t="s">
        <v>223</v>
      </c>
      <c r="C1670" s="2" t="s">
        <v>224</v>
      </c>
      <c r="D1670" s="2" t="s">
        <v>123</v>
      </c>
      <c r="E1670" s="2" t="s">
        <v>226</v>
      </c>
      <c r="F1670" s="2" t="s">
        <v>36</v>
      </c>
      <c r="G1670" s="2" t="s">
        <v>14</v>
      </c>
      <c r="H1670" s="2">
        <v>130000</v>
      </c>
    </row>
    <row r="1671" spans="1:8" x14ac:dyDescent="0.45">
      <c r="A1671" s="2" t="str">
        <f t="shared" si="26"/>
        <v>MARLouGARYVILLEALKYLATESProduction Capacity, Current Year (barrels per steam day except sulfur and hydrogen)</v>
      </c>
      <c r="B1671" s="2" t="s">
        <v>223</v>
      </c>
      <c r="C1671" s="2" t="s">
        <v>224</v>
      </c>
      <c r="D1671" s="2" t="s">
        <v>26</v>
      </c>
      <c r="E1671" s="2" t="s">
        <v>227</v>
      </c>
      <c r="F1671" s="2" t="s">
        <v>40</v>
      </c>
      <c r="G1671" s="2" t="s">
        <v>19</v>
      </c>
      <c r="H1671" s="2">
        <v>33000</v>
      </c>
    </row>
    <row r="1672" spans="1:8" x14ac:dyDescent="0.45">
      <c r="A1672" s="2" t="str">
        <f t="shared" si="26"/>
        <v>MARLouGARYVILLEALKYLATESProduction Capacity, Next Year (barrels per stream day except sulfur and hydrogen)</v>
      </c>
      <c r="B1672" s="2" t="s">
        <v>223</v>
      </c>
      <c r="C1672" s="2" t="s">
        <v>224</v>
      </c>
      <c r="D1672" s="2" t="s">
        <v>26</v>
      </c>
      <c r="E1672" s="2" t="s">
        <v>227</v>
      </c>
      <c r="F1672" s="2" t="s">
        <v>40</v>
      </c>
      <c r="G1672" s="2" t="s">
        <v>20</v>
      </c>
      <c r="H1672" s="2">
        <v>33000</v>
      </c>
    </row>
    <row r="1673" spans="1:8" x14ac:dyDescent="0.45">
      <c r="A1673" s="2" t="str">
        <f t="shared" si="26"/>
        <v>MARLouGARYVILLEASPHALT &amp; ROAD OILProduction Capacity, Current Year (barrels per steam day except sulfur and hydrogen)</v>
      </c>
      <c r="B1673" s="2" t="s">
        <v>223</v>
      </c>
      <c r="C1673" s="2" t="s">
        <v>224</v>
      </c>
      <c r="D1673" s="2" t="s">
        <v>26</v>
      </c>
      <c r="E1673" s="2" t="s">
        <v>227</v>
      </c>
      <c r="F1673" s="2" t="s">
        <v>42</v>
      </c>
      <c r="G1673" s="2" t="s">
        <v>19</v>
      </c>
      <c r="H1673" s="2">
        <v>33000</v>
      </c>
    </row>
    <row r="1674" spans="1:8" x14ac:dyDescent="0.45">
      <c r="A1674" s="2" t="str">
        <f t="shared" si="26"/>
        <v>MARLouGARYVILLEASPHALT &amp; ROAD OILProduction Capacity, Next Year (barrels per stream day except sulfur and hydrogen)</v>
      </c>
      <c r="B1674" s="2" t="s">
        <v>223</v>
      </c>
      <c r="C1674" s="2" t="s">
        <v>224</v>
      </c>
      <c r="D1674" s="2" t="s">
        <v>26</v>
      </c>
      <c r="E1674" s="2" t="s">
        <v>227</v>
      </c>
      <c r="F1674" s="2" t="s">
        <v>42</v>
      </c>
      <c r="G1674" s="2" t="s">
        <v>20</v>
      </c>
      <c r="H1674" s="2">
        <v>33000</v>
      </c>
    </row>
    <row r="1675" spans="1:8" x14ac:dyDescent="0.45">
      <c r="A1675" s="2" t="str">
        <f t="shared" si="26"/>
        <v>MARLouGARYVILLECAT CRACKING: FRESH FEEDDownstream Charge Capacity, Current Year (barrels per calendar day)</v>
      </c>
      <c r="B1675" s="2" t="s">
        <v>223</v>
      </c>
      <c r="C1675" s="2" t="s">
        <v>224</v>
      </c>
      <c r="D1675" s="2" t="s">
        <v>26</v>
      </c>
      <c r="E1675" s="2" t="s">
        <v>227</v>
      </c>
      <c r="F1675" s="2" t="s">
        <v>28</v>
      </c>
      <c r="G1675" s="2" t="s">
        <v>12</v>
      </c>
      <c r="H1675" s="2">
        <v>136800</v>
      </c>
    </row>
    <row r="1676" spans="1:8" x14ac:dyDescent="0.45">
      <c r="A1676" s="2" t="str">
        <f t="shared" si="26"/>
        <v>MARLouGARYVILLECAT CRACKING: FRESH FEEDDownstream Charge Capacity, Current Year (barrels per stream day)</v>
      </c>
      <c r="B1676" s="2" t="s">
        <v>223</v>
      </c>
      <c r="C1676" s="2" t="s">
        <v>224</v>
      </c>
      <c r="D1676" s="2" t="s">
        <v>26</v>
      </c>
      <c r="E1676" s="2" t="s">
        <v>227</v>
      </c>
      <c r="F1676" s="2" t="s">
        <v>28</v>
      </c>
      <c r="G1676" s="2" t="s">
        <v>13</v>
      </c>
      <c r="H1676" s="2">
        <v>144000</v>
      </c>
    </row>
    <row r="1677" spans="1:8" x14ac:dyDescent="0.45">
      <c r="A1677" s="2" t="str">
        <f t="shared" si="26"/>
        <v>MARLouGARYVILLECAT CRACKING: FRESH FEEDDownstream Charge Capacity, Next Year (barrels per stream day)</v>
      </c>
      <c r="B1677" s="2" t="s">
        <v>223</v>
      </c>
      <c r="C1677" s="2" t="s">
        <v>224</v>
      </c>
      <c r="D1677" s="2" t="s">
        <v>26</v>
      </c>
      <c r="E1677" s="2" t="s">
        <v>227</v>
      </c>
      <c r="F1677" s="2" t="s">
        <v>28</v>
      </c>
      <c r="G1677" s="2" t="s">
        <v>14</v>
      </c>
      <c r="H1677" s="2">
        <v>144000</v>
      </c>
    </row>
    <row r="1678" spans="1:8" x14ac:dyDescent="0.45">
      <c r="A1678" s="2" t="str">
        <f t="shared" si="26"/>
        <v>MARLouGARYVILLECAT HYDROCRACKING, GAS OILDownstream Charge Capacity, Current Year (barrels per calendar day)</v>
      </c>
      <c r="B1678" s="2" t="s">
        <v>223</v>
      </c>
      <c r="C1678" s="2" t="s">
        <v>224</v>
      </c>
      <c r="D1678" s="2" t="s">
        <v>26</v>
      </c>
      <c r="E1678" s="2" t="s">
        <v>227</v>
      </c>
      <c r="F1678" s="2" t="s">
        <v>11</v>
      </c>
      <c r="G1678" s="2" t="s">
        <v>12</v>
      </c>
      <c r="H1678" s="2">
        <v>111200</v>
      </c>
    </row>
    <row r="1679" spans="1:8" x14ac:dyDescent="0.45">
      <c r="A1679" s="2" t="str">
        <f t="shared" si="26"/>
        <v>MARLouGARYVILLECAT HYDROCRACKING, GAS OILDownstream Charge Capacity, Current Year (barrels per stream day)</v>
      </c>
      <c r="B1679" s="2" t="s">
        <v>223</v>
      </c>
      <c r="C1679" s="2" t="s">
        <v>224</v>
      </c>
      <c r="D1679" s="2" t="s">
        <v>26</v>
      </c>
      <c r="E1679" s="2" t="s">
        <v>227</v>
      </c>
      <c r="F1679" s="2" t="s">
        <v>11</v>
      </c>
      <c r="G1679" s="2" t="s">
        <v>13</v>
      </c>
      <c r="H1679" s="2">
        <v>117000</v>
      </c>
    </row>
    <row r="1680" spans="1:8" x14ac:dyDescent="0.45">
      <c r="A1680" s="2" t="str">
        <f t="shared" si="26"/>
        <v>MARLouGARYVILLECAT HYDROCRACKING, GAS OILDownstream Charge Capacity, Next Year (barrels per stream day)</v>
      </c>
      <c r="B1680" s="2" t="s">
        <v>223</v>
      </c>
      <c r="C1680" s="2" t="s">
        <v>224</v>
      </c>
      <c r="D1680" s="2" t="s">
        <v>26</v>
      </c>
      <c r="E1680" s="2" t="s">
        <v>227</v>
      </c>
      <c r="F1680" s="2" t="s">
        <v>11</v>
      </c>
      <c r="G1680" s="2" t="s">
        <v>14</v>
      </c>
      <c r="H1680" s="2">
        <v>117000</v>
      </c>
    </row>
    <row r="1681" spans="1:8" x14ac:dyDescent="0.45">
      <c r="A1681" s="2" t="str">
        <f t="shared" si="26"/>
        <v>MARLouGARYVILLECAT REFORMING: LOW PRESSUREDownstream Charge Capacity, Current Year (barrels per calendar day)</v>
      </c>
      <c r="B1681" s="2" t="s">
        <v>223</v>
      </c>
      <c r="C1681" s="2" t="s">
        <v>224</v>
      </c>
      <c r="D1681" s="2" t="s">
        <v>26</v>
      </c>
      <c r="E1681" s="2" t="s">
        <v>227</v>
      </c>
      <c r="F1681" s="2" t="s">
        <v>15</v>
      </c>
      <c r="G1681" s="2" t="s">
        <v>12</v>
      </c>
      <c r="H1681" s="2">
        <v>122100</v>
      </c>
    </row>
    <row r="1682" spans="1:8" x14ac:dyDescent="0.45">
      <c r="A1682" s="2" t="str">
        <f t="shared" si="26"/>
        <v>MARLouGARYVILLECAT REFORMING: LOW PRESSUREDownstream Charge Capacity, Current Year (barrels per stream day)</v>
      </c>
      <c r="B1682" s="2" t="s">
        <v>223</v>
      </c>
      <c r="C1682" s="2" t="s">
        <v>224</v>
      </c>
      <c r="D1682" s="2" t="s">
        <v>26</v>
      </c>
      <c r="E1682" s="2" t="s">
        <v>227</v>
      </c>
      <c r="F1682" s="2" t="s">
        <v>15</v>
      </c>
      <c r="G1682" s="2" t="s">
        <v>13</v>
      </c>
      <c r="H1682" s="2">
        <v>128500</v>
      </c>
    </row>
    <row r="1683" spans="1:8" x14ac:dyDescent="0.45">
      <c r="A1683" s="2" t="str">
        <f t="shared" si="26"/>
        <v>MARLouGARYVILLECAT REFORMING: LOW PRESSUREDownstream Charge Capacity, Next Year (barrels per stream day)</v>
      </c>
      <c r="B1683" s="2" t="s">
        <v>223</v>
      </c>
      <c r="C1683" s="2" t="s">
        <v>224</v>
      </c>
      <c r="D1683" s="2" t="s">
        <v>26</v>
      </c>
      <c r="E1683" s="2" t="s">
        <v>227</v>
      </c>
      <c r="F1683" s="2" t="s">
        <v>15</v>
      </c>
      <c r="G1683" s="2" t="s">
        <v>14</v>
      </c>
      <c r="H1683" s="2">
        <v>128500</v>
      </c>
    </row>
    <row r="1684" spans="1:8" x14ac:dyDescent="0.45">
      <c r="A1684" s="2" t="str">
        <f t="shared" si="26"/>
        <v>MARLouGARYVILLEDESULFURIZATION, DIESEL FUELDownstream Charge Capacity, Current Year (barrels per stream day)</v>
      </c>
      <c r="B1684" s="2" t="s">
        <v>223</v>
      </c>
      <c r="C1684" s="2" t="s">
        <v>224</v>
      </c>
      <c r="D1684" s="2" t="s">
        <v>26</v>
      </c>
      <c r="E1684" s="2" t="s">
        <v>227</v>
      </c>
      <c r="F1684" s="2" t="s">
        <v>43</v>
      </c>
      <c r="G1684" s="2" t="s">
        <v>13</v>
      </c>
      <c r="H1684" s="2">
        <v>159500</v>
      </c>
    </row>
    <row r="1685" spans="1:8" x14ac:dyDescent="0.45">
      <c r="A1685" s="2" t="str">
        <f t="shared" si="26"/>
        <v>MARLouGARYVILLEDESULFURIZATION, DIESEL FUELDownstream Charge Capacity, Next Year (barrels per stream day)</v>
      </c>
      <c r="B1685" s="2" t="s">
        <v>223</v>
      </c>
      <c r="C1685" s="2" t="s">
        <v>224</v>
      </c>
      <c r="D1685" s="2" t="s">
        <v>26</v>
      </c>
      <c r="E1685" s="2" t="s">
        <v>227</v>
      </c>
      <c r="F1685" s="2" t="s">
        <v>43</v>
      </c>
      <c r="G1685" s="2" t="s">
        <v>14</v>
      </c>
      <c r="H1685" s="2">
        <v>159500</v>
      </c>
    </row>
    <row r="1686" spans="1:8" x14ac:dyDescent="0.45">
      <c r="A1686" s="2" t="str">
        <f t="shared" si="26"/>
        <v>MARLouGARYVILLEDESULFURIZATION, GASOLINEDownstream Charge Capacity, Current Year (barrels per stream day)</v>
      </c>
      <c r="B1686" s="2" t="s">
        <v>223</v>
      </c>
      <c r="C1686" s="2" t="s">
        <v>224</v>
      </c>
      <c r="D1686" s="2" t="s">
        <v>26</v>
      </c>
      <c r="E1686" s="2" t="s">
        <v>227</v>
      </c>
      <c r="F1686" s="2" t="s">
        <v>30</v>
      </c>
      <c r="G1686" s="2" t="s">
        <v>13</v>
      </c>
      <c r="H1686" s="2">
        <v>114000</v>
      </c>
    </row>
    <row r="1687" spans="1:8" x14ac:dyDescent="0.45">
      <c r="A1687" s="2" t="str">
        <f t="shared" si="26"/>
        <v>MARLouGARYVILLEDESULFURIZATION, GASOLINEDownstream Charge Capacity, Next Year (barrels per stream day)</v>
      </c>
      <c r="B1687" s="2" t="s">
        <v>223</v>
      </c>
      <c r="C1687" s="2" t="s">
        <v>224</v>
      </c>
      <c r="D1687" s="2" t="s">
        <v>26</v>
      </c>
      <c r="E1687" s="2" t="s">
        <v>227</v>
      </c>
      <c r="F1687" s="2" t="s">
        <v>30</v>
      </c>
      <c r="G1687" s="2" t="s">
        <v>14</v>
      </c>
      <c r="H1687" s="2">
        <v>114000</v>
      </c>
    </row>
    <row r="1688" spans="1:8" x14ac:dyDescent="0.45">
      <c r="A1688" s="2" t="str">
        <f t="shared" si="26"/>
        <v>MARLouGARYVILLEDESULFURIZATION, HEAVY GAS OILDownstream Charge Capacity, Current Year (barrels per stream day)</v>
      </c>
      <c r="B1688" s="2" t="s">
        <v>223</v>
      </c>
      <c r="C1688" s="2" t="s">
        <v>224</v>
      </c>
      <c r="D1688" s="2" t="s">
        <v>26</v>
      </c>
      <c r="E1688" s="2" t="s">
        <v>227</v>
      </c>
      <c r="F1688" s="2" t="s">
        <v>16</v>
      </c>
      <c r="G1688" s="2" t="s">
        <v>13</v>
      </c>
      <c r="H1688" s="2">
        <v>106000</v>
      </c>
    </row>
    <row r="1689" spans="1:8" x14ac:dyDescent="0.45">
      <c r="A1689" s="2" t="str">
        <f t="shared" si="26"/>
        <v>MARLouGARYVILLEDESULFURIZATION, HEAVY GAS OILDownstream Charge Capacity, Next Year (barrels per stream day)</v>
      </c>
      <c r="B1689" s="2" t="s">
        <v>223</v>
      </c>
      <c r="C1689" s="2" t="s">
        <v>224</v>
      </c>
      <c r="D1689" s="2" t="s">
        <v>26</v>
      </c>
      <c r="E1689" s="2" t="s">
        <v>227</v>
      </c>
      <c r="F1689" s="2" t="s">
        <v>16</v>
      </c>
      <c r="G1689" s="2" t="s">
        <v>14</v>
      </c>
      <c r="H1689" s="2">
        <v>106000</v>
      </c>
    </row>
    <row r="1690" spans="1:8" x14ac:dyDescent="0.45">
      <c r="A1690" s="2" t="str">
        <f t="shared" si="26"/>
        <v>MARLouGARYVILLEDESULFURIZATION, KEROSENE AND JETDownstream Charge Capacity, Current Year (barrels per stream day)</v>
      </c>
      <c r="B1690" s="2" t="s">
        <v>223</v>
      </c>
      <c r="C1690" s="2" t="s">
        <v>224</v>
      </c>
      <c r="D1690" s="2" t="s">
        <v>26</v>
      </c>
      <c r="E1690" s="2" t="s">
        <v>227</v>
      </c>
      <c r="F1690" s="2" t="s">
        <v>44</v>
      </c>
      <c r="G1690" s="2" t="s">
        <v>13</v>
      </c>
      <c r="H1690" s="2">
        <v>81000</v>
      </c>
    </row>
    <row r="1691" spans="1:8" x14ac:dyDescent="0.45">
      <c r="A1691" s="2" t="str">
        <f t="shared" si="26"/>
        <v>MARLouGARYVILLEDESULFURIZATION, KEROSENE AND JETDownstream Charge Capacity, Next Year (barrels per stream day)</v>
      </c>
      <c r="B1691" s="2" t="s">
        <v>223</v>
      </c>
      <c r="C1691" s="2" t="s">
        <v>224</v>
      </c>
      <c r="D1691" s="2" t="s">
        <v>26</v>
      </c>
      <c r="E1691" s="2" t="s">
        <v>227</v>
      </c>
      <c r="F1691" s="2" t="s">
        <v>44</v>
      </c>
      <c r="G1691" s="2" t="s">
        <v>14</v>
      </c>
      <c r="H1691" s="2">
        <v>81000</v>
      </c>
    </row>
    <row r="1692" spans="1:8" x14ac:dyDescent="0.45">
      <c r="A1692" s="2" t="str">
        <f t="shared" si="26"/>
        <v>MARLouGARYVILLEDESULFURIZATION, NAPHTHA/REFORMER FEEDDownstream Charge Capacity, Current Year (barrels per stream day)</v>
      </c>
      <c r="B1692" s="2" t="s">
        <v>223</v>
      </c>
      <c r="C1692" s="2" t="s">
        <v>224</v>
      </c>
      <c r="D1692" s="2" t="s">
        <v>26</v>
      </c>
      <c r="E1692" s="2" t="s">
        <v>227</v>
      </c>
      <c r="F1692" s="2" t="s">
        <v>17</v>
      </c>
      <c r="G1692" s="2" t="s">
        <v>13</v>
      </c>
      <c r="H1692" s="2">
        <v>108000</v>
      </c>
    </row>
    <row r="1693" spans="1:8" x14ac:dyDescent="0.45">
      <c r="A1693" s="2" t="str">
        <f t="shared" si="26"/>
        <v>MARLouGARYVILLEDESULFURIZATION, NAPHTHA/REFORMER FEEDDownstream Charge Capacity, Next Year (barrels per stream day)</v>
      </c>
      <c r="B1693" s="2" t="s">
        <v>223</v>
      </c>
      <c r="C1693" s="2" t="s">
        <v>224</v>
      </c>
      <c r="D1693" s="2" t="s">
        <v>26</v>
      </c>
      <c r="E1693" s="2" t="s">
        <v>227</v>
      </c>
      <c r="F1693" s="2" t="s">
        <v>17</v>
      </c>
      <c r="G1693" s="2" t="s">
        <v>14</v>
      </c>
      <c r="H1693" s="2">
        <v>108000</v>
      </c>
    </row>
    <row r="1694" spans="1:8" x14ac:dyDescent="0.45">
      <c r="A1694" s="2" t="str">
        <f t="shared" si="26"/>
        <v>MARLouGARYVILLEFUELS SOLVENT DEASPHALTINGDownstream Charge Capacity, Current Year (barrels per stream day)</v>
      </c>
      <c r="B1694" s="2" t="s">
        <v>223</v>
      </c>
      <c r="C1694" s="2" t="s">
        <v>224</v>
      </c>
      <c r="D1694" s="2" t="s">
        <v>26</v>
      </c>
      <c r="E1694" s="2" t="s">
        <v>227</v>
      </c>
      <c r="F1694" s="2" t="s">
        <v>45</v>
      </c>
      <c r="G1694" s="2" t="s">
        <v>13</v>
      </c>
      <c r="H1694" s="2">
        <v>38000</v>
      </c>
    </row>
    <row r="1695" spans="1:8" x14ac:dyDescent="0.45">
      <c r="A1695" s="2" t="str">
        <f t="shared" si="26"/>
        <v>MARLouGARYVILLEFUELS SOLVENT DEASPHALTINGDownstream Charge Capacity, Next Year (barrels per stream day)</v>
      </c>
      <c r="B1695" s="2" t="s">
        <v>223</v>
      </c>
      <c r="C1695" s="2" t="s">
        <v>224</v>
      </c>
      <c r="D1695" s="2" t="s">
        <v>26</v>
      </c>
      <c r="E1695" s="2" t="s">
        <v>227</v>
      </c>
      <c r="F1695" s="2" t="s">
        <v>45</v>
      </c>
      <c r="G1695" s="2" t="s">
        <v>14</v>
      </c>
      <c r="H1695" s="2">
        <v>38000</v>
      </c>
    </row>
    <row r="1696" spans="1:8" x14ac:dyDescent="0.45">
      <c r="A1696" s="2" t="str">
        <f t="shared" si="26"/>
        <v>MARLouGARYVILLEISOMERIZATION (ISOBUTANE)Production Capacity, Current Year (barrels per steam day except sulfur and hydrogen)</v>
      </c>
      <c r="B1696" s="2" t="s">
        <v>223</v>
      </c>
      <c r="C1696" s="2" t="s">
        <v>224</v>
      </c>
      <c r="D1696" s="2" t="s">
        <v>26</v>
      </c>
      <c r="E1696" s="2" t="s">
        <v>227</v>
      </c>
      <c r="F1696" s="2" t="s">
        <v>21</v>
      </c>
      <c r="G1696" s="2" t="s">
        <v>19</v>
      </c>
      <c r="H1696" s="2">
        <v>23000</v>
      </c>
    </row>
    <row r="1697" spans="1:8" x14ac:dyDescent="0.45">
      <c r="A1697" s="2" t="str">
        <f t="shared" si="26"/>
        <v>MARLouGARYVILLEISOMERIZATION (ISOBUTANE)Production Capacity, Next Year (barrels per stream day except sulfur and hydrogen)</v>
      </c>
      <c r="B1697" s="2" t="s">
        <v>223</v>
      </c>
      <c r="C1697" s="2" t="s">
        <v>224</v>
      </c>
      <c r="D1697" s="2" t="s">
        <v>26</v>
      </c>
      <c r="E1697" s="2" t="s">
        <v>227</v>
      </c>
      <c r="F1697" s="2" t="s">
        <v>21</v>
      </c>
      <c r="G1697" s="2" t="s">
        <v>20</v>
      </c>
      <c r="H1697" s="2">
        <v>23000</v>
      </c>
    </row>
    <row r="1698" spans="1:8" x14ac:dyDescent="0.45">
      <c r="A1698" s="2" t="str">
        <f t="shared" si="26"/>
        <v>MARLouGARYVILLEISOMERIZATION (ISOPENTANE/ISOHEXANE)Production Capacity, Current Year (barrels per steam day except sulfur and hydrogen)</v>
      </c>
      <c r="B1698" s="2" t="s">
        <v>223</v>
      </c>
      <c r="C1698" s="2" t="s">
        <v>224</v>
      </c>
      <c r="D1698" s="2" t="s">
        <v>26</v>
      </c>
      <c r="E1698" s="2" t="s">
        <v>227</v>
      </c>
      <c r="F1698" s="2" t="s">
        <v>22</v>
      </c>
      <c r="G1698" s="2" t="s">
        <v>19</v>
      </c>
      <c r="H1698" s="2">
        <v>26500</v>
      </c>
    </row>
    <row r="1699" spans="1:8" x14ac:dyDescent="0.45">
      <c r="A1699" s="2" t="str">
        <f t="shared" si="26"/>
        <v>MARLouGARYVILLEISOMERIZATION (ISOPENTANE/ISOHEXANE)Production Capacity, Next Year (barrels per stream day except sulfur and hydrogen)</v>
      </c>
      <c r="B1699" s="2" t="s">
        <v>223</v>
      </c>
      <c r="C1699" s="2" t="s">
        <v>224</v>
      </c>
      <c r="D1699" s="2" t="s">
        <v>26</v>
      </c>
      <c r="E1699" s="2" t="s">
        <v>227</v>
      </c>
      <c r="F1699" s="2" t="s">
        <v>22</v>
      </c>
      <c r="G1699" s="2" t="s">
        <v>20</v>
      </c>
      <c r="H1699" s="2">
        <v>26500</v>
      </c>
    </row>
    <row r="1700" spans="1:8" x14ac:dyDescent="0.45">
      <c r="A1700" s="2" t="str">
        <f t="shared" si="26"/>
        <v>MARLouGARYVILLEOPERATING CAPACITYAtmospheric Crude Distillation Capacity (barrels per calendar day)</v>
      </c>
      <c r="B1700" s="2" t="s">
        <v>223</v>
      </c>
      <c r="C1700" s="2" t="s">
        <v>224</v>
      </c>
      <c r="D1700" s="2" t="s">
        <v>26</v>
      </c>
      <c r="E1700" s="2" t="s">
        <v>227</v>
      </c>
      <c r="F1700" s="2" t="s">
        <v>31</v>
      </c>
      <c r="G1700" s="2" t="s">
        <v>32</v>
      </c>
      <c r="H1700" s="2">
        <v>543000</v>
      </c>
    </row>
    <row r="1701" spans="1:8" x14ac:dyDescent="0.45">
      <c r="A1701" s="2" t="str">
        <f t="shared" si="26"/>
        <v>MARLouGARYVILLEOPERATING CAPACITYAtmospheric Crude Distillation Capacity (barrels per stream day)</v>
      </c>
      <c r="B1701" s="2" t="s">
        <v>223</v>
      </c>
      <c r="C1701" s="2" t="s">
        <v>224</v>
      </c>
      <c r="D1701" s="2" t="s">
        <v>26</v>
      </c>
      <c r="E1701" s="2" t="s">
        <v>227</v>
      </c>
      <c r="F1701" s="2" t="s">
        <v>31</v>
      </c>
      <c r="G1701" s="2" t="s">
        <v>33</v>
      </c>
      <c r="H1701" s="2">
        <v>580000</v>
      </c>
    </row>
    <row r="1702" spans="1:8" x14ac:dyDescent="0.45">
      <c r="A1702" s="2" t="str">
        <f t="shared" si="26"/>
        <v>MARLouGARYVILLEPETCOKE,MARKETProduction Capacity, Current Year (barrels per steam day except sulfur and hydrogen)</v>
      </c>
      <c r="B1702" s="2" t="s">
        <v>223</v>
      </c>
      <c r="C1702" s="2" t="s">
        <v>224</v>
      </c>
      <c r="D1702" s="2" t="s">
        <v>26</v>
      </c>
      <c r="E1702" s="2" t="s">
        <v>227</v>
      </c>
      <c r="F1702" s="2" t="s">
        <v>67</v>
      </c>
      <c r="G1702" s="2" t="s">
        <v>19</v>
      </c>
      <c r="H1702" s="2">
        <v>33000</v>
      </c>
    </row>
    <row r="1703" spans="1:8" x14ac:dyDescent="0.45">
      <c r="A1703" s="2" t="str">
        <f t="shared" si="26"/>
        <v>MARLouGARYVILLEPETCOKE,MARKETProduction Capacity, Next Year (barrels per stream day except sulfur and hydrogen)</v>
      </c>
      <c r="B1703" s="2" t="s">
        <v>223</v>
      </c>
      <c r="C1703" s="2" t="s">
        <v>224</v>
      </c>
      <c r="D1703" s="2" t="s">
        <v>26</v>
      </c>
      <c r="E1703" s="2" t="s">
        <v>227</v>
      </c>
      <c r="F1703" s="2" t="s">
        <v>67</v>
      </c>
      <c r="G1703" s="2" t="s">
        <v>20</v>
      </c>
      <c r="H1703" s="2">
        <v>33000</v>
      </c>
    </row>
    <row r="1704" spans="1:8" x14ac:dyDescent="0.45">
      <c r="A1704" s="2" t="str">
        <f t="shared" si="26"/>
        <v>MARLouGARYVILLESULFUR (SHORT TONS/DAY)Production Capacity, Current Year (barrels per steam day except sulfur and hydrogen)</v>
      </c>
      <c r="B1704" s="2" t="s">
        <v>223</v>
      </c>
      <c r="C1704" s="2" t="s">
        <v>224</v>
      </c>
      <c r="D1704" s="2" t="s">
        <v>26</v>
      </c>
      <c r="E1704" s="2" t="s">
        <v>227</v>
      </c>
      <c r="F1704" s="2" t="s">
        <v>24</v>
      </c>
      <c r="G1704" s="2" t="s">
        <v>19</v>
      </c>
      <c r="H1704" s="2">
        <v>1476</v>
      </c>
    </row>
    <row r="1705" spans="1:8" x14ac:dyDescent="0.45">
      <c r="A1705" s="2" t="str">
        <f t="shared" si="26"/>
        <v>MARLouGARYVILLESULFUR (SHORT TONS/DAY)Production Capacity, Next Year (barrels per stream day except sulfur and hydrogen)</v>
      </c>
      <c r="B1705" s="2" t="s">
        <v>223</v>
      </c>
      <c r="C1705" s="2" t="s">
        <v>224</v>
      </c>
      <c r="D1705" s="2" t="s">
        <v>26</v>
      </c>
      <c r="E1705" s="2" t="s">
        <v>227</v>
      </c>
      <c r="F1705" s="2" t="s">
        <v>24</v>
      </c>
      <c r="G1705" s="2" t="s">
        <v>20</v>
      </c>
      <c r="H1705" s="2">
        <v>1476</v>
      </c>
    </row>
    <row r="1706" spans="1:8" x14ac:dyDescent="0.45">
      <c r="A1706" s="2" t="str">
        <f t="shared" si="26"/>
        <v>MARLouGARYVILLETHERM CRACKING, DELAYED COKINGDownstream Charge Capacity, Current Year (barrels per calendar day)</v>
      </c>
      <c r="B1706" s="2" t="s">
        <v>223</v>
      </c>
      <c r="C1706" s="2" t="s">
        <v>224</v>
      </c>
      <c r="D1706" s="2" t="s">
        <v>26</v>
      </c>
      <c r="E1706" s="2" t="s">
        <v>227</v>
      </c>
      <c r="F1706" s="2" t="s">
        <v>68</v>
      </c>
      <c r="G1706" s="2" t="s">
        <v>12</v>
      </c>
      <c r="H1706" s="2">
        <v>89800</v>
      </c>
    </row>
    <row r="1707" spans="1:8" x14ac:dyDescent="0.45">
      <c r="A1707" s="2" t="str">
        <f t="shared" si="26"/>
        <v>MARLouGARYVILLETHERM CRACKING, DELAYED COKINGDownstream Charge Capacity, Current Year (barrels per stream day)</v>
      </c>
      <c r="B1707" s="2" t="s">
        <v>223</v>
      </c>
      <c r="C1707" s="2" t="s">
        <v>224</v>
      </c>
      <c r="D1707" s="2" t="s">
        <v>26</v>
      </c>
      <c r="E1707" s="2" t="s">
        <v>227</v>
      </c>
      <c r="F1707" s="2" t="s">
        <v>68</v>
      </c>
      <c r="G1707" s="2" t="s">
        <v>13</v>
      </c>
      <c r="H1707" s="2">
        <v>94500</v>
      </c>
    </row>
    <row r="1708" spans="1:8" x14ac:dyDescent="0.45">
      <c r="A1708" s="2" t="str">
        <f t="shared" si="26"/>
        <v>MARLouGARYVILLETHERM CRACKING, DELAYED COKINGDownstream Charge Capacity, Next Year (barrels per stream day)</v>
      </c>
      <c r="B1708" s="2" t="s">
        <v>223</v>
      </c>
      <c r="C1708" s="2" t="s">
        <v>224</v>
      </c>
      <c r="D1708" s="2" t="s">
        <v>26</v>
      </c>
      <c r="E1708" s="2" t="s">
        <v>227</v>
      </c>
      <c r="F1708" s="2" t="s">
        <v>68</v>
      </c>
      <c r="G1708" s="2" t="s">
        <v>14</v>
      </c>
      <c r="H1708" s="2">
        <v>94500</v>
      </c>
    </row>
    <row r="1709" spans="1:8" x14ac:dyDescent="0.45">
      <c r="A1709" s="2" t="str">
        <f t="shared" si="26"/>
        <v>MARLouGARYVILLETOTAL OPER CAP (PROJECTED, NEXT YEAR)Atmospheric Crude Distillation Capacity (barrels per stream day)</v>
      </c>
      <c r="B1709" s="2" t="s">
        <v>223</v>
      </c>
      <c r="C1709" s="2" t="s">
        <v>224</v>
      </c>
      <c r="D1709" s="2" t="s">
        <v>26</v>
      </c>
      <c r="E1709" s="2" t="s">
        <v>227</v>
      </c>
      <c r="F1709" s="2" t="s">
        <v>34</v>
      </c>
      <c r="G1709" s="2" t="s">
        <v>33</v>
      </c>
      <c r="H1709" s="2">
        <v>580000</v>
      </c>
    </row>
    <row r="1710" spans="1:8" x14ac:dyDescent="0.45">
      <c r="A1710" s="2" t="str">
        <f t="shared" si="26"/>
        <v>MARLouGARYVILLETOTAL OPERABLE CAPACITYAtmospheric Crude Distillation Capacity (barrels per calendar day)</v>
      </c>
      <c r="B1710" s="2" t="s">
        <v>223</v>
      </c>
      <c r="C1710" s="2" t="s">
        <v>224</v>
      </c>
      <c r="D1710" s="2" t="s">
        <v>26</v>
      </c>
      <c r="E1710" s="2" t="s">
        <v>227</v>
      </c>
      <c r="F1710" s="2" t="s">
        <v>35</v>
      </c>
      <c r="G1710" s="2" t="s">
        <v>32</v>
      </c>
      <c r="H1710" s="2">
        <v>543000</v>
      </c>
    </row>
    <row r="1711" spans="1:8" x14ac:dyDescent="0.45">
      <c r="A1711" s="2" t="str">
        <f t="shared" si="26"/>
        <v>MARLouGARYVILLETOTAL OPERABLE CAPACITYAtmospheric Crude Distillation Capacity (barrels per stream day)</v>
      </c>
      <c r="B1711" s="2" t="s">
        <v>223</v>
      </c>
      <c r="C1711" s="2" t="s">
        <v>224</v>
      </c>
      <c r="D1711" s="2" t="s">
        <v>26</v>
      </c>
      <c r="E1711" s="2" t="s">
        <v>227</v>
      </c>
      <c r="F1711" s="2" t="s">
        <v>35</v>
      </c>
      <c r="G1711" s="2" t="s">
        <v>33</v>
      </c>
      <c r="H1711" s="2">
        <v>580000</v>
      </c>
    </row>
    <row r="1712" spans="1:8" x14ac:dyDescent="0.45">
      <c r="A1712" s="2" t="str">
        <f t="shared" si="26"/>
        <v>MARLouGARYVILLEVACUUM DISTILLATIONDownstream Charge Capacity, Current Year (barrels per stream day)</v>
      </c>
      <c r="B1712" s="2" t="s">
        <v>223</v>
      </c>
      <c r="C1712" s="2" t="s">
        <v>224</v>
      </c>
      <c r="D1712" s="2" t="s">
        <v>26</v>
      </c>
      <c r="E1712" s="2" t="s">
        <v>227</v>
      </c>
      <c r="F1712" s="2" t="s">
        <v>36</v>
      </c>
      <c r="G1712" s="2" t="s">
        <v>13</v>
      </c>
      <c r="H1712" s="2">
        <v>301000</v>
      </c>
    </row>
    <row r="1713" spans="1:8" x14ac:dyDescent="0.45">
      <c r="A1713" s="2" t="str">
        <f t="shared" si="26"/>
        <v>MARLouGARYVILLEVACUUM DISTILLATIONDownstream Charge Capacity, Next Year (barrels per stream day)</v>
      </c>
      <c r="B1713" s="2" t="s">
        <v>223</v>
      </c>
      <c r="C1713" s="2" t="s">
        <v>224</v>
      </c>
      <c r="D1713" s="2" t="s">
        <v>26</v>
      </c>
      <c r="E1713" s="2" t="s">
        <v>227</v>
      </c>
      <c r="F1713" s="2" t="s">
        <v>36</v>
      </c>
      <c r="G1713" s="2" t="s">
        <v>14</v>
      </c>
      <c r="H1713" s="2">
        <v>301000</v>
      </c>
    </row>
    <row r="1714" spans="1:8" x14ac:dyDescent="0.45">
      <c r="A1714" s="2" t="str">
        <f t="shared" si="26"/>
        <v>MARMicDETROITALKYLATESProduction Capacity, Current Year (barrels per steam day except sulfur and hydrogen)</v>
      </c>
      <c r="B1714" s="2" t="s">
        <v>223</v>
      </c>
      <c r="C1714" s="2" t="s">
        <v>224</v>
      </c>
      <c r="D1714" s="2" t="s">
        <v>228</v>
      </c>
      <c r="E1714" s="2" t="s">
        <v>229</v>
      </c>
      <c r="F1714" s="2" t="s">
        <v>40</v>
      </c>
      <c r="G1714" s="2" t="s">
        <v>19</v>
      </c>
      <c r="H1714" s="2">
        <v>7000</v>
      </c>
    </row>
    <row r="1715" spans="1:8" x14ac:dyDescent="0.45">
      <c r="A1715" s="2" t="str">
        <f t="shared" si="26"/>
        <v>MARMicDETROITALKYLATESProduction Capacity, Next Year (barrels per stream day except sulfur and hydrogen)</v>
      </c>
      <c r="B1715" s="2" t="s">
        <v>223</v>
      </c>
      <c r="C1715" s="2" t="s">
        <v>224</v>
      </c>
      <c r="D1715" s="2" t="s">
        <v>228</v>
      </c>
      <c r="E1715" s="2" t="s">
        <v>229</v>
      </c>
      <c r="F1715" s="2" t="s">
        <v>40</v>
      </c>
      <c r="G1715" s="2" t="s">
        <v>20</v>
      </c>
      <c r="H1715" s="2">
        <v>7000</v>
      </c>
    </row>
    <row r="1716" spans="1:8" x14ac:dyDescent="0.45">
      <c r="A1716" s="2" t="str">
        <f t="shared" si="26"/>
        <v>MARMicDETROITASPHALT &amp; ROAD OILProduction Capacity, Current Year (barrels per steam day except sulfur and hydrogen)</v>
      </c>
      <c r="B1716" s="2" t="s">
        <v>223</v>
      </c>
      <c r="C1716" s="2" t="s">
        <v>224</v>
      </c>
      <c r="D1716" s="2" t="s">
        <v>228</v>
      </c>
      <c r="E1716" s="2" t="s">
        <v>229</v>
      </c>
      <c r="F1716" s="2" t="s">
        <v>42</v>
      </c>
      <c r="G1716" s="2" t="s">
        <v>19</v>
      </c>
      <c r="H1716" s="2">
        <v>24000</v>
      </c>
    </row>
    <row r="1717" spans="1:8" x14ac:dyDescent="0.45">
      <c r="A1717" s="2" t="str">
        <f t="shared" si="26"/>
        <v>MARMicDETROITASPHALT &amp; ROAD OILProduction Capacity, Next Year (barrels per stream day except sulfur and hydrogen)</v>
      </c>
      <c r="B1717" s="2" t="s">
        <v>223</v>
      </c>
      <c r="C1717" s="2" t="s">
        <v>224</v>
      </c>
      <c r="D1717" s="2" t="s">
        <v>228</v>
      </c>
      <c r="E1717" s="2" t="s">
        <v>229</v>
      </c>
      <c r="F1717" s="2" t="s">
        <v>42</v>
      </c>
      <c r="G1717" s="2" t="s">
        <v>20</v>
      </c>
      <c r="H1717" s="2">
        <v>24000</v>
      </c>
    </row>
    <row r="1718" spans="1:8" x14ac:dyDescent="0.45">
      <c r="A1718" s="2" t="str">
        <f t="shared" si="26"/>
        <v>MARMicDETROITCAT CRACKING: FRESH FEEDDownstream Charge Capacity, Current Year (barrels per calendar day)</v>
      </c>
      <c r="B1718" s="2" t="s">
        <v>223</v>
      </c>
      <c r="C1718" s="2" t="s">
        <v>224</v>
      </c>
      <c r="D1718" s="2" t="s">
        <v>228</v>
      </c>
      <c r="E1718" s="2" t="s">
        <v>229</v>
      </c>
      <c r="F1718" s="2" t="s">
        <v>28</v>
      </c>
      <c r="G1718" s="2" t="s">
        <v>12</v>
      </c>
      <c r="H1718" s="2">
        <v>38000</v>
      </c>
    </row>
    <row r="1719" spans="1:8" x14ac:dyDescent="0.45">
      <c r="A1719" s="2" t="str">
        <f t="shared" si="26"/>
        <v>MARMicDETROITCAT CRACKING: FRESH FEEDDownstream Charge Capacity, Current Year (barrels per stream day)</v>
      </c>
      <c r="B1719" s="2" t="s">
        <v>223</v>
      </c>
      <c r="C1719" s="2" t="s">
        <v>224</v>
      </c>
      <c r="D1719" s="2" t="s">
        <v>228</v>
      </c>
      <c r="E1719" s="2" t="s">
        <v>229</v>
      </c>
      <c r="F1719" s="2" t="s">
        <v>28</v>
      </c>
      <c r="G1719" s="2" t="s">
        <v>13</v>
      </c>
      <c r="H1719" s="2">
        <v>40000</v>
      </c>
    </row>
    <row r="1720" spans="1:8" x14ac:dyDescent="0.45">
      <c r="A1720" s="2" t="str">
        <f t="shared" si="26"/>
        <v>MARMicDETROITCAT CRACKING: FRESH FEEDDownstream Charge Capacity, Next Year (barrels per stream day)</v>
      </c>
      <c r="B1720" s="2" t="s">
        <v>223</v>
      </c>
      <c r="C1720" s="2" t="s">
        <v>224</v>
      </c>
      <c r="D1720" s="2" t="s">
        <v>228</v>
      </c>
      <c r="E1720" s="2" t="s">
        <v>229</v>
      </c>
      <c r="F1720" s="2" t="s">
        <v>28</v>
      </c>
      <c r="G1720" s="2" t="s">
        <v>14</v>
      </c>
      <c r="H1720" s="2">
        <v>40000</v>
      </c>
    </row>
    <row r="1721" spans="1:8" x14ac:dyDescent="0.45">
      <c r="A1721" s="2" t="str">
        <f t="shared" si="26"/>
        <v>MARMicDETROITCAT REFORMING: LOW PRESSUREDownstream Charge Capacity, Current Year (barrels per calendar day)</v>
      </c>
      <c r="B1721" s="2" t="s">
        <v>223</v>
      </c>
      <c r="C1721" s="2" t="s">
        <v>224</v>
      </c>
      <c r="D1721" s="2" t="s">
        <v>228</v>
      </c>
      <c r="E1721" s="2" t="s">
        <v>229</v>
      </c>
      <c r="F1721" s="2" t="s">
        <v>15</v>
      </c>
      <c r="G1721" s="2" t="s">
        <v>12</v>
      </c>
      <c r="H1721" s="2">
        <v>20400</v>
      </c>
    </row>
    <row r="1722" spans="1:8" x14ac:dyDescent="0.45">
      <c r="A1722" s="2" t="str">
        <f t="shared" si="26"/>
        <v>MARMicDETROITCAT REFORMING: LOW PRESSUREDownstream Charge Capacity, Current Year (barrels per stream day)</v>
      </c>
      <c r="B1722" s="2" t="s">
        <v>223</v>
      </c>
      <c r="C1722" s="2" t="s">
        <v>224</v>
      </c>
      <c r="D1722" s="2" t="s">
        <v>228</v>
      </c>
      <c r="E1722" s="2" t="s">
        <v>229</v>
      </c>
      <c r="F1722" s="2" t="s">
        <v>15</v>
      </c>
      <c r="G1722" s="2" t="s">
        <v>13</v>
      </c>
      <c r="H1722" s="2">
        <v>21500</v>
      </c>
    </row>
    <row r="1723" spans="1:8" x14ac:dyDescent="0.45">
      <c r="A1723" s="2" t="str">
        <f t="shared" si="26"/>
        <v>MARMicDETROITCAT REFORMING: LOW PRESSUREDownstream Charge Capacity, Next Year (barrels per stream day)</v>
      </c>
      <c r="B1723" s="2" t="s">
        <v>223</v>
      </c>
      <c r="C1723" s="2" t="s">
        <v>224</v>
      </c>
      <c r="D1723" s="2" t="s">
        <v>228</v>
      </c>
      <c r="E1723" s="2" t="s">
        <v>229</v>
      </c>
      <c r="F1723" s="2" t="s">
        <v>15</v>
      </c>
      <c r="G1723" s="2" t="s">
        <v>14</v>
      </c>
      <c r="H1723" s="2">
        <v>21500</v>
      </c>
    </row>
    <row r="1724" spans="1:8" x14ac:dyDescent="0.45">
      <c r="A1724" s="2" t="str">
        <f t="shared" si="26"/>
        <v>MARMicDETROITDESULFURIZATION, DIESEL FUELDownstream Charge Capacity, Current Year (barrels per stream day)</v>
      </c>
      <c r="B1724" s="2" t="s">
        <v>223</v>
      </c>
      <c r="C1724" s="2" t="s">
        <v>224</v>
      </c>
      <c r="D1724" s="2" t="s">
        <v>228</v>
      </c>
      <c r="E1724" s="2" t="s">
        <v>229</v>
      </c>
      <c r="F1724" s="2" t="s">
        <v>43</v>
      </c>
      <c r="G1724" s="2" t="s">
        <v>13</v>
      </c>
      <c r="H1724" s="2">
        <v>46000</v>
      </c>
    </row>
    <row r="1725" spans="1:8" x14ac:dyDescent="0.45">
      <c r="A1725" s="2" t="str">
        <f t="shared" si="26"/>
        <v>MARMicDETROITDESULFURIZATION, DIESEL FUELDownstream Charge Capacity, Next Year (barrels per stream day)</v>
      </c>
      <c r="B1725" s="2" t="s">
        <v>223</v>
      </c>
      <c r="C1725" s="2" t="s">
        <v>224</v>
      </c>
      <c r="D1725" s="2" t="s">
        <v>228</v>
      </c>
      <c r="E1725" s="2" t="s">
        <v>229</v>
      </c>
      <c r="F1725" s="2" t="s">
        <v>43</v>
      </c>
      <c r="G1725" s="2" t="s">
        <v>14</v>
      </c>
      <c r="H1725" s="2">
        <v>46000</v>
      </c>
    </row>
    <row r="1726" spans="1:8" x14ac:dyDescent="0.45">
      <c r="A1726" s="2" t="str">
        <f t="shared" si="26"/>
        <v>MARMicDETROITDESULFURIZATION, HEAVY GAS OILDownstream Charge Capacity, Current Year (barrels per stream day)</v>
      </c>
      <c r="B1726" s="2" t="s">
        <v>223</v>
      </c>
      <c r="C1726" s="2" t="s">
        <v>224</v>
      </c>
      <c r="D1726" s="2" t="s">
        <v>228</v>
      </c>
      <c r="E1726" s="2" t="s">
        <v>229</v>
      </c>
      <c r="F1726" s="2" t="s">
        <v>16</v>
      </c>
      <c r="G1726" s="2" t="s">
        <v>13</v>
      </c>
      <c r="H1726" s="2">
        <v>43500</v>
      </c>
    </row>
    <row r="1727" spans="1:8" x14ac:dyDescent="0.45">
      <c r="A1727" s="2" t="str">
        <f t="shared" si="26"/>
        <v>MARMicDETROITDESULFURIZATION, HEAVY GAS OILDownstream Charge Capacity, Next Year (barrels per stream day)</v>
      </c>
      <c r="B1727" s="2" t="s">
        <v>223</v>
      </c>
      <c r="C1727" s="2" t="s">
        <v>224</v>
      </c>
      <c r="D1727" s="2" t="s">
        <v>228</v>
      </c>
      <c r="E1727" s="2" t="s">
        <v>229</v>
      </c>
      <c r="F1727" s="2" t="s">
        <v>16</v>
      </c>
      <c r="G1727" s="2" t="s">
        <v>14</v>
      </c>
      <c r="H1727" s="2">
        <v>43500</v>
      </c>
    </row>
    <row r="1728" spans="1:8" x14ac:dyDescent="0.45">
      <c r="A1728" s="2" t="str">
        <f t="shared" si="26"/>
        <v>MARMicDETROITDESULFURIZATION, KEROSENE AND JETDownstream Charge Capacity, Current Year (barrels per stream day)</v>
      </c>
      <c r="B1728" s="2" t="s">
        <v>223</v>
      </c>
      <c r="C1728" s="2" t="s">
        <v>224</v>
      </c>
      <c r="D1728" s="2" t="s">
        <v>228</v>
      </c>
      <c r="E1728" s="2" t="s">
        <v>229</v>
      </c>
      <c r="F1728" s="2" t="s">
        <v>44</v>
      </c>
      <c r="G1728" s="2" t="s">
        <v>13</v>
      </c>
      <c r="H1728" s="2">
        <v>7000</v>
      </c>
    </row>
    <row r="1729" spans="1:8" x14ac:dyDescent="0.45">
      <c r="A1729" s="2" t="str">
        <f t="shared" si="26"/>
        <v>MARMicDETROITDESULFURIZATION, KEROSENE AND JETDownstream Charge Capacity, Next Year (barrels per stream day)</v>
      </c>
      <c r="B1729" s="2" t="s">
        <v>223</v>
      </c>
      <c r="C1729" s="2" t="s">
        <v>224</v>
      </c>
      <c r="D1729" s="2" t="s">
        <v>228</v>
      </c>
      <c r="E1729" s="2" t="s">
        <v>229</v>
      </c>
      <c r="F1729" s="2" t="s">
        <v>44</v>
      </c>
      <c r="G1729" s="2" t="s">
        <v>14</v>
      </c>
      <c r="H1729" s="2">
        <v>7000</v>
      </c>
    </row>
    <row r="1730" spans="1:8" x14ac:dyDescent="0.45">
      <c r="A1730" s="2" t="str">
        <f t="shared" ref="A1730:A1793" si="27">LEFT(B1730,3)&amp;LEFT(D1730,3)&amp;LEFT(E1730,15)&amp;F1730&amp;G1730</f>
        <v>MARMicDETROITDESULFURIZATION, NAPHTHA/REFORMER FEEDDownstream Charge Capacity, Current Year (barrels per stream day)</v>
      </c>
      <c r="B1730" s="2" t="s">
        <v>223</v>
      </c>
      <c r="C1730" s="2" t="s">
        <v>224</v>
      </c>
      <c r="D1730" s="2" t="s">
        <v>228</v>
      </c>
      <c r="E1730" s="2" t="s">
        <v>229</v>
      </c>
      <c r="F1730" s="2" t="s">
        <v>17</v>
      </c>
      <c r="G1730" s="2" t="s">
        <v>13</v>
      </c>
      <c r="H1730" s="2">
        <v>34000</v>
      </c>
    </row>
    <row r="1731" spans="1:8" x14ac:dyDescent="0.45">
      <c r="A1731" s="2" t="str">
        <f t="shared" si="27"/>
        <v>MARMicDETROITDESULFURIZATION, NAPHTHA/REFORMER FEEDDownstream Charge Capacity, Next Year (barrels per stream day)</v>
      </c>
      <c r="B1731" s="2" t="s">
        <v>223</v>
      </c>
      <c r="C1731" s="2" t="s">
        <v>224</v>
      </c>
      <c r="D1731" s="2" t="s">
        <v>228</v>
      </c>
      <c r="E1731" s="2" t="s">
        <v>229</v>
      </c>
      <c r="F1731" s="2" t="s">
        <v>17</v>
      </c>
      <c r="G1731" s="2" t="s">
        <v>14</v>
      </c>
      <c r="H1731" s="2">
        <v>34000</v>
      </c>
    </row>
    <row r="1732" spans="1:8" x14ac:dyDescent="0.45">
      <c r="A1732" s="2" t="str">
        <f t="shared" si="27"/>
        <v>MARMicDETROITOPERATING CAPACITYAtmospheric Crude Distillation Capacity (barrels per calendar day)</v>
      </c>
      <c r="B1732" s="2" t="s">
        <v>223</v>
      </c>
      <c r="C1732" s="2" t="s">
        <v>224</v>
      </c>
      <c r="D1732" s="2" t="s">
        <v>228</v>
      </c>
      <c r="E1732" s="2" t="s">
        <v>229</v>
      </c>
      <c r="F1732" s="2" t="s">
        <v>31</v>
      </c>
      <c r="G1732" s="2" t="s">
        <v>32</v>
      </c>
      <c r="H1732" s="2">
        <v>132000</v>
      </c>
    </row>
    <row r="1733" spans="1:8" x14ac:dyDescent="0.45">
      <c r="A1733" s="2" t="str">
        <f t="shared" si="27"/>
        <v>MARMicDETROITOPERATING CAPACITYAtmospheric Crude Distillation Capacity (barrels per stream day)</v>
      </c>
      <c r="B1733" s="2" t="s">
        <v>223</v>
      </c>
      <c r="C1733" s="2" t="s">
        <v>224</v>
      </c>
      <c r="D1733" s="2" t="s">
        <v>228</v>
      </c>
      <c r="E1733" s="2" t="s">
        <v>229</v>
      </c>
      <c r="F1733" s="2" t="s">
        <v>31</v>
      </c>
      <c r="G1733" s="2" t="s">
        <v>33</v>
      </c>
      <c r="H1733" s="2">
        <v>144000</v>
      </c>
    </row>
    <row r="1734" spans="1:8" x14ac:dyDescent="0.45">
      <c r="A1734" s="2" t="str">
        <f t="shared" si="27"/>
        <v>MARMicDETROITPETCOKE,MARKETProduction Capacity, Current Year (barrels per steam day except sulfur and hydrogen)</v>
      </c>
      <c r="B1734" s="2" t="s">
        <v>223</v>
      </c>
      <c r="C1734" s="2" t="s">
        <v>224</v>
      </c>
      <c r="D1734" s="2" t="s">
        <v>228</v>
      </c>
      <c r="E1734" s="2" t="s">
        <v>229</v>
      </c>
      <c r="F1734" s="2" t="s">
        <v>67</v>
      </c>
      <c r="G1734" s="2" t="s">
        <v>19</v>
      </c>
      <c r="H1734" s="2">
        <v>11800</v>
      </c>
    </row>
    <row r="1735" spans="1:8" x14ac:dyDescent="0.45">
      <c r="A1735" s="2" t="str">
        <f t="shared" si="27"/>
        <v>MARMicDETROITPETCOKE,MARKETProduction Capacity, Next Year (barrels per stream day except sulfur and hydrogen)</v>
      </c>
      <c r="B1735" s="2" t="s">
        <v>223</v>
      </c>
      <c r="C1735" s="2" t="s">
        <v>224</v>
      </c>
      <c r="D1735" s="2" t="s">
        <v>228</v>
      </c>
      <c r="E1735" s="2" t="s">
        <v>229</v>
      </c>
      <c r="F1735" s="2" t="s">
        <v>67</v>
      </c>
      <c r="G1735" s="2" t="s">
        <v>20</v>
      </c>
      <c r="H1735" s="2">
        <v>11800</v>
      </c>
    </row>
    <row r="1736" spans="1:8" x14ac:dyDescent="0.45">
      <c r="A1736" s="2" t="str">
        <f t="shared" si="27"/>
        <v>MARMicDETROITSULFUR (SHORT TONS/DAY)Production Capacity, Current Year (barrels per steam day except sulfur and hydrogen)</v>
      </c>
      <c r="B1736" s="2" t="s">
        <v>223</v>
      </c>
      <c r="C1736" s="2" t="s">
        <v>224</v>
      </c>
      <c r="D1736" s="2" t="s">
        <v>228</v>
      </c>
      <c r="E1736" s="2" t="s">
        <v>229</v>
      </c>
      <c r="F1736" s="2" t="s">
        <v>24</v>
      </c>
      <c r="G1736" s="2" t="s">
        <v>19</v>
      </c>
      <c r="H1736" s="2">
        <v>459</v>
      </c>
    </row>
    <row r="1737" spans="1:8" x14ac:dyDescent="0.45">
      <c r="A1737" s="2" t="str">
        <f t="shared" si="27"/>
        <v>MARMicDETROITSULFUR (SHORT TONS/DAY)Production Capacity, Next Year (barrels per stream day except sulfur and hydrogen)</v>
      </c>
      <c r="B1737" s="2" t="s">
        <v>223</v>
      </c>
      <c r="C1737" s="2" t="s">
        <v>224</v>
      </c>
      <c r="D1737" s="2" t="s">
        <v>228</v>
      </c>
      <c r="E1737" s="2" t="s">
        <v>229</v>
      </c>
      <c r="F1737" s="2" t="s">
        <v>24</v>
      </c>
      <c r="G1737" s="2" t="s">
        <v>20</v>
      </c>
      <c r="H1737" s="2">
        <v>459</v>
      </c>
    </row>
    <row r="1738" spans="1:8" x14ac:dyDescent="0.45">
      <c r="A1738" s="2" t="str">
        <f t="shared" si="27"/>
        <v>MARMicDETROITTHERM CRACKING, DELAYED COKINGDownstream Charge Capacity, Current Year (barrels per calendar day)</v>
      </c>
      <c r="B1738" s="2" t="s">
        <v>223</v>
      </c>
      <c r="C1738" s="2" t="s">
        <v>224</v>
      </c>
      <c r="D1738" s="2" t="s">
        <v>228</v>
      </c>
      <c r="E1738" s="2" t="s">
        <v>229</v>
      </c>
      <c r="F1738" s="2" t="s">
        <v>68</v>
      </c>
      <c r="G1738" s="2" t="s">
        <v>12</v>
      </c>
      <c r="H1738" s="2">
        <v>31800</v>
      </c>
    </row>
    <row r="1739" spans="1:8" x14ac:dyDescent="0.45">
      <c r="A1739" s="2" t="str">
        <f t="shared" si="27"/>
        <v>MARMicDETROITTHERM CRACKING, DELAYED COKINGDownstream Charge Capacity, Current Year (barrels per stream day)</v>
      </c>
      <c r="B1739" s="2" t="s">
        <v>223</v>
      </c>
      <c r="C1739" s="2" t="s">
        <v>224</v>
      </c>
      <c r="D1739" s="2" t="s">
        <v>228</v>
      </c>
      <c r="E1739" s="2" t="s">
        <v>229</v>
      </c>
      <c r="F1739" s="2" t="s">
        <v>68</v>
      </c>
      <c r="G1739" s="2" t="s">
        <v>13</v>
      </c>
      <c r="H1739" s="2">
        <v>33500</v>
      </c>
    </row>
    <row r="1740" spans="1:8" x14ac:dyDescent="0.45">
      <c r="A1740" s="2" t="str">
        <f t="shared" si="27"/>
        <v>MARMicDETROITTHERM CRACKING, DELAYED COKINGDownstream Charge Capacity, Next Year (barrels per stream day)</v>
      </c>
      <c r="B1740" s="2" t="s">
        <v>223</v>
      </c>
      <c r="C1740" s="2" t="s">
        <v>224</v>
      </c>
      <c r="D1740" s="2" t="s">
        <v>228</v>
      </c>
      <c r="E1740" s="2" t="s">
        <v>229</v>
      </c>
      <c r="F1740" s="2" t="s">
        <v>68</v>
      </c>
      <c r="G1740" s="2" t="s">
        <v>14</v>
      </c>
      <c r="H1740" s="2">
        <v>33500</v>
      </c>
    </row>
    <row r="1741" spans="1:8" x14ac:dyDescent="0.45">
      <c r="A1741" s="2" t="str">
        <f t="shared" si="27"/>
        <v>MARMicDETROITTOTAL OPER CAP (PROJECTED, NEXT YEAR)Atmospheric Crude Distillation Capacity (barrels per stream day)</v>
      </c>
      <c r="B1741" s="2" t="s">
        <v>223</v>
      </c>
      <c r="C1741" s="2" t="s">
        <v>224</v>
      </c>
      <c r="D1741" s="2" t="s">
        <v>228</v>
      </c>
      <c r="E1741" s="2" t="s">
        <v>229</v>
      </c>
      <c r="F1741" s="2" t="s">
        <v>34</v>
      </c>
      <c r="G1741" s="2" t="s">
        <v>33</v>
      </c>
      <c r="H1741" s="2">
        <v>144000</v>
      </c>
    </row>
    <row r="1742" spans="1:8" x14ac:dyDescent="0.45">
      <c r="A1742" s="2" t="str">
        <f t="shared" si="27"/>
        <v>MARMicDETROITTOTAL OPERABLE CAPACITYAtmospheric Crude Distillation Capacity (barrels per calendar day)</v>
      </c>
      <c r="B1742" s="2" t="s">
        <v>223</v>
      </c>
      <c r="C1742" s="2" t="s">
        <v>224</v>
      </c>
      <c r="D1742" s="2" t="s">
        <v>228</v>
      </c>
      <c r="E1742" s="2" t="s">
        <v>229</v>
      </c>
      <c r="F1742" s="2" t="s">
        <v>35</v>
      </c>
      <c r="G1742" s="2" t="s">
        <v>32</v>
      </c>
      <c r="H1742" s="2">
        <v>132000</v>
      </c>
    </row>
    <row r="1743" spans="1:8" x14ac:dyDescent="0.45">
      <c r="A1743" s="2" t="str">
        <f t="shared" si="27"/>
        <v>MARMicDETROITTOTAL OPERABLE CAPACITYAtmospheric Crude Distillation Capacity (barrels per stream day)</v>
      </c>
      <c r="B1743" s="2" t="s">
        <v>223</v>
      </c>
      <c r="C1743" s="2" t="s">
        <v>224</v>
      </c>
      <c r="D1743" s="2" t="s">
        <v>228</v>
      </c>
      <c r="E1743" s="2" t="s">
        <v>229</v>
      </c>
      <c r="F1743" s="2" t="s">
        <v>35</v>
      </c>
      <c r="G1743" s="2" t="s">
        <v>33</v>
      </c>
      <c r="H1743" s="2">
        <v>144000</v>
      </c>
    </row>
    <row r="1744" spans="1:8" x14ac:dyDescent="0.45">
      <c r="A1744" s="2" t="str">
        <f t="shared" si="27"/>
        <v>MARMicDETROITVACUUM DISTILLATIONDownstream Charge Capacity, Current Year (barrels per stream day)</v>
      </c>
      <c r="B1744" s="2" t="s">
        <v>223</v>
      </c>
      <c r="C1744" s="2" t="s">
        <v>224</v>
      </c>
      <c r="D1744" s="2" t="s">
        <v>228</v>
      </c>
      <c r="E1744" s="2" t="s">
        <v>229</v>
      </c>
      <c r="F1744" s="2" t="s">
        <v>36</v>
      </c>
      <c r="G1744" s="2" t="s">
        <v>13</v>
      </c>
      <c r="H1744" s="2">
        <v>77900</v>
      </c>
    </row>
    <row r="1745" spans="1:8" x14ac:dyDescent="0.45">
      <c r="A1745" s="2" t="str">
        <f t="shared" si="27"/>
        <v>MARMicDETROITVACUUM DISTILLATIONDownstream Charge Capacity, Next Year (barrels per stream day)</v>
      </c>
      <c r="B1745" s="2" t="s">
        <v>223</v>
      </c>
      <c r="C1745" s="2" t="s">
        <v>224</v>
      </c>
      <c r="D1745" s="2" t="s">
        <v>228</v>
      </c>
      <c r="E1745" s="2" t="s">
        <v>229</v>
      </c>
      <c r="F1745" s="2" t="s">
        <v>36</v>
      </c>
      <c r="G1745" s="2" t="s">
        <v>14</v>
      </c>
      <c r="H1745" s="2">
        <v>77900</v>
      </c>
    </row>
    <row r="1746" spans="1:8" x14ac:dyDescent="0.45">
      <c r="A1746" s="2" t="str">
        <f t="shared" si="27"/>
        <v>MAROhiCANTONALKYLATESProduction Capacity, Current Year (barrels per steam day except sulfur and hydrogen)</v>
      </c>
      <c r="B1746" s="2" t="s">
        <v>223</v>
      </c>
      <c r="C1746" s="2" t="s">
        <v>224</v>
      </c>
      <c r="D1746" s="2" t="s">
        <v>74</v>
      </c>
      <c r="E1746" s="2" t="s">
        <v>230</v>
      </c>
      <c r="F1746" s="2" t="s">
        <v>40</v>
      </c>
      <c r="G1746" s="2" t="s">
        <v>19</v>
      </c>
      <c r="H1746" s="2">
        <v>7500</v>
      </c>
    </row>
    <row r="1747" spans="1:8" x14ac:dyDescent="0.45">
      <c r="A1747" s="2" t="str">
        <f t="shared" si="27"/>
        <v>MAROhiCANTONALKYLATESProduction Capacity, Next Year (barrels per stream day except sulfur and hydrogen)</v>
      </c>
      <c r="B1747" s="2" t="s">
        <v>223</v>
      </c>
      <c r="C1747" s="2" t="s">
        <v>224</v>
      </c>
      <c r="D1747" s="2" t="s">
        <v>74</v>
      </c>
      <c r="E1747" s="2" t="s">
        <v>230</v>
      </c>
      <c r="F1747" s="2" t="s">
        <v>40</v>
      </c>
      <c r="G1747" s="2" t="s">
        <v>20</v>
      </c>
      <c r="H1747" s="2">
        <v>7500</v>
      </c>
    </row>
    <row r="1748" spans="1:8" x14ac:dyDescent="0.45">
      <c r="A1748" s="2" t="str">
        <f t="shared" si="27"/>
        <v>MAROhiCANTONASPHALT &amp; ROAD OILProduction Capacity, Current Year (barrels per steam day except sulfur and hydrogen)</v>
      </c>
      <c r="B1748" s="2" t="s">
        <v>223</v>
      </c>
      <c r="C1748" s="2" t="s">
        <v>224</v>
      </c>
      <c r="D1748" s="2" t="s">
        <v>74</v>
      </c>
      <c r="E1748" s="2" t="s">
        <v>230</v>
      </c>
      <c r="F1748" s="2" t="s">
        <v>42</v>
      </c>
      <c r="G1748" s="2" t="s">
        <v>19</v>
      </c>
      <c r="H1748" s="2">
        <v>14800</v>
      </c>
    </row>
    <row r="1749" spans="1:8" x14ac:dyDescent="0.45">
      <c r="A1749" s="2" t="str">
        <f t="shared" si="27"/>
        <v>MAROhiCANTONASPHALT &amp; ROAD OILProduction Capacity, Next Year (barrels per stream day except sulfur and hydrogen)</v>
      </c>
      <c r="B1749" s="2" t="s">
        <v>223</v>
      </c>
      <c r="C1749" s="2" t="s">
        <v>224</v>
      </c>
      <c r="D1749" s="2" t="s">
        <v>74</v>
      </c>
      <c r="E1749" s="2" t="s">
        <v>230</v>
      </c>
      <c r="F1749" s="2" t="s">
        <v>42</v>
      </c>
      <c r="G1749" s="2" t="s">
        <v>20</v>
      </c>
      <c r="H1749" s="2">
        <v>14800</v>
      </c>
    </row>
    <row r="1750" spans="1:8" x14ac:dyDescent="0.45">
      <c r="A1750" s="2" t="str">
        <f t="shared" si="27"/>
        <v>MAROhiCANTONCAT CRACKING: FRESH FEEDDownstream Charge Capacity, Current Year (barrels per calendar day)</v>
      </c>
      <c r="B1750" s="2" t="s">
        <v>223</v>
      </c>
      <c r="C1750" s="2" t="s">
        <v>224</v>
      </c>
      <c r="D1750" s="2" t="s">
        <v>74</v>
      </c>
      <c r="E1750" s="2" t="s">
        <v>230</v>
      </c>
      <c r="F1750" s="2" t="s">
        <v>28</v>
      </c>
      <c r="G1750" s="2" t="s">
        <v>12</v>
      </c>
      <c r="H1750" s="2">
        <v>24700</v>
      </c>
    </row>
    <row r="1751" spans="1:8" x14ac:dyDescent="0.45">
      <c r="A1751" s="2" t="str">
        <f t="shared" si="27"/>
        <v>MAROhiCANTONCAT CRACKING: FRESH FEEDDownstream Charge Capacity, Current Year (barrels per stream day)</v>
      </c>
      <c r="B1751" s="2" t="s">
        <v>223</v>
      </c>
      <c r="C1751" s="2" t="s">
        <v>224</v>
      </c>
      <c r="D1751" s="2" t="s">
        <v>74</v>
      </c>
      <c r="E1751" s="2" t="s">
        <v>230</v>
      </c>
      <c r="F1751" s="2" t="s">
        <v>28</v>
      </c>
      <c r="G1751" s="2" t="s">
        <v>13</v>
      </c>
      <c r="H1751" s="2">
        <v>26000</v>
      </c>
    </row>
    <row r="1752" spans="1:8" x14ac:dyDescent="0.45">
      <c r="A1752" s="2" t="str">
        <f t="shared" si="27"/>
        <v>MAROhiCANTONCAT CRACKING: FRESH FEEDDownstream Charge Capacity, Next Year (barrels per stream day)</v>
      </c>
      <c r="B1752" s="2" t="s">
        <v>223</v>
      </c>
      <c r="C1752" s="2" t="s">
        <v>224</v>
      </c>
      <c r="D1752" s="2" t="s">
        <v>74</v>
      </c>
      <c r="E1752" s="2" t="s">
        <v>230</v>
      </c>
      <c r="F1752" s="2" t="s">
        <v>28</v>
      </c>
      <c r="G1752" s="2" t="s">
        <v>14</v>
      </c>
      <c r="H1752" s="2">
        <v>26000</v>
      </c>
    </row>
    <row r="1753" spans="1:8" x14ac:dyDescent="0.45">
      <c r="A1753" s="2" t="str">
        <f t="shared" si="27"/>
        <v>MAROhiCANTONCAT REFORMING: LOW PRESSUREDownstream Charge Capacity, Current Year (barrels per calendar day)</v>
      </c>
      <c r="B1753" s="2" t="s">
        <v>223</v>
      </c>
      <c r="C1753" s="2" t="s">
        <v>224</v>
      </c>
      <c r="D1753" s="2" t="s">
        <v>74</v>
      </c>
      <c r="E1753" s="2" t="s">
        <v>230</v>
      </c>
      <c r="F1753" s="2" t="s">
        <v>15</v>
      </c>
      <c r="G1753" s="2" t="s">
        <v>12</v>
      </c>
      <c r="H1753" s="2">
        <v>20400</v>
      </c>
    </row>
    <row r="1754" spans="1:8" x14ac:dyDescent="0.45">
      <c r="A1754" s="2" t="str">
        <f t="shared" si="27"/>
        <v>MAROhiCANTONCAT REFORMING: LOW PRESSUREDownstream Charge Capacity, Current Year (barrels per stream day)</v>
      </c>
      <c r="B1754" s="2" t="s">
        <v>223</v>
      </c>
      <c r="C1754" s="2" t="s">
        <v>224</v>
      </c>
      <c r="D1754" s="2" t="s">
        <v>74</v>
      </c>
      <c r="E1754" s="2" t="s">
        <v>230</v>
      </c>
      <c r="F1754" s="2" t="s">
        <v>15</v>
      </c>
      <c r="G1754" s="2" t="s">
        <v>13</v>
      </c>
      <c r="H1754" s="2">
        <v>21500</v>
      </c>
    </row>
    <row r="1755" spans="1:8" x14ac:dyDescent="0.45">
      <c r="A1755" s="2" t="str">
        <f t="shared" si="27"/>
        <v>MAROhiCANTONCAT REFORMING: LOW PRESSUREDownstream Charge Capacity, Next Year (barrels per stream day)</v>
      </c>
      <c r="B1755" s="2" t="s">
        <v>223</v>
      </c>
      <c r="C1755" s="2" t="s">
        <v>224</v>
      </c>
      <c r="D1755" s="2" t="s">
        <v>74</v>
      </c>
      <c r="E1755" s="2" t="s">
        <v>230</v>
      </c>
      <c r="F1755" s="2" t="s">
        <v>15</v>
      </c>
      <c r="G1755" s="2" t="s">
        <v>14</v>
      </c>
      <c r="H1755" s="2">
        <v>21500</v>
      </c>
    </row>
    <row r="1756" spans="1:8" x14ac:dyDescent="0.45">
      <c r="A1756" s="2" t="str">
        <f t="shared" si="27"/>
        <v>MAROhiCANTONDESULFURIZATION, DIESEL FUELDownstream Charge Capacity, Current Year (barrels per stream day)</v>
      </c>
      <c r="B1756" s="2" t="s">
        <v>223</v>
      </c>
      <c r="C1756" s="2" t="s">
        <v>224</v>
      </c>
      <c r="D1756" s="2" t="s">
        <v>74</v>
      </c>
      <c r="E1756" s="2" t="s">
        <v>230</v>
      </c>
      <c r="F1756" s="2" t="s">
        <v>43</v>
      </c>
      <c r="G1756" s="2" t="s">
        <v>13</v>
      </c>
      <c r="H1756" s="2">
        <v>24000</v>
      </c>
    </row>
    <row r="1757" spans="1:8" x14ac:dyDescent="0.45">
      <c r="A1757" s="2" t="str">
        <f t="shared" si="27"/>
        <v>MAROhiCANTONDESULFURIZATION, DIESEL FUELDownstream Charge Capacity, Next Year (barrels per stream day)</v>
      </c>
      <c r="B1757" s="2" t="s">
        <v>223</v>
      </c>
      <c r="C1757" s="2" t="s">
        <v>224</v>
      </c>
      <c r="D1757" s="2" t="s">
        <v>74</v>
      </c>
      <c r="E1757" s="2" t="s">
        <v>230</v>
      </c>
      <c r="F1757" s="2" t="s">
        <v>43</v>
      </c>
      <c r="G1757" s="2" t="s">
        <v>14</v>
      </c>
      <c r="H1757" s="2">
        <v>24000</v>
      </c>
    </row>
    <row r="1758" spans="1:8" x14ac:dyDescent="0.45">
      <c r="A1758" s="2" t="str">
        <f t="shared" si="27"/>
        <v>MAROhiCANTONDESULFURIZATION, HEAVY GAS OILDownstream Charge Capacity, Current Year (barrels per stream day)</v>
      </c>
      <c r="B1758" s="2" t="s">
        <v>223</v>
      </c>
      <c r="C1758" s="2" t="s">
        <v>224</v>
      </c>
      <c r="D1758" s="2" t="s">
        <v>74</v>
      </c>
      <c r="E1758" s="2" t="s">
        <v>230</v>
      </c>
      <c r="F1758" s="2" t="s">
        <v>16</v>
      </c>
      <c r="G1758" s="2" t="s">
        <v>13</v>
      </c>
      <c r="H1758" s="2">
        <v>27000</v>
      </c>
    </row>
    <row r="1759" spans="1:8" x14ac:dyDescent="0.45">
      <c r="A1759" s="2" t="str">
        <f t="shared" si="27"/>
        <v>MAROhiCANTONDESULFURIZATION, HEAVY GAS OILDownstream Charge Capacity, Next Year (barrels per stream day)</v>
      </c>
      <c r="B1759" s="2" t="s">
        <v>223</v>
      </c>
      <c r="C1759" s="2" t="s">
        <v>224</v>
      </c>
      <c r="D1759" s="2" t="s">
        <v>74</v>
      </c>
      <c r="E1759" s="2" t="s">
        <v>230</v>
      </c>
      <c r="F1759" s="2" t="s">
        <v>16</v>
      </c>
      <c r="G1759" s="2" t="s">
        <v>14</v>
      </c>
      <c r="H1759" s="2">
        <v>27000</v>
      </c>
    </row>
    <row r="1760" spans="1:8" x14ac:dyDescent="0.45">
      <c r="A1760" s="2" t="str">
        <f t="shared" si="27"/>
        <v>MAROhiCANTONDESULFURIZATION, KEROSENE AND JETDownstream Charge Capacity, Current Year (barrels per stream day)</v>
      </c>
      <c r="B1760" s="2" t="s">
        <v>223</v>
      </c>
      <c r="C1760" s="2" t="s">
        <v>224</v>
      </c>
      <c r="D1760" s="2" t="s">
        <v>74</v>
      </c>
      <c r="E1760" s="2" t="s">
        <v>230</v>
      </c>
      <c r="F1760" s="2" t="s">
        <v>44</v>
      </c>
      <c r="G1760" s="2" t="s">
        <v>13</v>
      </c>
      <c r="H1760" s="2">
        <v>13500</v>
      </c>
    </row>
    <row r="1761" spans="1:8" x14ac:dyDescent="0.45">
      <c r="A1761" s="2" t="str">
        <f t="shared" si="27"/>
        <v>MAROhiCANTONDESULFURIZATION, KEROSENE AND JETDownstream Charge Capacity, Next Year (barrels per stream day)</v>
      </c>
      <c r="B1761" s="2" t="s">
        <v>223</v>
      </c>
      <c r="C1761" s="2" t="s">
        <v>224</v>
      </c>
      <c r="D1761" s="2" t="s">
        <v>74</v>
      </c>
      <c r="E1761" s="2" t="s">
        <v>230</v>
      </c>
      <c r="F1761" s="2" t="s">
        <v>44</v>
      </c>
      <c r="G1761" s="2" t="s">
        <v>14</v>
      </c>
      <c r="H1761" s="2">
        <v>13500</v>
      </c>
    </row>
    <row r="1762" spans="1:8" x14ac:dyDescent="0.45">
      <c r="A1762" s="2" t="str">
        <f t="shared" si="27"/>
        <v>MAROhiCANTONDESULFURIZATION, NAPHTHA/REFORMER FEEDDownstream Charge Capacity, Current Year (barrels per stream day)</v>
      </c>
      <c r="B1762" s="2" t="s">
        <v>223</v>
      </c>
      <c r="C1762" s="2" t="s">
        <v>224</v>
      </c>
      <c r="D1762" s="2" t="s">
        <v>74</v>
      </c>
      <c r="E1762" s="2" t="s">
        <v>230</v>
      </c>
      <c r="F1762" s="2" t="s">
        <v>17</v>
      </c>
      <c r="G1762" s="2" t="s">
        <v>13</v>
      </c>
      <c r="H1762" s="2">
        <v>31500</v>
      </c>
    </row>
    <row r="1763" spans="1:8" x14ac:dyDescent="0.45">
      <c r="A1763" s="2" t="str">
        <f t="shared" si="27"/>
        <v>MAROhiCANTONDESULFURIZATION, NAPHTHA/REFORMER FEEDDownstream Charge Capacity, Next Year (barrels per stream day)</v>
      </c>
      <c r="B1763" s="2" t="s">
        <v>223</v>
      </c>
      <c r="C1763" s="2" t="s">
        <v>224</v>
      </c>
      <c r="D1763" s="2" t="s">
        <v>74</v>
      </c>
      <c r="E1763" s="2" t="s">
        <v>230</v>
      </c>
      <c r="F1763" s="2" t="s">
        <v>17</v>
      </c>
      <c r="G1763" s="2" t="s">
        <v>14</v>
      </c>
      <c r="H1763" s="2">
        <v>31500</v>
      </c>
    </row>
    <row r="1764" spans="1:8" x14ac:dyDescent="0.45">
      <c r="A1764" s="2" t="str">
        <f t="shared" si="27"/>
        <v>MAROhiCANTONOPERATING CAPACITYAtmospheric Crude Distillation Capacity (barrels per calendar day)</v>
      </c>
      <c r="B1764" s="2" t="s">
        <v>223</v>
      </c>
      <c r="C1764" s="2" t="s">
        <v>224</v>
      </c>
      <c r="D1764" s="2" t="s">
        <v>74</v>
      </c>
      <c r="E1764" s="2" t="s">
        <v>230</v>
      </c>
      <c r="F1764" s="2" t="s">
        <v>31</v>
      </c>
      <c r="G1764" s="2" t="s">
        <v>32</v>
      </c>
      <c r="H1764" s="2">
        <v>93000</v>
      </c>
    </row>
    <row r="1765" spans="1:8" x14ac:dyDescent="0.45">
      <c r="A1765" s="2" t="str">
        <f t="shared" si="27"/>
        <v>MAROhiCANTONOPERATING CAPACITYAtmospheric Crude Distillation Capacity (barrels per stream day)</v>
      </c>
      <c r="B1765" s="2" t="s">
        <v>223</v>
      </c>
      <c r="C1765" s="2" t="s">
        <v>224</v>
      </c>
      <c r="D1765" s="2" t="s">
        <v>74</v>
      </c>
      <c r="E1765" s="2" t="s">
        <v>230</v>
      </c>
      <c r="F1765" s="2" t="s">
        <v>31</v>
      </c>
      <c r="G1765" s="2" t="s">
        <v>33</v>
      </c>
      <c r="H1765" s="2">
        <v>100000</v>
      </c>
    </row>
    <row r="1766" spans="1:8" x14ac:dyDescent="0.45">
      <c r="A1766" s="2" t="str">
        <f t="shared" si="27"/>
        <v>MAROhiCANTONSULFUR (SHORT TONS/DAY)Production Capacity, Current Year (barrels per steam day except sulfur and hydrogen)</v>
      </c>
      <c r="B1766" s="2" t="s">
        <v>223</v>
      </c>
      <c r="C1766" s="2" t="s">
        <v>224</v>
      </c>
      <c r="D1766" s="2" t="s">
        <v>74</v>
      </c>
      <c r="E1766" s="2" t="s">
        <v>230</v>
      </c>
      <c r="F1766" s="2" t="s">
        <v>24</v>
      </c>
      <c r="G1766" s="2" t="s">
        <v>19</v>
      </c>
      <c r="H1766" s="2">
        <v>104</v>
      </c>
    </row>
    <row r="1767" spans="1:8" x14ac:dyDescent="0.45">
      <c r="A1767" s="2" t="str">
        <f t="shared" si="27"/>
        <v>MAROhiCANTONSULFUR (SHORT TONS/DAY)Production Capacity, Next Year (barrels per stream day except sulfur and hydrogen)</v>
      </c>
      <c r="B1767" s="2" t="s">
        <v>223</v>
      </c>
      <c r="C1767" s="2" t="s">
        <v>224</v>
      </c>
      <c r="D1767" s="2" t="s">
        <v>74</v>
      </c>
      <c r="E1767" s="2" t="s">
        <v>230</v>
      </c>
      <c r="F1767" s="2" t="s">
        <v>24</v>
      </c>
      <c r="G1767" s="2" t="s">
        <v>20</v>
      </c>
      <c r="H1767" s="2">
        <v>104</v>
      </c>
    </row>
    <row r="1768" spans="1:8" x14ac:dyDescent="0.45">
      <c r="A1768" s="2" t="str">
        <f t="shared" si="27"/>
        <v>MAROhiCANTONTOTAL OPER CAP (PROJECTED, NEXT YEAR)Atmospheric Crude Distillation Capacity (barrels per stream day)</v>
      </c>
      <c r="B1768" s="2" t="s">
        <v>223</v>
      </c>
      <c r="C1768" s="2" t="s">
        <v>224</v>
      </c>
      <c r="D1768" s="2" t="s">
        <v>74</v>
      </c>
      <c r="E1768" s="2" t="s">
        <v>230</v>
      </c>
      <c r="F1768" s="2" t="s">
        <v>34</v>
      </c>
      <c r="G1768" s="2" t="s">
        <v>33</v>
      </c>
      <c r="H1768" s="2">
        <v>100000</v>
      </c>
    </row>
    <row r="1769" spans="1:8" x14ac:dyDescent="0.45">
      <c r="A1769" s="2" t="str">
        <f t="shared" si="27"/>
        <v>MAROhiCANTONTOTAL OPERABLE CAPACITYAtmospheric Crude Distillation Capacity (barrels per calendar day)</v>
      </c>
      <c r="B1769" s="2" t="s">
        <v>223</v>
      </c>
      <c r="C1769" s="2" t="s">
        <v>224</v>
      </c>
      <c r="D1769" s="2" t="s">
        <v>74</v>
      </c>
      <c r="E1769" s="2" t="s">
        <v>230</v>
      </c>
      <c r="F1769" s="2" t="s">
        <v>35</v>
      </c>
      <c r="G1769" s="2" t="s">
        <v>32</v>
      </c>
      <c r="H1769" s="2">
        <v>93000</v>
      </c>
    </row>
    <row r="1770" spans="1:8" x14ac:dyDescent="0.45">
      <c r="A1770" s="2" t="str">
        <f t="shared" si="27"/>
        <v>MAROhiCANTONTOTAL OPERABLE CAPACITYAtmospheric Crude Distillation Capacity (barrels per stream day)</v>
      </c>
      <c r="B1770" s="2" t="s">
        <v>223</v>
      </c>
      <c r="C1770" s="2" t="s">
        <v>224</v>
      </c>
      <c r="D1770" s="2" t="s">
        <v>74</v>
      </c>
      <c r="E1770" s="2" t="s">
        <v>230</v>
      </c>
      <c r="F1770" s="2" t="s">
        <v>35</v>
      </c>
      <c r="G1770" s="2" t="s">
        <v>33</v>
      </c>
      <c r="H1770" s="2">
        <v>100000</v>
      </c>
    </row>
    <row r="1771" spans="1:8" x14ac:dyDescent="0.45">
      <c r="A1771" s="2" t="str">
        <f t="shared" si="27"/>
        <v>MAROhiCANTONVACUUM DISTILLATIONDownstream Charge Capacity, Current Year (barrels per stream day)</v>
      </c>
      <c r="B1771" s="2" t="s">
        <v>223</v>
      </c>
      <c r="C1771" s="2" t="s">
        <v>224</v>
      </c>
      <c r="D1771" s="2" t="s">
        <v>74</v>
      </c>
      <c r="E1771" s="2" t="s">
        <v>230</v>
      </c>
      <c r="F1771" s="2" t="s">
        <v>36</v>
      </c>
      <c r="G1771" s="2" t="s">
        <v>13</v>
      </c>
      <c r="H1771" s="2">
        <v>35000</v>
      </c>
    </row>
    <row r="1772" spans="1:8" x14ac:dyDescent="0.45">
      <c r="A1772" s="2" t="str">
        <f t="shared" si="27"/>
        <v>MAROhiCANTONVACUUM DISTILLATIONDownstream Charge Capacity, Next Year (barrels per stream day)</v>
      </c>
      <c r="B1772" s="2" t="s">
        <v>223</v>
      </c>
      <c r="C1772" s="2" t="s">
        <v>224</v>
      </c>
      <c r="D1772" s="2" t="s">
        <v>74</v>
      </c>
      <c r="E1772" s="2" t="s">
        <v>230</v>
      </c>
      <c r="F1772" s="2" t="s">
        <v>36</v>
      </c>
      <c r="G1772" s="2" t="s">
        <v>14</v>
      </c>
      <c r="H1772" s="2">
        <v>35000</v>
      </c>
    </row>
    <row r="1773" spans="1:8" x14ac:dyDescent="0.45">
      <c r="A1773" s="2" t="str">
        <f t="shared" si="27"/>
        <v>MARTexGALVESTON BAYALKYLATESProduction Capacity, Current Year (barrels per steam day except sulfur and hydrogen)</v>
      </c>
      <c r="B1773" s="2" t="s">
        <v>223</v>
      </c>
      <c r="C1773" s="2" t="s">
        <v>224</v>
      </c>
      <c r="D1773" s="2" t="s">
        <v>38</v>
      </c>
      <c r="E1773" s="2" t="s">
        <v>231</v>
      </c>
      <c r="F1773" s="2" t="s">
        <v>40</v>
      </c>
      <c r="G1773" s="2" t="s">
        <v>19</v>
      </c>
      <c r="H1773" s="2">
        <v>41000</v>
      </c>
    </row>
    <row r="1774" spans="1:8" x14ac:dyDescent="0.45">
      <c r="A1774" s="2" t="str">
        <f t="shared" si="27"/>
        <v>MARTexGALVESTON BAYALKYLATESProduction Capacity, Next Year (barrels per stream day except sulfur and hydrogen)</v>
      </c>
      <c r="B1774" s="2" t="s">
        <v>223</v>
      </c>
      <c r="C1774" s="2" t="s">
        <v>224</v>
      </c>
      <c r="D1774" s="2" t="s">
        <v>38</v>
      </c>
      <c r="E1774" s="2" t="s">
        <v>231</v>
      </c>
      <c r="F1774" s="2" t="s">
        <v>40</v>
      </c>
      <c r="G1774" s="2" t="s">
        <v>20</v>
      </c>
      <c r="H1774" s="2">
        <v>41000</v>
      </c>
    </row>
    <row r="1775" spans="1:8" x14ac:dyDescent="0.45">
      <c r="A1775" s="2" t="str">
        <f t="shared" si="27"/>
        <v>MARTexGALVESTON BAYAROMATICSProduction Capacity, Current Year (barrels per steam day except sulfur and hydrogen)</v>
      </c>
      <c r="B1775" s="2" t="s">
        <v>223</v>
      </c>
      <c r="C1775" s="2" t="s">
        <v>224</v>
      </c>
      <c r="D1775" s="2" t="s">
        <v>38</v>
      </c>
      <c r="E1775" s="2" t="s">
        <v>231</v>
      </c>
      <c r="F1775" s="2" t="s">
        <v>41</v>
      </c>
      <c r="G1775" s="2" t="s">
        <v>19</v>
      </c>
      <c r="H1775" s="2">
        <v>36500</v>
      </c>
    </row>
    <row r="1776" spans="1:8" x14ac:dyDescent="0.45">
      <c r="A1776" s="2" t="str">
        <f t="shared" si="27"/>
        <v>MARTexGALVESTON BAYAROMATICSProduction Capacity, Next Year (barrels per stream day except sulfur and hydrogen)</v>
      </c>
      <c r="B1776" s="2" t="s">
        <v>223</v>
      </c>
      <c r="C1776" s="2" t="s">
        <v>224</v>
      </c>
      <c r="D1776" s="2" t="s">
        <v>38</v>
      </c>
      <c r="E1776" s="2" t="s">
        <v>231</v>
      </c>
      <c r="F1776" s="2" t="s">
        <v>41</v>
      </c>
      <c r="G1776" s="2" t="s">
        <v>20</v>
      </c>
      <c r="H1776" s="2">
        <v>36500</v>
      </c>
    </row>
    <row r="1777" spans="1:8" x14ac:dyDescent="0.45">
      <c r="A1777" s="2" t="str">
        <f t="shared" si="27"/>
        <v>MARTexGALVESTON BAYCAT CRACKING: FRESH FEEDDownstream Charge Capacity, Current Year (barrels per calendar day)</v>
      </c>
      <c r="B1777" s="2" t="s">
        <v>223</v>
      </c>
      <c r="C1777" s="2" t="s">
        <v>224</v>
      </c>
      <c r="D1777" s="2" t="s">
        <v>38</v>
      </c>
      <c r="E1777" s="2" t="s">
        <v>231</v>
      </c>
      <c r="F1777" s="2" t="s">
        <v>28</v>
      </c>
      <c r="G1777" s="2" t="s">
        <v>12</v>
      </c>
      <c r="H1777" s="2">
        <v>130200</v>
      </c>
    </row>
    <row r="1778" spans="1:8" x14ac:dyDescent="0.45">
      <c r="A1778" s="2" t="str">
        <f t="shared" si="27"/>
        <v>MARTexGALVESTON BAYCAT CRACKING: FRESH FEEDDownstream Charge Capacity, Current Year (barrels per stream day)</v>
      </c>
      <c r="B1778" s="2" t="s">
        <v>223</v>
      </c>
      <c r="C1778" s="2" t="s">
        <v>224</v>
      </c>
      <c r="D1778" s="2" t="s">
        <v>38</v>
      </c>
      <c r="E1778" s="2" t="s">
        <v>231</v>
      </c>
      <c r="F1778" s="2" t="s">
        <v>28</v>
      </c>
      <c r="G1778" s="2" t="s">
        <v>13</v>
      </c>
      <c r="H1778" s="2">
        <v>137000</v>
      </c>
    </row>
    <row r="1779" spans="1:8" x14ac:dyDescent="0.45">
      <c r="A1779" s="2" t="str">
        <f t="shared" si="27"/>
        <v>MARTexGALVESTON BAYCAT CRACKING: FRESH FEEDDownstream Charge Capacity, Next Year (barrels per stream day)</v>
      </c>
      <c r="B1779" s="2" t="s">
        <v>223</v>
      </c>
      <c r="C1779" s="2" t="s">
        <v>224</v>
      </c>
      <c r="D1779" s="2" t="s">
        <v>38</v>
      </c>
      <c r="E1779" s="2" t="s">
        <v>231</v>
      </c>
      <c r="F1779" s="2" t="s">
        <v>28</v>
      </c>
      <c r="G1779" s="2" t="s">
        <v>14</v>
      </c>
      <c r="H1779" s="2">
        <v>137000</v>
      </c>
    </row>
    <row r="1780" spans="1:8" x14ac:dyDescent="0.45">
      <c r="A1780" s="2" t="str">
        <f t="shared" si="27"/>
        <v>MARTexGALVESTON BAYCAT HYDROCRACKING, DISTILLATEDownstream Charge Capacity, Current Year (barrels per calendar day)</v>
      </c>
      <c r="B1780" s="2" t="s">
        <v>223</v>
      </c>
      <c r="C1780" s="2" t="s">
        <v>224</v>
      </c>
      <c r="D1780" s="2" t="s">
        <v>38</v>
      </c>
      <c r="E1780" s="2" t="s">
        <v>231</v>
      </c>
      <c r="F1780" s="2" t="s">
        <v>158</v>
      </c>
      <c r="G1780" s="2" t="s">
        <v>12</v>
      </c>
      <c r="H1780" s="2">
        <v>73600</v>
      </c>
    </row>
    <row r="1781" spans="1:8" x14ac:dyDescent="0.45">
      <c r="A1781" s="2" t="str">
        <f t="shared" si="27"/>
        <v>MARTexGALVESTON BAYCAT HYDROCRACKING, DISTILLATEDownstream Charge Capacity, Current Year (barrels per stream day)</v>
      </c>
      <c r="B1781" s="2" t="s">
        <v>223</v>
      </c>
      <c r="C1781" s="2" t="s">
        <v>224</v>
      </c>
      <c r="D1781" s="2" t="s">
        <v>38</v>
      </c>
      <c r="E1781" s="2" t="s">
        <v>231</v>
      </c>
      <c r="F1781" s="2" t="s">
        <v>158</v>
      </c>
      <c r="G1781" s="2" t="s">
        <v>13</v>
      </c>
      <c r="H1781" s="2">
        <v>77500</v>
      </c>
    </row>
    <row r="1782" spans="1:8" x14ac:dyDescent="0.45">
      <c r="A1782" s="2" t="str">
        <f t="shared" si="27"/>
        <v>MARTexGALVESTON BAYCAT HYDROCRACKING, DISTILLATEDownstream Charge Capacity, Next Year (barrels per stream day)</v>
      </c>
      <c r="B1782" s="2" t="s">
        <v>223</v>
      </c>
      <c r="C1782" s="2" t="s">
        <v>224</v>
      </c>
      <c r="D1782" s="2" t="s">
        <v>38</v>
      </c>
      <c r="E1782" s="2" t="s">
        <v>231</v>
      </c>
      <c r="F1782" s="2" t="s">
        <v>158</v>
      </c>
      <c r="G1782" s="2" t="s">
        <v>14</v>
      </c>
      <c r="H1782" s="2">
        <v>77500</v>
      </c>
    </row>
    <row r="1783" spans="1:8" x14ac:dyDescent="0.45">
      <c r="A1783" s="2" t="str">
        <f t="shared" si="27"/>
        <v>MARTexGALVESTON BAYCAT HYDROCRACKING, RESIDUALDownstream Charge Capacity, Current Year (barrels per calendar day)</v>
      </c>
      <c r="B1783" s="2" t="s">
        <v>223</v>
      </c>
      <c r="C1783" s="2" t="s">
        <v>224</v>
      </c>
      <c r="D1783" s="2" t="s">
        <v>38</v>
      </c>
      <c r="E1783" s="2" t="s">
        <v>231</v>
      </c>
      <c r="F1783" s="2" t="s">
        <v>232</v>
      </c>
      <c r="G1783" s="2" t="s">
        <v>12</v>
      </c>
      <c r="H1783" s="2">
        <v>71300</v>
      </c>
    </row>
    <row r="1784" spans="1:8" x14ac:dyDescent="0.45">
      <c r="A1784" s="2" t="str">
        <f t="shared" si="27"/>
        <v>MARTexGALVESTON BAYCAT HYDROCRACKING, RESIDUALDownstream Charge Capacity, Current Year (barrels per stream day)</v>
      </c>
      <c r="B1784" s="2" t="s">
        <v>223</v>
      </c>
      <c r="C1784" s="2" t="s">
        <v>224</v>
      </c>
      <c r="D1784" s="2" t="s">
        <v>38</v>
      </c>
      <c r="E1784" s="2" t="s">
        <v>231</v>
      </c>
      <c r="F1784" s="2" t="s">
        <v>232</v>
      </c>
      <c r="G1784" s="2" t="s">
        <v>13</v>
      </c>
      <c r="H1784" s="2">
        <v>75000</v>
      </c>
    </row>
    <row r="1785" spans="1:8" x14ac:dyDescent="0.45">
      <c r="A1785" s="2" t="str">
        <f t="shared" si="27"/>
        <v>MARTexGALVESTON BAYCAT HYDROCRACKING, RESIDUALDownstream Charge Capacity, Next Year (barrels per stream day)</v>
      </c>
      <c r="B1785" s="2" t="s">
        <v>223</v>
      </c>
      <c r="C1785" s="2" t="s">
        <v>224</v>
      </c>
      <c r="D1785" s="2" t="s">
        <v>38</v>
      </c>
      <c r="E1785" s="2" t="s">
        <v>231</v>
      </c>
      <c r="F1785" s="2" t="s">
        <v>232</v>
      </c>
      <c r="G1785" s="2" t="s">
        <v>14</v>
      </c>
      <c r="H1785" s="2">
        <v>75000</v>
      </c>
    </row>
    <row r="1786" spans="1:8" x14ac:dyDescent="0.45">
      <c r="A1786" s="2" t="str">
        <f t="shared" si="27"/>
        <v>MARTexGALVESTON BAYCAT REFORMING: LOW PRESSUREDownstream Charge Capacity, Current Year (barrels per calendar day)</v>
      </c>
      <c r="B1786" s="2" t="s">
        <v>223</v>
      </c>
      <c r="C1786" s="2" t="s">
        <v>224</v>
      </c>
      <c r="D1786" s="2" t="s">
        <v>38</v>
      </c>
      <c r="E1786" s="2" t="s">
        <v>231</v>
      </c>
      <c r="F1786" s="2" t="s">
        <v>15</v>
      </c>
      <c r="G1786" s="2" t="s">
        <v>12</v>
      </c>
      <c r="H1786" s="2">
        <v>124300</v>
      </c>
    </row>
    <row r="1787" spans="1:8" x14ac:dyDescent="0.45">
      <c r="A1787" s="2" t="str">
        <f t="shared" si="27"/>
        <v>MARTexGALVESTON BAYCAT REFORMING: LOW PRESSUREDownstream Charge Capacity, Current Year (barrels per stream day)</v>
      </c>
      <c r="B1787" s="2" t="s">
        <v>223</v>
      </c>
      <c r="C1787" s="2" t="s">
        <v>224</v>
      </c>
      <c r="D1787" s="2" t="s">
        <v>38</v>
      </c>
      <c r="E1787" s="2" t="s">
        <v>231</v>
      </c>
      <c r="F1787" s="2" t="s">
        <v>15</v>
      </c>
      <c r="G1787" s="2" t="s">
        <v>13</v>
      </c>
      <c r="H1787" s="2">
        <v>139000</v>
      </c>
    </row>
    <row r="1788" spans="1:8" x14ac:dyDescent="0.45">
      <c r="A1788" s="2" t="str">
        <f t="shared" si="27"/>
        <v>MARTexGALVESTON BAYCAT REFORMING: LOW PRESSUREDownstream Charge Capacity, Next Year (barrels per stream day)</v>
      </c>
      <c r="B1788" s="2" t="s">
        <v>223</v>
      </c>
      <c r="C1788" s="2" t="s">
        <v>224</v>
      </c>
      <c r="D1788" s="2" t="s">
        <v>38</v>
      </c>
      <c r="E1788" s="2" t="s">
        <v>231</v>
      </c>
      <c r="F1788" s="2" t="s">
        <v>15</v>
      </c>
      <c r="G1788" s="2" t="s">
        <v>14</v>
      </c>
      <c r="H1788" s="2">
        <v>139000</v>
      </c>
    </row>
    <row r="1789" spans="1:8" x14ac:dyDescent="0.45">
      <c r="A1789" s="2" t="str">
        <f t="shared" si="27"/>
        <v>MARTexGALVESTON BAYDESULFURIZATION, DIESEL FUELDownstream Charge Capacity, Current Year (barrels per stream day)</v>
      </c>
      <c r="B1789" s="2" t="s">
        <v>223</v>
      </c>
      <c r="C1789" s="2" t="s">
        <v>224</v>
      </c>
      <c r="D1789" s="2" t="s">
        <v>38</v>
      </c>
      <c r="E1789" s="2" t="s">
        <v>231</v>
      </c>
      <c r="F1789" s="2" t="s">
        <v>43</v>
      </c>
      <c r="G1789" s="2" t="s">
        <v>13</v>
      </c>
      <c r="H1789" s="2">
        <v>55000</v>
      </c>
    </row>
    <row r="1790" spans="1:8" x14ac:dyDescent="0.45">
      <c r="A1790" s="2" t="str">
        <f t="shared" si="27"/>
        <v>MARTexGALVESTON BAYDESULFURIZATION, DIESEL FUELDownstream Charge Capacity, Next Year (barrels per stream day)</v>
      </c>
      <c r="B1790" s="2" t="s">
        <v>223</v>
      </c>
      <c r="C1790" s="2" t="s">
        <v>224</v>
      </c>
      <c r="D1790" s="2" t="s">
        <v>38</v>
      </c>
      <c r="E1790" s="2" t="s">
        <v>231</v>
      </c>
      <c r="F1790" s="2" t="s">
        <v>43</v>
      </c>
      <c r="G1790" s="2" t="s">
        <v>14</v>
      </c>
      <c r="H1790" s="2">
        <v>55000</v>
      </c>
    </row>
    <row r="1791" spans="1:8" x14ac:dyDescent="0.45">
      <c r="A1791" s="2" t="str">
        <f t="shared" si="27"/>
        <v>MARTexGALVESTON BAYDESULFURIZATION, GASOLINEDownstream Charge Capacity, Current Year (barrels per stream day)</v>
      </c>
      <c r="B1791" s="2" t="s">
        <v>223</v>
      </c>
      <c r="C1791" s="2" t="s">
        <v>224</v>
      </c>
      <c r="D1791" s="2" t="s">
        <v>38</v>
      </c>
      <c r="E1791" s="2" t="s">
        <v>231</v>
      </c>
      <c r="F1791" s="2" t="s">
        <v>30</v>
      </c>
      <c r="G1791" s="2" t="s">
        <v>13</v>
      </c>
      <c r="H1791" s="2">
        <v>57000</v>
      </c>
    </row>
    <row r="1792" spans="1:8" x14ac:dyDescent="0.45">
      <c r="A1792" s="2" t="str">
        <f t="shared" si="27"/>
        <v>MARTexGALVESTON BAYDESULFURIZATION, GASOLINEDownstream Charge Capacity, Next Year (barrels per stream day)</v>
      </c>
      <c r="B1792" s="2" t="s">
        <v>223</v>
      </c>
      <c r="C1792" s="2" t="s">
        <v>224</v>
      </c>
      <c r="D1792" s="2" t="s">
        <v>38</v>
      </c>
      <c r="E1792" s="2" t="s">
        <v>231</v>
      </c>
      <c r="F1792" s="2" t="s">
        <v>30</v>
      </c>
      <c r="G1792" s="2" t="s">
        <v>14</v>
      </c>
      <c r="H1792" s="2">
        <v>57000</v>
      </c>
    </row>
    <row r="1793" spans="1:8" x14ac:dyDescent="0.45">
      <c r="A1793" s="2" t="str">
        <f t="shared" si="27"/>
        <v>MARTexGALVESTON BAYDESULFURIZATION, HEAVY GAS OILDownstream Charge Capacity, Current Year (barrels per stream day)</v>
      </c>
      <c r="B1793" s="2" t="s">
        <v>223</v>
      </c>
      <c r="C1793" s="2" t="s">
        <v>224</v>
      </c>
      <c r="D1793" s="2" t="s">
        <v>38</v>
      </c>
      <c r="E1793" s="2" t="s">
        <v>231</v>
      </c>
      <c r="F1793" s="2" t="s">
        <v>16</v>
      </c>
      <c r="G1793" s="2" t="s">
        <v>13</v>
      </c>
      <c r="H1793" s="2">
        <v>105000</v>
      </c>
    </row>
    <row r="1794" spans="1:8" x14ac:dyDescent="0.45">
      <c r="A1794" s="2" t="str">
        <f t="shared" ref="A1794:A1857" si="28">LEFT(B1794,3)&amp;LEFT(D1794,3)&amp;LEFT(E1794,15)&amp;F1794&amp;G1794</f>
        <v>MARTexGALVESTON BAYDESULFURIZATION, HEAVY GAS OILDownstream Charge Capacity, Next Year (barrels per stream day)</v>
      </c>
      <c r="B1794" s="2" t="s">
        <v>223</v>
      </c>
      <c r="C1794" s="2" t="s">
        <v>224</v>
      </c>
      <c r="D1794" s="2" t="s">
        <v>38</v>
      </c>
      <c r="E1794" s="2" t="s">
        <v>231</v>
      </c>
      <c r="F1794" s="2" t="s">
        <v>16</v>
      </c>
      <c r="G1794" s="2" t="s">
        <v>14</v>
      </c>
      <c r="H1794" s="2">
        <v>105000</v>
      </c>
    </row>
    <row r="1795" spans="1:8" x14ac:dyDescent="0.45">
      <c r="A1795" s="2" t="str">
        <f t="shared" si="28"/>
        <v>MARTexGALVESTON BAYDESULFURIZATION, KEROSENE AND JETDownstream Charge Capacity, Current Year (barrels per stream day)</v>
      </c>
      <c r="B1795" s="2" t="s">
        <v>223</v>
      </c>
      <c r="C1795" s="2" t="s">
        <v>224</v>
      </c>
      <c r="D1795" s="2" t="s">
        <v>38</v>
      </c>
      <c r="E1795" s="2" t="s">
        <v>231</v>
      </c>
      <c r="F1795" s="2" t="s">
        <v>44</v>
      </c>
      <c r="G1795" s="2" t="s">
        <v>13</v>
      </c>
      <c r="H1795" s="2">
        <v>79000</v>
      </c>
    </row>
    <row r="1796" spans="1:8" x14ac:dyDescent="0.45">
      <c r="A1796" s="2" t="str">
        <f t="shared" si="28"/>
        <v>MARTexGALVESTON BAYDESULFURIZATION, KEROSENE AND JETDownstream Charge Capacity, Next Year (barrels per stream day)</v>
      </c>
      <c r="B1796" s="2" t="s">
        <v>223</v>
      </c>
      <c r="C1796" s="2" t="s">
        <v>224</v>
      </c>
      <c r="D1796" s="2" t="s">
        <v>38</v>
      </c>
      <c r="E1796" s="2" t="s">
        <v>231</v>
      </c>
      <c r="F1796" s="2" t="s">
        <v>44</v>
      </c>
      <c r="G1796" s="2" t="s">
        <v>14</v>
      </c>
      <c r="H1796" s="2">
        <v>79000</v>
      </c>
    </row>
    <row r="1797" spans="1:8" x14ac:dyDescent="0.45">
      <c r="A1797" s="2" t="str">
        <f t="shared" si="28"/>
        <v>MARTexGALVESTON BAYDESULFURIZATION, NAPHTHA/REFORMER FEEDDownstream Charge Capacity, Current Year (barrels per stream day)</v>
      </c>
      <c r="B1797" s="2" t="s">
        <v>223</v>
      </c>
      <c r="C1797" s="2" t="s">
        <v>224</v>
      </c>
      <c r="D1797" s="2" t="s">
        <v>38</v>
      </c>
      <c r="E1797" s="2" t="s">
        <v>231</v>
      </c>
      <c r="F1797" s="2" t="s">
        <v>17</v>
      </c>
      <c r="G1797" s="2" t="s">
        <v>13</v>
      </c>
      <c r="H1797" s="2">
        <v>121000</v>
      </c>
    </row>
    <row r="1798" spans="1:8" x14ac:dyDescent="0.45">
      <c r="A1798" s="2" t="str">
        <f t="shared" si="28"/>
        <v>MARTexGALVESTON BAYDESULFURIZATION, NAPHTHA/REFORMER FEEDDownstream Charge Capacity, Next Year (barrels per stream day)</v>
      </c>
      <c r="B1798" s="2" t="s">
        <v>223</v>
      </c>
      <c r="C1798" s="2" t="s">
        <v>224</v>
      </c>
      <c r="D1798" s="2" t="s">
        <v>38</v>
      </c>
      <c r="E1798" s="2" t="s">
        <v>231</v>
      </c>
      <c r="F1798" s="2" t="s">
        <v>17</v>
      </c>
      <c r="G1798" s="2" t="s">
        <v>14</v>
      </c>
      <c r="H1798" s="2">
        <v>121000</v>
      </c>
    </row>
    <row r="1799" spans="1:8" x14ac:dyDescent="0.45">
      <c r="A1799" s="2" t="str">
        <f t="shared" si="28"/>
        <v>MARTexGALVESTON BAYFUELS SOLVENT DEASPHALTINGDownstream Charge Capacity, Current Year (barrels per stream day)</v>
      </c>
      <c r="B1799" s="2" t="s">
        <v>223</v>
      </c>
      <c r="C1799" s="2" t="s">
        <v>224</v>
      </c>
      <c r="D1799" s="2" t="s">
        <v>38</v>
      </c>
      <c r="E1799" s="2" t="s">
        <v>231</v>
      </c>
      <c r="F1799" s="2" t="s">
        <v>45</v>
      </c>
      <c r="G1799" s="2" t="s">
        <v>13</v>
      </c>
      <c r="H1799" s="2">
        <v>17000</v>
      </c>
    </row>
    <row r="1800" spans="1:8" x14ac:dyDescent="0.45">
      <c r="A1800" s="2" t="str">
        <f t="shared" si="28"/>
        <v>MARTexGALVESTON BAYFUELS SOLVENT DEASPHALTINGDownstream Charge Capacity, Next Year (barrels per stream day)</v>
      </c>
      <c r="B1800" s="2" t="s">
        <v>223</v>
      </c>
      <c r="C1800" s="2" t="s">
        <v>224</v>
      </c>
      <c r="D1800" s="2" t="s">
        <v>38</v>
      </c>
      <c r="E1800" s="2" t="s">
        <v>231</v>
      </c>
      <c r="F1800" s="2" t="s">
        <v>45</v>
      </c>
      <c r="G1800" s="2" t="s">
        <v>14</v>
      </c>
      <c r="H1800" s="2">
        <v>17000</v>
      </c>
    </row>
    <row r="1801" spans="1:8" x14ac:dyDescent="0.45">
      <c r="A1801" s="2" t="str">
        <f t="shared" si="28"/>
        <v>MARTexGALVESTON BAYOPERATING CAPACITYAtmospheric Crude Distillation Capacity (barrels per calendar day)</v>
      </c>
      <c r="B1801" s="2" t="s">
        <v>223</v>
      </c>
      <c r="C1801" s="2" t="s">
        <v>224</v>
      </c>
      <c r="D1801" s="2" t="s">
        <v>38</v>
      </c>
      <c r="E1801" s="2" t="s">
        <v>231</v>
      </c>
      <c r="F1801" s="2" t="s">
        <v>31</v>
      </c>
      <c r="G1801" s="2" t="s">
        <v>32</v>
      </c>
      <c r="H1801" s="2">
        <v>459000</v>
      </c>
    </row>
    <row r="1802" spans="1:8" x14ac:dyDescent="0.45">
      <c r="A1802" s="2" t="str">
        <f t="shared" si="28"/>
        <v>MARTexGALVESTON BAYOPERATING CAPACITYAtmospheric Crude Distillation Capacity (barrels per stream day)</v>
      </c>
      <c r="B1802" s="2" t="s">
        <v>223</v>
      </c>
      <c r="C1802" s="2" t="s">
        <v>224</v>
      </c>
      <c r="D1802" s="2" t="s">
        <v>38</v>
      </c>
      <c r="E1802" s="2" t="s">
        <v>231</v>
      </c>
      <c r="F1802" s="2" t="s">
        <v>31</v>
      </c>
      <c r="G1802" s="2" t="s">
        <v>33</v>
      </c>
      <c r="H1802" s="2">
        <v>481000</v>
      </c>
    </row>
    <row r="1803" spans="1:8" x14ac:dyDescent="0.45">
      <c r="A1803" s="2" t="str">
        <f t="shared" si="28"/>
        <v>MARTexGALVESTON BAYPETCOKE,MARKETProduction Capacity, Current Year (barrels per steam day except sulfur and hydrogen)</v>
      </c>
      <c r="B1803" s="2" t="s">
        <v>223</v>
      </c>
      <c r="C1803" s="2" t="s">
        <v>224</v>
      </c>
      <c r="D1803" s="2" t="s">
        <v>38</v>
      </c>
      <c r="E1803" s="2" t="s">
        <v>231</v>
      </c>
      <c r="F1803" s="2" t="s">
        <v>67</v>
      </c>
      <c r="G1803" s="2" t="s">
        <v>19</v>
      </c>
      <c r="H1803" s="2">
        <v>11900</v>
      </c>
    </row>
    <row r="1804" spans="1:8" x14ac:dyDescent="0.45">
      <c r="A1804" s="2" t="str">
        <f t="shared" si="28"/>
        <v>MARTexGALVESTON BAYPETCOKE,MARKETProduction Capacity, Next Year (barrels per stream day except sulfur and hydrogen)</v>
      </c>
      <c r="B1804" s="2" t="s">
        <v>223</v>
      </c>
      <c r="C1804" s="2" t="s">
        <v>224</v>
      </c>
      <c r="D1804" s="2" t="s">
        <v>38</v>
      </c>
      <c r="E1804" s="2" t="s">
        <v>231</v>
      </c>
      <c r="F1804" s="2" t="s">
        <v>67</v>
      </c>
      <c r="G1804" s="2" t="s">
        <v>20</v>
      </c>
      <c r="H1804" s="2">
        <v>11900</v>
      </c>
    </row>
    <row r="1805" spans="1:8" x14ac:dyDescent="0.45">
      <c r="A1805" s="2" t="str">
        <f t="shared" si="28"/>
        <v>MARTexGALVESTON BAYSULFUR (SHORT TONS/DAY)Production Capacity, Current Year (barrels per steam day except sulfur and hydrogen)</v>
      </c>
      <c r="B1805" s="2" t="s">
        <v>223</v>
      </c>
      <c r="C1805" s="2" t="s">
        <v>224</v>
      </c>
      <c r="D1805" s="2" t="s">
        <v>38</v>
      </c>
      <c r="E1805" s="2" t="s">
        <v>231</v>
      </c>
      <c r="F1805" s="2" t="s">
        <v>24</v>
      </c>
      <c r="G1805" s="2" t="s">
        <v>19</v>
      </c>
      <c r="H1805" s="2">
        <v>1452</v>
      </c>
    </row>
    <row r="1806" spans="1:8" x14ac:dyDescent="0.45">
      <c r="A1806" s="2" t="str">
        <f t="shared" si="28"/>
        <v>MARTexGALVESTON BAYSULFUR (SHORT TONS/DAY)Production Capacity, Next Year (barrels per stream day except sulfur and hydrogen)</v>
      </c>
      <c r="B1806" s="2" t="s">
        <v>223</v>
      </c>
      <c r="C1806" s="2" t="s">
        <v>224</v>
      </c>
      <c r="D1806" s="2" t="s">
        <v>38</v>
      </c>
      <c r="E1806" s="2" t="s">
        <v>231</v>
      </c>
      <c r="F1806" s="2" t="s">
        <v>24</v>
      </c>
      <c r="G1806" s="2" t="s">
        <v>20</v>
      </c>
      <c r="H1806" s="2">
        <v>1452</v>
      </c>
    </row>
    <row r="1807" spans="1:8" x14ac:dyDescent="0.45">
      <c r="A1807" s="2" t="str">
        <f t="shared" si="28"/>
        <v>MARTexGALVESTON BAYTHERM CRACKING, DELAYED COKINGDownstream Charge Capacity, Current Year (barrels per calendar day)</v>
      </c>
      <c r="B1807" s="2" t="s">
        <v>223</v>
      </c>
      <c r="C1807" s="2" t="s">
        <v>224</v>
      </c>
      <c r="D1807" s="2" t="s">
        <v>38</v>
      </c>
      <c r="E1807" s="2" t="s">
        <v>231</v>
      </c>
      <c r="F1807" s="2" t="s">
        <v>68</v>
      </c>
      <c r="G1807" s="2" t="s">
        <v>12</v>
      </c>
      <c r="H1807" s="2">
        <v>29800</v>
      </c>
    </row>
    <row r="1808" spans="1:8" x14ac:dyDescent="0.45">
      <c r="A1808" s="2" t="str">
        <f t="shared" si="28"/>
        <v>MARTexGALVESTON BAYTHERM CRACKING, DELAYED COKINGDownstream Charge Capacity, Current Year (barrels per stream day)</v>
      </c>
      <c r="B1808" s="2" t="s">
        <v>223</v>
      </c>
      <c r="C1808" s="2" t="s">
        <v>224</v>
      </c>
      <c r="D1808" s="2" t="s">
        <v>38</v>
      </c>
      <c r="E1808" s="2" t="s">
        <v>231</v>
      </c>
      <c r="F1808" s="2" t="s">
        <v>68</v>
      </c>
      <c r="G1808" s="2" t="s">
        <v>13</v>
      </c>
      <c r="H1808" s="2">
        <v>33000</v>
      </c>
    </row>
    <row r="1809" spans="1:8" x14ac:dyDescent="0.45">
      <c r="A1809" s="2" t="str">
        <f t="shared" si="28"/>
        <v>MARTexGALVESTON BAYTHERM CRACKING, DELAYED COKINGDownstream Charge Capacity, Next Year (barrels per stream day)</v>
      </c>
      <c r="B1809" s="2" t="s">
        <v>223</v>
      </c>
      <c r="C1809" s="2" t="s">
        <v>224</v>
      </c>
      <c r="D1809" s="2" t="s">
        <v>38</v>
      </c>
      <c r="E1809" s="2" t="s">
        <v>231</v>
      </c>
      <c r="F1809" s="2" t="s">
        <v>68</v>
      </c>
      <c r="G1809" s="2" t="s">
        <v>14</v>
      </c>
      <c r="H1809" s="2">
        <v>33000</v>
      </c>
    </row>
    <row r="1810" spans="1:8" x14ac:dyDescent="0.45">
      <c r="A1810" s="2" t="str">
        <f t="shared" si="28"/>
        <v>MARTexGALVESTON BAYTOTAL OPER CAP (PROJECTED, NEXT YEAR)Atmospheric Crude Distillation Capacity (barrels per stream day)</v>
      </c>
      <c r="B1810" s="2" t="s">
        <v>223</v>
      </c>
      <c r="C1810" s="2" t="s">
        <v>224</v>
      </c>
      <c r="D1810" s="2" t="s">
        <v>38</v>
      </c>
      <c r="E1810" s="2" t="s">
        <v>231</v>
      </c>
      <c r="F1810" s="2" t="s">
        <v>34</v>
      </c>
      <c r="G1810" s="2" t="s">
        <v>33</v>
      </c>
      <c r="H1810" s="2">
        <v>481000</v>
      </c>
    </row>
    <row r="1811" spans="1:8" x14ac:dyDescent="0.45">
      <c r="A1811" s="2" t="str">
        <f t="shared" si="28"/>
        <v>MARTexGALVESTON BAYTOTAL OPERABLE CAPACITYAtmospheric Crude Distillation Capacity (barrels per calendar day)</v>
      </c>
      <c r="B1811" s="2" t="s">
        <v>223</v>
      </c>
      <c r="C1811" s="2" t="s">
        <v>224</v>
      </c>
      <c r="D1811" s="2" t="s">
        <v>38</v>
      </c>
      <c r="E1811" s="2" t="s">
        <v>231</v>
      </c>
      <c r="F1811" s="2" t="s">
        <v>35</v>
      </c>
      <c r="G1811" s="2" t="s">
        <v>32</v>
      </c>
      <c r="H1811" s="2">
        <v>459000</v>
      </c>
    </row>
    <row r="1812" spans="1:8" x14ac:dyDescent="0.45">
      <c r="A1812" s="2" t="str">
        <f t="shared" si="28"/>
        <v>MARTexGALVESTON BAYTOTAL OPERABLE CAPACITYAtmospheric Crude Distillation Capacity (barrels per stream day)</v>
      </c>
      <c r="B1812" s="2" t="s">
        <v>223</v>
      </c>
      <c r="C1812" s="2" t="s">
        <v>224</v>
      </c>
      <c r="D1812" s="2" t="s">
        <v>38</v>
      </c>
      <c r="E1812" s="2" t="s">
        <v>231</v>
      </c>
      <c r="F1812" s="2" t="s">
        <v>35</v>
      </c>
      <c r="G1812" s="2" t="s">
        <v>33</v>
      </c>
      <c r="H1812" s="2">
        <v>481000</v>
      </c>
    </row>
    <row r="1813" spans="1:8" x14ac:dyDescent="0.45">
      <c r="A1813" s="2" t="str">
        <f t="shared" si="28"/>
        <v>MARTexGALVESTON BAYVACUUM DISTILLATIONDownstream Charge Capacity, Current Year (barrels per stream day)</v>
      </c>
      <c r="B1813" s="2" t="s">
        <v>223</v>
      </c>
      <c r="C1813" s="2" t="s">
        <v>224</v>
      </c>
      <c r="D1813" s="2" t="s">
        <v>38</v>
      </c>
      <c r="E1813" s="2" t="s">
        <v>231</v>
      </c>
      <c r="F1813" s="2" t="s">
        <v>36</v>
      </c>
      <c r="G1813" s="2" t="s">
        <v>13</v>
      </c>
      <c r="H1813" s="2">
        <v>237000</v>
      </c>
    </row>
    <row r="1814" spans="1:8" x14ac:dyDescent="0.45">
      <c r="A1814" s="2" t="str">
        <f t="shared" si="28"/>
        <v>MARTexGALVESTON BAYVACUUM DISTILLATIONDownstream Charge Capacity, Next Year (barrels per stream day)</v>
      </c>
      <c r="B1814" s="2" t="s">
        <v>223</v>
      </c>
      <c r="C1814" s="2" t="s">
        <v>224</v>
      </c>
      <c r="D1814" s="2" t="s">
        <v>38</v>
      </c>
      <c r="E1814" s="2" t="s">
        <v>231</v>
      </c>
      <c r="F1814" s="2" t="s">
        <v>36</v>
      </c>
      <c r="G1814" s="2" t="s">
        <v>14</v>
      </c>
      <c r="H1814" s="2">
        <v>237000</v>
      </c>
    </row>
    <row r="1815" spans="1:8" x14ac:dyDescent="0.45">
      <c r="A1815" s="2" t="str">
        <f t="shared" si="28"/>
        <v>MARTexTEXAS CITYALKYLATESProduction Capacity, Current Year (barrels per steam day except sulfur and hydrogen)</v>
      </c>
      <c r="B1815" s="2" t="s">
        <v>223</v>
      </c>
      <c r="C1815" s="2" t="s">
        <v>224</v>
      </c>
      <c r="D1815" s="2" t="s">
        <v>38</v>
      </c>
      <c r="E1815" s="2" t="s">
        <v>233</v>
      </c>
      <c r="F1815" s="2" t="s">
        <v>40</v>
      </c>
      <c r="G1815" s="2" t="s">
        <v>19</v>
      </c>
      <c r="H1815" s="2">
        <v>14500</v>
      </c>
    </row>
    <row r="1816" spans="1:8" x14ac:dyDescent="0.45">
      <c r="A1816" s="2" t="str">
        <f t="shared" si="28"/>
        <v>MARTexTEXAS CITYALKYLATESProduction Capacity, Next Year (barrels per stream day except sulfur and hydrogen)</v>
      </c>
      <c r="B1816" s="2" t="s">
        <v>223</v>
      </c>
      <c r="C1816" s="2" t="s">
        <v>224</v>
      </c>
      <c r="D1816" s="2" t="s">
        <v>38</v>
      </c>
      <c r="E1816" s="2" t="s">
        <v>233</v>
      </c>
      <c r="F1816" s="2" t="s">
        <v>40</v>
      </c>
      <c r="G1816" s="2" t="s">
        <v>20</v>
      </c>
      <c r="H1816" s="2">
        <v>14500</v>
      </c>
    </row>
    <row r="1817" spans="1:8" x14ac:dyDescent="0.45">
      <c r="A1817" s="2" t="str">
        <f t="shared" si="28"/>
        <v>MARTexTEXAS CITYAROMATICSProduction Capacity, Current Year (barrels per steam day except sulfur and hydrogen)</v>
      </c>
      <c r="B1817" s="2" t="s">
        <v>223</v>
      </c>
      <c r="C1817" s="2" t="s">
        <v>224</v>
      </c>
      <c r="D1817" s="2" t="s">
        <v>38</v>
      </c>
      <c r="E1817" s="2" t="s">
        <v>233</v>
      </c>
      <c r="F1817" s="2" t="s">
        <v>41</v>
      </c>
      <c r="G1817" s="2" t="s">
        <v>19</v>
      </c>
      <c r="H1817" s="2">
        <v>2900</v>
      </c>
    </row>
    <row r="1818" spans="1:8" x14ac:dyDescent="0.45">
      <c r="A1818" s="2" t="str">
        <f t="shared" si="28"/>
        <v>MARTexTEXAS CITYAROMATICSProduction Capacity, Next Year (barrels per stream day except sulfur and hydrogen)</v>
      </c>
      <c r="B1818" s="2" t="s">
        <v>223</v>
      </c>
      <c r="C1818" s="2" t="s">
        <v>224</v>
      </c>
      <c r="D1818" s="2" t="s">
        <v>38</v>
      </c>
      <c r="E1818" s="2" t="s">
        <v>233</v>
      </c>
      <c r="F1818" s="2" t="s">
        <v>41</v>
      </c>
      <c r="G1818" s="2" t="s">
        <v>20</v>
      </c>
      <c r="H1818" s="2">
        <v>2900</v>
      </c>
    </row>
    <row r="1819" spans="1:8" x14ac:dyDescent="0.45">
      <c r="A1819" s="2" t="str">
        <f t="shared" si="28"/>
        <v>MARTexTEXAS CITYCAT CRACKING: FRESH FEEDDownstream Charge Capacity, Current Year (barrels per calendar day)</v>
      </c>
      <c r="B1819" s="2" t="s">
        <v>223</v>
      </c>
      <c r="C1819" s="2" t="s">
        <v>224</v>
      </c>
      <c r="D1819" s="2" t="s">
        <v>38</v>
      </c>
      <c r="E1819" s="2" t="s">
        <v>233</v>
      </c>
      <c r="F1819" s="2" t="s">
        <v>28</v>
      </c>
      <c r="G1819" s="2" t="s">
        <v>12</v>
      </c>
      <c r="H1819" s="2">
        <v>55600</v>
      </c>
    </row>
    <row r="1820" spans="1:8" x14ac:dyDescent="0.45">
      <c r="A1820" s="2" t="str">
        <f t="shared" si="28"/>
        <v>MARTexTEXAS CITYCAT CRACKING: FRESH FEEDDownstream Charge Capacity, Current Year (barrels per stream day)</v>
      </c>
      <c r="B1820" s="2" t="s">
        <v>223</v>
      </c>
      <c r="C1820" s="2" t="s">
        <v>224</v>
      </c>
      <c r="D1820" s="2" t="s">
        <v>38</v>
      </c>
      <c r="E1820" s="2" t="s">
        <v>233</v>
      </c>
      <c r="F1820" s="2" t="s">
        <v>28</v>
      </c>
      <c r="G1820" s="2" t="s">
        <v>13</v>
      </c>
      <c r="H1820" s="2">
        <v>58500</v>
      </c>
    </row>
    <row r="1821" spans="1:8" x14ac:dyDescent="0.45">
      <c r="A1821" s="2" t="str">
        <f t="shared" si="28"/>
        <v>MARTexTEXAS CITYCAT CRACKING: FRESH FEEDDownstream Charge Capacity, Next Year (barrels per stream day)</v>
      </c>
      <c r="B1821" s="2" t="s">
        <v>223</v>
      </c>
      <c r="C1821" s="2" t="s">
        <v>224</v>
      </c>
      <c r="D1821" s="2" t="s">
        <v>38</v>
      </c>
      <c r="E1821" s="2" t="s">
        <v>233</v>
      </c>
      <c r="F1821" s="2" t="s">
        <v>28</v>
      </c>
      <c r="G1821" s="2" t="s">
        <v>14</v>
      </c>
      <c r="H1821" s="2">
        <v>58500</v>
      </c>
    </row>
    <row r="1822" spans="1:8" x14ac:dyDescent="0.45">
      <c r="A1822" s="2" t="str">
        <f t="shared" si="28"/>
        <v>MARTexTEXAS CITYCAT REFORMING: HIGH PRESSUREDownstream Charge Capacity, Current Year (barrels per calendar day)</v>
      </c>
      <c r="B1822" s="2" t="s">
        <v>223</v>
      </c>
      <c r="C1822" s="2" t="s">
        <v>224</v>
      </c>
      <c r="D1822" s="2" t="s">
        <v>38</v>
      </c>
      <c r="E1822" s="2" t="s">
        <v>233</v>
      </c>
      <c r="F1822" s="2" t="s">
        <v>29</v>
      </c>
      <c r="G1822" s="2" t="s">
        <v>12</v>
      </c>
      <c r="H1822" s="2">
        <v>10500</v>
      </c>
    </row>
    <row r="1823" spans="1:8" x14ac:dyDescent="0.45">
      <c r="A1823" s="2" t="str">
        <f t="shared" si="28"/>
        <v>MARTexTEXAS CITYCAT REFORMING: HIGH PRESSUREDownstream Charge Capacity, Current Year (barrels per stream day)</v>
      </c>
      <c r="B1823" s="2" t="s">
        <v>223</v>
      </c>
      <c r="C1823" s="2" t="s">
        <v>224</v>
      </c>
      <c r="D1823" s="2" t="s">
        <v>38</v>
      </c>
      <c r="E1823" s="2" t="s">
        <v>233</v>
      </c>
      <c r="F1823" s="2" t="s">
        <v>29</v>
      </c>
      <c r="G1823" s="2" t="s">
        <v>13</v>
      </c>
      <c r="H1823" s="2">
        <v>11000</v>
      </c>
    </row>
    <row r="1824" spans="1:8" x14ac:dyDescent="0.45">
      <c r="A1824" s="2" t="str">
        <f t="shared" si="28"/>
        <v>MARTexTEXAS CITYCAT REFORMING: HIGH PRESSUREDownstream Charge Capacity, Next Year (barrels per stream day)</v>
      </c>
      <c r="B1824" s="2" t="s">
        <v>223</v>
      </c>
      <c r="C1824" s="2" t="s">
        <v>224</v>
      </c>
      <c r="D1824" s="2" t="s">
        <v>38</v>
      </c>
      <c r="E1824" s="2" t="s">
        <v>233</v>
      </c>
      <c r="F1824" s="2" t="s">
        <v>29</v>
      </c>
      <c r="G1824" s="2" t="s">
        <v>14</v>
      </c>
      <c r="H1824" s="2">
        <v>11000</v>
      </c>
    </row>
    <row r="1825" spans="1:8" x14ac:dyDescent="0.45">
      <c r="A1825" s="2" t="str">
        <f t="shared" si="28"/>
        <v>MARTexTEXAS CITYOPERATING CAPACITYAtmospheric Crude Distillation Capacity (barrels per calendar day)</v>
      </c>
      <c r="B1825" s="2" t="s">
        <v>223</v>
      </c>
      <c r="C1825" s="2" t="s">
        <v>224</v>
      </c>
      <c r="D1825" s="2" t="s">
        <v>38</v>
      </c>
      <c r="E1825" s="2" t="s">
        <v>233</v>
      </c>
      <c r="F1825" s="2" t="s">
        <v>31</v>
      </c>
      <c r="G1825" s="2" t="s">
        <v>32</v>
      </c>
      <c r="H1825" s="2">
        <v>86000</v>
      </c>
    </row>
    <row r="1826" spans="1:8" x14ac:dyDescent="0.45">
      <c r="A1826" s="2" t="str">
        <f t="shared" si="28"/>
        <v>MARTexTEXAS CITYOPERATING CAPACITYAtmospheric Crude Distillation Capacity (barrels per stream day)</v>
      </c>
      <c r="B1826" s="2" t="s">
        <v>223</v>
      </c>
      <c r="C1826" s="2" t="s">
        <v>224</v>
      </c>
      <c r="D1826" s="2" t="s">
        <v>38</v>
      </c>
      <c r="E1826" s="2" t="s">
        <v>233</v>
      </c>
      <c r="F1826" s="2" t="s">
        <v>31</v>
      </c>
      <c r="G1826" s="2" t="s">
        <v>33</v>
      </c>
      <c r="H1826" s="2">
        <v>89500</v>
      </c>
    </row>
    <row r="1827" spans="1:8" x14ac:dyDescent="0.45">
      <c r="A1827" s="2" t="str">
        <f t="shared" si="28"/>
        <v>MARTexTEXAS CITYSULFUR (SHORT TONS/DAY)Production Capacity, Current Year (barrels per steam day except sulfur and hydrogen)</v>
      </c>
      <c r="B1827" s="2" t="s">
        <v>223</v>
      </c>
      <c r="C1827" s="2" t="s">
        <v>224</v>
      </c>
      <c r="D1827" s="2" t="s">
        <v>38</v>
      </c>
      <c r="E1827" s="2" t="s">
        <v>233</v>
      </c>
      <c r="F1827" s="2" t="s">
        <v>24</v>
      </c>
      <c r="G1827" s="2" t="s">
        <v>19</v>
      </c>
      <c r="H1827" s="2">
        <v>40</v>
      </c>
    </row>
    <row r="1828" spans="1:8" x14ac:dyDescent="0.45">
      <c r="A1828" s="2" t="str">
        <f t="shared" si="28"/>
        <v>MARTexTEXAS CITYSULFUR (SHORT TONS/DAY)Production Capacity, Next Year (barrels per stream day except sulfur and hydrogen)</v>
      </c>
      <c r="B1828" s="2" t="s">
        <v>223</v>
      </c>
      <c r="C1828" s="2" t="s">
        <v>224</v>
      </c>
      <c r="D1828" s="2" t="s">
        <v>38</v>
      </c>
      <c r="E1828" s="2" t="s">
        <v>233</v>
      </c>
      <c r="F1828" s="2" t="s">
        <v>24</v>
      </c>
      <c r="G1828" s="2" t="s">
        <v>20</v>
      </c>
      <c r="H1828" s="2">
        <v>40</v>
      </c>
    </row>
    <row r="1829" spans="1:8" x14ac:dyDescent="0.45">
      <c r="A1829" s="2" t="str">
        <f t="shared" si="28"/>
        <v>MARTexTEXAS CITYTOTAL OPER CAP (PROJECTED, NEXT YEAR)Atmospheric Crude Distillation Capacity (barrels per stream day)</v>
      </c>
      <c r="B1829" s="2" t="s">
        <v>223</v>
      </c>
      <c r="C1829" s="2" t="s">
        <v>224</v>
      </c>
      <c r="D1829" s="2" t="s">
        <v>38</v>
      </c>
      <c r="E1829" s="2" t="s">
        <v>233</v>
      </c>
      <c r="F1829" s="2" t="s">
        <v>34</v>
      </c>
      <c r="G1829" s="2" t="s">
        <v>33</v>
      </c>
      <c r="H1829" s="2">
        <v>89500</v>
      </c>
    </row>
    <row r="1830" spans="1:8" x14ac:dyDescent="0.45">
      <c r="A1830" s="2" t="str">
        <f t="shared" si="28"/>
        <v>MARTexTEXAS CITYTOTAL OPERABLE CAPACITYAtmospheric Crude Distillation Capacity (barrels per calendar day)</v>
      </c>
      <c r="B1830" s="2" t="s">
        <v>223</v>
      </c>
      <c r="C1830" s="2" t="s">
        <v>224</v>
      </c>
      <c r="D1830" s="2" t="s">
        <v>38</v>
      </c>
      <c r="E1830" s="2" t="s">
        <v>233</v>
      </c>
      <c r="F1830" s="2" t="s">
        <v>35</v>
      </c>
      <c r="G1830" s="2" t="s">
        <v>32</v>
      </c>
      <c r="H1830" s="2">
        <v>86000</v>
      </c>
    </row>
    <row r="1831" spans="1:8" x14ac:dyDescent="0.45">
      <c r="A1831" s="2" t="str">
        <f t="shared" si="28"/>
        <v>MARTexTEXAS CITYTOTAL OPERABLE CAPACITYAtmospheric Crude Distillation Capacity (barrels per stream day)</v>
      </c>
      <c r="B1831" s="2" t="s">
        <v>223</v>
      </c>
      <c r="C1831" s="2" t="s">
        <v>224</v>
      </c>
      <c r="D1831" s="2" t="s">
        <v>38</v>
      </c>
      <c r="E1831" s="2" t="s">
        <v>233</v>
      </c>
      <c r="F1831" s="2" t="s">
        <v>35</v>
      </c>
      <c r="G1831" s="2" t="s">
        <v>33</v>
      </c>
      <c r="H1831" s="2">
        <v>89500</v>
      </c>
    </row>
    <row r="1832" spans="1:8" x14ac:dyDescent="0.45">
      <c r="A1832" s="2" t="str">
        <f t="shared" si="28"/>
        <v>MOTLouCONVENTALKYLATESProduction Capacity, Current Year (barrels per steam day except sulfur and hydrogen)</v>
      </c>
      <c r="B1832" s="2" t="s">
        <v>237</v>
      </c>
      <c r="C1832" s="2" t="s">
        <v>238</v>
      </c>
      <c r="D1832" s="2" t="s">
        <v>26</v>
      </c>
      <c r="E1832" s="2" t="s">
        <v>239</v>
      </c>
      <c r="F1832" s="2" t="s">
        <v>40</v>
      </c>
      <c r="G1832" s="2" t="s">
        <v>19</v>
      </c>
      <c r="H1832" s="2">
        <v>16700</v>
      </c>
    </row>
    <row r="1833" spans="1:8" x14ac:dyDescent="0.45">
      <c r="A1833" s="2" t="str">
        <f t="shared" si="28"/>
        <v>MOTLouCONVENTALKYLATESProduction Capacity, Next Year (barrels per stream day except sulfur and hydrogen)</v>
      </c>
      <c r="B1833" s="2" t="s">
        <v>237</v>
      </c>
      <c r="C1833" s="2" t="s">
        <v>238</v>
      </c>
      <c r="D1833" s="2" t="s">
        <v>26</v>
      </c>
      <c r="E1833" s="2" t="s">
        <v>239</v>
      </c>
      <c r="F1833" s="2" t="s">
        <v>40</v>
      </c>
      <c r="G1833" s="2" t="s">
        <v>20</v>
      </c>
      <c r="H1833" s="2">
        <v>16700</v>
      </c>
    </row>
    <row r="1834" spans="1:8" x14ac:dyDescent="0.45">
      <c r="A1834" s="2" t="str">
        <f t="shared" si="28"/>
        <v>MOTLouCONVENTCAT CRACKING: FRESH FEEDDownstream Charge Capacity, Current Year (barrels per calendar day)</v>
      </c>
      <c r="B1834" s="2" t="s">
        <v>237</v>
      </c>
      <c r="C1834" s="2" t="s">
        <v>238</v>
      </c>
      <c r="D1834" s="2" t="s">
        <v>26</v>
      </c>
      <c r="E1834" s="2" t="s">
        <v>239</v>
      </c>
      <c r="F1834" s="2" t="s">
        <v>28</v>
      </c>
      <c r="G1834" s="2" t="s">
        <v>12</v>
      </c>
      <c r="H1834" s="2">
        <v>33945</v>
      </c>
    </row>
    <row r="1835" spans="1:8" x14ac:dyDescent="0.45">
      <c r="A1835" s="2" t="str">
        <f t="shared" si="28"/>
        <v>MOTLouCONVENTCAT CRACKING: FRESH FEEDDownstream Charge Capacity, Current Year (barrels per stream day)</v>
      </c>
      <c r="B1835" s="2" t="s">
        <v>237</v>
      </c>
      <c r="C1835" s="2" t="s">
        <v>238</v>
      </c>
      <c r="D1835" s="2" t="s">
        <v>26</v>
      </c>
      <c r="E1835" s="2" t="s">
        <v>239</v>
      </c>
      <c r="F1835" s="2" t="s">
        <v>28</v>
      </c>
      <c r="G1835" s="2" t="s">
        <v>13</v>
      </c>
      <c r="H1835" s="2">
        <v>92300</v>
      </c>
    </row>
    <row r="1836" spans="1:8" x14ac:dyDescent="0.45">
      <c r="A1836" s="2" t="str">
        <f t="shared" si="28"/>
        <v>MOTLouCONVENTCAT CRACKING: FRESH FEEDDownstream Charge Capacity, Next Year (barrels per stream day)</v>
      </c>
      <c r="B1836" s="2" t="s">
        <v>237</v>
      </c>
      <c r="C1836" s="2" t="s">
        <v>238</v>
      </c>
      <c r="D1836" s="2" t="s">
        <v>26</v>
      </c>
      <c r="E1836" s="2" t="s">
        <v>239</v>
      </c>
      <c r="F1836" s="2" t="s">
        <v>28</v>
      </c>
      <c r="G1836" s="2" t="s">
        <v>14</v>
      </c>
      <c r="H1836" s="2">
        <v>92300</v>
      </c>
    </row>
    <row r="1837" spans="1:8" x14ac:dyDescent="0.45">
      <c r="A1837" s="2" t="str">
        <f t="shared" si="28"/>
        <v>MOTLouCONVENTCAT HYDROCRACKING, RESIDUALDownstream Charge Capacity, Current Year (barrels per calendar day)</v>
      </c>
      <c r="B1837" s="2" t="s">
        <v>237</v>
      </c>
      <c r="C1837" s="2" t="s">
        <v>238</v>
      </c>
      <c r="D1837" s="2" t="s">
        <v>26</v>
      </c>
      <c r="E1837" s="2" t="s">
        <v>239</v>
      </c>
      <c r="F1837" s="2" t="s">
        <v>232</v>
      </c>
      <c r="G1837" s="2" t="s">
        <v>12</v>
      </c>
      <c r="H1837" s="2">
        <v>41107</v>
      </c>
    </row>
    <row r="1838" spans="1:8" x14ac:dyDescent="0.45">
      <c r="A1838" s="2" t="str">
        <f t="shared" si="28"/>
        <v>MOTLouCONVENTCAT HYDROCRACKING, RESIDUALDownstream Charge Capacity, Current Year (barrels per stream day)</v>
      </c>
      <c r="B1838" s="2" t="s">
        <v>237</v>
      </c>
      <c r="C1838" s="2" t="s">
        <v>238</v>
      </c>
      <c r="D1838" s="2" t="s">
        <v>26</v>
      </c>
      <c r="E1838" s="2" t="s">
        <v>239</v>
      </c>
      <c r="F1838" s="2" t="s">
        <v>232</v>
      </c>
      <c r="G1838" s="2" t="s">
        <v>13</v>
      </c>
      <c r="H1838" s="2">
        <v>54500</v>
      </c>
    </row>
    <row r="1839" spans="1:8" x14ac:dyDescent="0.45">
      <c r="A1839" s="2" t="str">
        <f t="shared" si="28"/>
        <v>MOTLouCONVENTCAT HYDROCRACKING, RESIDUALDownstream Charge Capacity, Next Year (barrels per stream day)</v>
      </c>
      <c r="B1839" s="2" t="s">
        <v>237</v>
      </c>
      <c r="C1839" s="2" t="s">
        <v>238</v>
      </c>
      <c r="D1839" s="2" t="s">
        <v>26</v>
      </c>
      <c r="E1839" s="2" t="s">
        <v>239</v>
      </c>
      <c r="F1839" s="2" t="s">
        <v>232</v>
      </c>
      <c r="G1839" s="2" t="s">
        <v>14</v>
      </c>
      <c r="H1839" s="2">
        <v>54500</v>
      </c>
    </row>
    <row r="1840" spans="1:8" x14ac:dyDescent="0.45">
      <c r="A1840" s="2" t="str">
        <f t="shared" si="28"/>
        <v>MOTLouCONVENTCAT REFORMING: HIGH PRESSUREDownstream Charge Capacity, Current Year (barrels per calendar day)</v>
      </c>
      <c r="B1840" s="2" t="s">
        <v>237</v>
      </c>
      <c r="C1840" s="2" t="s">
        <v>238</v>
      </c>
      <c r="D1840" s="2" t="s">
        <v>26</v>
      </c>
      <c r="E1840" s="2" t="s">
        <v>239</v>
      </c>
      <c r="F1840" s="2" t="s">
        <v>29</v>
      </c>
      <c r="G1840" s="2" t="s">
        <v>12</v>
      </c>
      <c r="H1840" s="2">
        <v>38071</v>
      </c>
    </row>
    <row r="1841" spans="1:8" x14ac:dyDescent="0.45">
      <c r="A1841" s="2" t="str">
        <f t="shared" si="28"/>
        <v>MOTLouCONVENTCAT REFORMING: HIGH PRESSUREDownstream Charge Capacity, Current Year (barrels per stream day)</v>
      </c>
      <c r="B1841" s="2" t="s">
        <v>237</v>
      </c>
      <c r="C1841" s="2" t="s">
        <v>238</v>
      </c>
      <c r="D1841" s="2" t="s">
        <v>26</v>
      </c>
      <c r="E1841" s="2" t="s">
        <v>239</v>
      </c>
      <c r="F1841" s="2" t="s">
        <v>29</v>
      </c>
      <c r="G1841" s="2" t="s">
        <v>13</v>
      </c>
      <c r="H1841" s="2">
        <v>40000</v>
      </c>
    </row>
    <row r="1842" spans="1:8" x14ac:dyDescent="0.45">
      <c r="A1842" s="2" t="str">
        <f t="shared" si="28"/>
        <v>MOTLouCONVENTCAT REFORMING: HIGH PRESSUREDownstream Charge Capacity, Next Year (barrels per stream day)</v>
      </c>
      <c r="B1842" s="2" t="s">
        <v>237</v>
      </c>
      <c r="C1842" s="2" t="s">
        <v>238</v>
      </c>
      <c r="D1842" s="2" t="s">
        <v>26</v>
      </c>
      <c r="E1842" s="2" t="s">
        <v>239</v>
      </c>
      <c r="F1842" s="2" t="s">
        <v>29</v>
      </c>
      <c r="G1842" s="2" t="s">
        <v>14</v>
      </c>
      <c r="H1842" s="2">
        <v>40000</v>
      </c>
    </row>
    <row r="1843" spans="1:8" x14ac:dyDescent="0.45">
      <c r="A1843" s="2" t="str">
        <f t="shared" si="28"/>
        <v>MOTLouCONVENTDESULFURIZATION, DIESEL FUELDownstream Charge Capacity, Current Year (barrels per stream day)</v>
      </c>
      <c r="B1843" s="2" t="s">
        <v>237</v>
      </c>
      <c r="C1843" s="2" t="s">
        <v>238</v>
      </c>
      <c r="D1843" s="2" t="s">
        <v>26</v>
      </c>
      <c r="E1843" s="2" t="s">
        <v>239</v>
      </c>
      <c r="F1843" s="2" t="s">
        <v>43</v>
      </c>
      <c r="G1843" s="2" t="s">
        <v>13</v>
      </c>
      <c r="H1843" s="2">
        <v>76300</v>
      </c>
    </row>
    <row r="1844" spans="1:8" x14ac:dyDescent="0.45">
      <c r="A1844" s="2" t="str">
        <f t="shared" si="28"/>
        <v>MOTLouCONVENTDESULFURIZATION, DIESEL FUELDownstream Charge Capacity, Next Year (barrels per stream day)</v>
      </c>
      <c r="B1844" s="2" t="s">
        <v>237</v>
      </c>
      <c r="C1844" s="2" t="s">
        <v>238</v>
      </c>
      <c r="D1844" s="2" t="s">
        <v>26</v>
      </c>
      <c r="E1844" s="2" t="s">
        <v>239</v>
      </c>
      <c r="F1844" s="2" t="s">
        <v>43</v>
      </c>
      <c r="G1844" s="2" t="s">
        <v>14</v>
      </c>
      <c r="H1844" s="2">
        <v>76300</v>
      </c>
    </row>
    <row r="1845" spans="1:8" x14ac:dyDescent="0.45">
      <c r="A1845" s="2" t="str">
        <f t="shared" si="28"/>
        <v>MOTLouCONVENTDESULFURIZATION, HEAVY GAS OILDownstream Charge Capacity, Current Year (barrels per stream day)</v>
      </c>
      <c r="B1845" s="2" t="s">
        <v>237</v>
      </c>
      <c r="C1845" s="2" t="s">
        <v>238</v>
      </c>
      <c r="D1845" s="2" t="s">
        <v>26</v>
      </c>
      <c r="E1845" s="2" t="s">
        <v>239</v>
      </c>
      <c r="F1845" s="2" t="s">
        <v>16</v>
      </c>
      <c r="G1845" s="2" t="s">
        <v>13</v>
      </c>
      <c r="H1845" s="2">
        <v>40000</v>
      </c>
    </row>
    <row r="1846" spans="1:8" x14ac:dyDescent="0.45">
      <c r="A1846" s="2" t="str">
        <f t="shared" si="28"/>
        <v>MOTLouCONVENTDESULFURIZATION, HEAVY GAS OILDownstream Charge Capacity, Next Year (barrels per stream day)</v>
      </c>
      <c r="B1846" s="2" t="s">
        <v>237</v>
      </c>
      <c r="C1846" s="2" t="s">
        <v>238</v>
      </c>
      <c r="D1846" s="2" t="s">
        <v>26</v>
      </c>
      <c r="E1846" s="2" t="s">
        <v>239</v>
      </c>
      <c r="F1846" s="2" t="s">
        <v>16</v>
      </c>
      <c r="G1846" s="2" t="s">
        <v>14</v>
      </c>
      <c r="H1846" s="2">
        <v>40000</v>
      </c>
    </row>
    <row r="1847" spans="1:8" x14ac:dyDescent="0.45">
      <c r="A1847" s="2" t="str">
        <f t="shared" si="28"/>
        <v>MOTLouCONVENTDESULFURIZATION, KEROSENE AND JETDownstream Charge Capacity, Current Year (barrels per stream day)</v>
      </c>
      <c r="B1847" s="2" t="s">
        <v>237</v>
      </c>
      <c r="C1847" s="2" t="s">
        <v>238</v>
      </c>
      <c r="D1847" s="2" t="s">
        <v>26</v>
      </c>
      <c r="E1847" s="2" t="s">
        <v>239</v>
      </c>
      <c r="F1847" s="2" t="s">
        <v>44</v>
      </c>
      <c r="G1847" s="2" t="s">
        <v>13</v>
      </c>
      <c r="H1847" s="2">
        <v>42000</v>
      </c>
    </row>
    <row r="1848" spans="1:8" x14ac:dyDescent="0.45">
      <c r="A1848" s="2" t="str">
        <f t="shared" si="28"/>
        <v>MOTLouCONVENTDESULFURIZATION, KEROSENE AND JETDownstream Charge Capacity, Next Year (barrels per stream day)</v>
      </c>
      <c r="B1848" s="2" t="s">
        <v>237</v>
      </c>
      <c r="C1848" s="2" t="s">
        <v>238</v>
      </c>
      <c r="D1848" s="2" t="s">
        <v>26</v>
      </c>
      <c r="E1848" s="2" t="s">
        <v>239</v>
      </c>
      <c r="F1848" s="2" t="s">
        <v>44</v>
      </c>
      <c r="G1848" s="2" t="s">
        <v>14</v>
      </c>
      <c r="H1848" s="2">
        <v>42000</v>
      </c>
    </row>
    <row r="1849" spans="1:8" x14ac:dyDescent="0.45">
      <c r="A1849" s="2" t="str">
        <f t="shared" si="28"/>
        <v>MOTLouCONVENTDESULFURIZATION, NAPHTHA/REFORMER FEEDDownstream Charge Capacity, Current Year (barrels per stream day)</v>
      </c>
      <c r="B1849" s="2" t="s">
        <v>237</v>
      </c>
      <c r="C1849" s="2" t="s">
        <v>238</v>
      </c>
      <c r="D1849" s="2" t="s">
        <v>26</v>
      </c>
      <c r="E1849" s="2" t="s">
        <v>239</v>
      </c>
      <c r="F1849" s="2" t="s">
        <v>17</v>
      </c>
      <c r="G1849" s="2" t="s">
        <v>13</v>
      </c>
      <c r="H1849" s="2">
        <v>96000</v>
      </c>
    </row>
    <row r="1850" spans="1:8" x14ac:dyDescent="0.45">
      <c r="A1850" s="2" t="str">
        <f t="shared" si="28"/>
        <v>MOTLouCONVENTDESULFURIZATION, NAPHTHA/REFORMER FEEDDownstream Charge Capacity, Next Year (barrels per stream day)</v>
      </c>
      <c r="B1850" s="2" t="s">
        <v>237</v>
      </c>
      <c r="C1850" s="2" t="s">
        <v>238</v>
      </c>
      <c r="D1850" s="2" t="s">
        <v>26</v>
      </c>
      <c r="E1850" s="2" t="s">
        <v>239</v>
      </c>
      <c r="F1850" s="2" t="s">
        <v>17</v>
      </c>
      <c r="G1850" s="2" t="s">
        <v>14</v>
      </c>
      <c r="H1850" s="2">
        <v>96000</v>
      </c>
    </row>
    <row r="1851" spans="1:8" x14ac:dyDescent="0.45">
      <c r="A1851" s="2" t="str">
        <f t="shared" si="28"/>
        <v>MOTLouCONVENTISOMERIZATION (ISOPENTANE/ISOHEXANE)Production Capacity, Current Year (barrels per steam day except sulfur and hydrogen)</v>
      </c>
      <c r="B1851" s="2" t="s">
        <v>237</v>
      </c>
      <c r="C1851" s="2" t="s">
        <v>238</v>
      </c>
      <c r="D1851" s="2" t="s">
        <v>26</v>
      </c>
      <c r="E1851" s="2" t="s">
        <v>239</v>
      </c>
      <c r="F1851" s="2" t="s">
        <v>22</v>
      </c>
      <c r="G1851" s="2" t="s">
        <v>19</v>
      </c>
      <c r="H1851" s="2">
        <v>16000</v>
      </c>
    </row>
    <row r="1852" spans="1:8" x14ac:dyDescent="0.45">
      <c r="A1852" s="2" t="str">
        <f t="shared" si="28"/>
        <v>MOTLouCONVENTISOMERIZATION (ISOPENTANE/ISOHEXANE)Production Capacity, Next Year (barrels per stream day except sulfur and hydrogen)</v>
      </c>
      <c r="B1852" s="2" t="s">
        <v>237</v>
      </c>
      <c r="C1852" s="2" t="s">
        <v>238</v>
      </c>
      <c r="D1852" s="2" t="s">
        <v>26</v>
      </c>
      <c r="E1852" s="2" t="s">
        <v>239</v>
      </c>
      <c r="F1852" s="2" t="s">
        <v>22</v>
      </c>
      <c r="G1852" s="2" t="s">
        <v>20</v>
      </c>
      <c r="H1852" s="2">
        <v>16000</v>
      </c>
    </row>
    <row r="1853" spans="1:8" x14ac:dyDescent="0.45">
      <c r="A1853" s="2" t="str">
        <f t="shared" si="28"/>
        <v>MOTLouCONVENTOPERATING CAPACITYAtmospheric Crude Distillation Capacity (barrels per calendar day)</v>
      </c>
      <c r="B1853" s="2" t="s">
        <v>237</v>
      </c>
      <c r="C1853" s="2" t="s">
        <v>238</v>
      </c>
      <c r="D1853" s="2" t="s">
        <v>26</v>
      </c>
      <c r="E1853" s="2" t="s">
        <v>239</v>
      </c>
      <c r="F1853" s="2" t="s">
        <v>31</v>
      </c>
      <c r="G1853" s="2" t="s">
        <v>32</v>
      </c>
      <c r="H1853" s="2">
        <v>227586</v>
      </c>
    </row>
    <row r="1854" spans="1:8" x14ac:dyDescent="0.45">
      <c r="A1854" s="2" t="str">
        <f t="shared" si="28"/>
        <v>MOTLouCONVENTOPERATING CAPACITYAtmospheric Crude Distillation Capacity (barrels per stream day)</v>
      </c>
      <c r="B1854" s="2" t="s">
        <v>237</v>
      </c>
      <c r="C1854" s="2" t="s">
        <v>238</v>
      </c>
      <c r="D1854" s="2" t="s">
        <v>26</v>
      </c>
      <c r="E1854" s="2" t="s">
        <v>239</v>
      </c>
      <c r="F1854" s="2" t="s">
        <v>31</v>
      </c>
      <c r="G1854" s="2" t="s">
        <v>33</v>
      </c>
      <c r="H1854" s="2">
        <v>260000</v>
      </c>
    </row>
    <row r="1855" spans="1:8" x14ac:dyDescent="0.45">
      <c r="A1855" s="2" t="str">
        <f t="shared" si="28"/>
        <v>MOTLouCONVENTSULFUR (SHORT TONS/DAY)Production Capacity, Current Year (barrels per steam day except sulfur and hydrogen)</v>
      </c>
      <c r="B1855" s="2" t="s">
        <v>237</v>
      </c>
      <c r="C1855" s="2" t="s">
        <v>238</v>
      </c>
      <c r="D1855" s="2" t="s">
        <v>26</v>
      </c>
      <c r="E1855" s="2" t="s">
        <v>239</v>
      </c>
      <c r="F1855" s="2" t="s">
        <v>24</v>
      </c>
      <c r="G1855" s="2" t="s">
        <v>19</v>
      </c>
      <c r="H1855" s="2">
        <v>728</v>
      </c>
    </row>
    <row r="1856" spans="1:8" x14ac:dyDescent="0.45">
      <c r="A1856" s="2" t="str">
        <f t="shared" si="28"/>
        <v>MOTLouCONVENTSULFUR (SHORT TONS/DAY)Production Capacity, Next Year (barrels per stream day except sulfur and hydrogen)</v>
      </c>
      <c r="B1856" s="2" t="s">
        <v>237</v>
      </c>
      <c r="C1856" s="2" t="s">
        <v>238</v>
      </c>
      <c r="D1856" s="2" t="s">
        <v>26</v>
      </c>
      <c r="E1856" s="2" t="s">
        <v>239</v>
      </c>
      <c r="F1856" s="2" t="s">
        <v>24</v>
      </c>
      <c r="G1856" s="2" t="s">
        <v>20</v>
      </c>
      <c r="H1856" s="2">
        <v>728</v>
      </c>
    </row>
    <row r="1857" spans="1:8" x14ac:dyDescent="0.45">
      <c r="A1857" s="2" t="str">
        <f t="shared" si="28"/>
        <v>MOTLouCONVENTTOTAL OPER CAP (PROJECTED, NEXT YEAR)Atmospheric Crude Distillation Capacity (barrels per stream day)</v>
      </c>
      <c r="B1857" s="2" t="s">
        <v>237</v>
      </c>
      <c r="C1857" s="2" t="s">
        <v>238</v>
      </c>
      <c r="D1857" s="2" t="s">
        <v>26</v>
      </c>
      <c r="E1857" s="2" t="s">
        <v>239</v>
      </c>
      <c r="F1857" s="2" t="s">
        <v>34</v>
      </c>
      <c r="G1857" s="2" t="s">
        <v>33</v>
      </c>
      <c r="H1857" s="2">
        <v>260000</v>
      </c>
    </row>
    <row r="1858" spans="1:8" x14ac:dyDescent="0.45">
      <c r="A1858" s="2" t="str">
        <f t="shared" ref="A1858:A1921" si="29">LEFT(B1858,3)&amp;LEFT(D1858,3)&amp;LEFT(E1858,15)&amp;F1858&amp;G1858</f>
        <v>MOTLouCONVENTTOTAL OPERABLE CAPACITYAtmospheric Crude Distillation Capacity (barrels per calendar day)</v>
      </c>
      <c r="B1858" s="2" t="s">
        <v>237</v>
      </c>
      <c r="C1858" s="2" t="s">
        <v>238</v>
      </c>
      <c r="D1858" s="2" t="s">
        <v>26</v>
      </c>
      <c r="E1858" s="2" t="s">
        <v>239</v>
      </c>
      <c r="F1858" s="2" t="s">
        <v>35</v>
      </c>
      <c r="G1858" s="2" t="s">
        <v>32</v>
      </c>
      <c r="H1858" s="2">
        <v>227586</v>
      </c>
    </row>
    <row r="1859" spans="1:8" x14ac:dyDescent="0.45">
      <c r="A1859" s="2" t="str">
        <f t="shared" si="29"/>
        <v>MOTLouCONVENTTOTAL OPERABLE CAPACITYAtmospheric Crude Distillation Capacity (barrels per stream day)</v>
      </c>
      <c r="B1859" s="2" t="s">
        <v>237</v>
      </c>
      <c r="C1859" s="2" t="s">
        <v>238</v>
      </c>
      <c r="D1859" s="2" t="s">
        <v>26</v>
      </c>
      <c r="E1859" s="2" t="s">
        <v>239</v>
      </c>
      <c r="F1859" s="2" t="s">
        <v>35</v>
      </c>
      <c r="G1859" s="2" t="s">
        <v>33</v>
      </c>
      <c r="H1859" s="2">
        <v>260000</v>
      </c>
    </row>
    <row r="1860" spans="1:8" x14ac:dyDescent="0.45">
      <c r="A1860" s="2" t="str">
        <f t="shared" si="29"/>
        <v>MOTLouCONVENTVACUUM DISTILLATIONDownstream Charge Capacity, Current Year (barrels per stream day)</v>
      </c>
      <c r="B1860" s="2" t="s">
        <v>237</v>
      </c>
      <c r="C1860" s="2" t="s">
        <v>238</v>
      </c>
      <c r="D1860" s="2" t="s">
        <v>26</v>
      </c>
      <c r="E1860" s="2" t="s">
        <v>239</v>
      </c>
      <c r="F1860" s="2" t="s">
        <v>36</v>
      </c>
      <c r="G1860" s="2" t="s">
        <v>13</v>
      </c>
      <c r="H1860" s="2">
        <v>116300</v>
      </c>
    </row>
    <row r="1861" spans="1:8" x14ac:dyDescent="0.45">
      <c r="A1861" s="2" t="str">
        <f t="shared" si="29"/>
        <v>MOTLouCONVENTVACUUM DISTILLATIONDownstream Charge Capacity, Next Year (barrels per stream day)</v>
      </c>
      <c r="B1861" s="2" t="s">
        <v>237</v>
      </c>
      <c r="C1861" s="2" t="s">
        <v>238</v>
      </c>
      <c r="D1861" s="2" t="s">
        <v>26</v>
      </c>
      <c r="E1861" s="2" t="s">
        <v>239</v>
      </c>
      <c r="F1861" s="2" t="s">
        <v>36</v>
      </c>
      <c r="G1861" s="2" t="s">
        <v>14</v>
      </c>
      <c r="H1861" s="2">
        <v>116300</v>
      </c>
    </row>
    <row r="1862" spans="1:8" x14ac:dyDescent="0.45">
      <c r="A1862" s="2" t="str">
        <f t="shared" si="29"/>
        <v>MOTLouNORCOALKYLATESProduction Capacity, Current Year (barrels per steam day except sulfur and hydrogen)</v>
      </c>
      <c r="B1862" s="2" t="s">
        <v>237</v>
      </c>
      <c r="C1862" s="2" t="s">
        <v>238</v>
      </c>
      <c r="D1862" s="2" t="s">
        <v>26</v>
      </c>
      <c r="E1862" s="2" t="s">
        <v>240</v>
      </c>
      <c r="F1862" s="2" t="s">
        <v>40</v>
      </c>
      <c r="G1862" s="2" t="s">
        <v>19</v>
      </c>
      <c r="H1862" s="2">
        <v>16800</v>
      </c>
    </row>
    <row r="1863" spans="1:8" x14ac:dyDescent="0.45">
      <c r="A1863" s="2" t="str">
        <f t="shared" si="29"/>
        <v>MOTLouNORCOALKYLATESProduction Capacity, Next Year (barrels per stream day except sulfur and hydrogen)</v>
      </c>
      <c r="B1863" s="2" t="s">
        <v>237</v>
      </c>
      <c r="C1863" s="2" t="s">
        <v>238</v>
      </c>
      <c r="D1863" s="2" t="s">
        <v>26</v>
      </c>
      <c r="E1863" s="2" t="s">
        <v>240</v>
      </c>
      <c r="F1863" s="2" t="s">
        <v>40</v>
      </c>
      <c r="G1863" s="2" t="s">
        <v>20</v>
      </c>
      <c r="H1863" s="2">
        <v>16800</v>
      </c>
    </row>
    <row r="1864" spans="1:8" x14ac:dyDescent="0.45">
      <c r="A1864" s="2" t="str">
        <f t="shared" si="29"/>
        <v>MOTLouNORCOCAT CRACKING: FRESH FEEDDownstream Charge Capacity, Current Year (barrels per calendar day)</v>
      </c>
      <c r="B1864" s="2" t="s">
        <v>237</v>
      </c>
      <c r="C1864" s="2" t="s">
        <v>238</v>
      </c>
      <c r="D1864" s="2" t="s">
        <v>26</v>
      </c>
      <c r="E1864" s="2" t="s">
        <v>240</v>
      </c>
      <c r="F1864" s="2" t="s">
        <v>28</v>
      </c>
      <c r="G1864" s="2" t="s">
        <v>12</v>
      </c>
      <c r="H1864" s="2">
        <v>112400</v>
      </c>
    </row>
    <row r="1865" spans="1:8" x14ac:dyDescent="0.45">
      <c r="A1865" s="2" t="str">
        <f t="shared" si="29"/>
        <v>MOTLouNORCOCAT CRACKING: FRESH FEEDDownstream Charge Capacity, Current Year (barrels per stream day)</v>
      </c>
      <c r="B1865" s="2" t="s">
        <v>237</v>
      </c>
      <c r="C1865" s="2" t="s">
        <v>238</v>
      </c>
      <c r="D1865" s="2" t="s">
        <v>26</v>
      </c>
      <c r="E1865" s="2" t="s">
        <v>240</v>
      </c>
      <c r="F1865" s="2" t="s">
        <v>28</v>
      </c>
      <c r="G1865" s="2" t="s">
        <v>13</v>
      </c>
      <c r="H1865" s="2">
        <v>118800</v>
      </c>
    </row>
    <row r="1866" spans="1:8" x14ac:dyDescent="0.45">
      <c r="A1866" s="2" t="str">
        <f t="shared" si="29"/>
        <v>MOTLouNORCOCAT CRACKING: FRESH FEEDDownstream Charge Capacity, Next Year (barrels per stream day)</v>
      </c>
      <c r="B1866" s="2" t="s">
        <v>237</v>
      </c>
      <c r="C1866" s="2" t="s">
        <v>238</v>
      </c>
      <c r="D1866" s="2" t="s">
        <v>26</v>
      </c>
      <c r="E1866" s="2" t="s">
        <v>240</v>
      </c>
      <c r="F1866" s="2" t="s">
        <v>28</v>
      </c>
      <c r="G1866" s="2" t="s">
        <v>14</v>
      </c>
      <c r="H1866" s="2">
        <v>118800</v>
      </c>
    </row>
    <row r="1867" spans="1:8" x14ac:dyDescent="0.45">
      <c r="A1867" s="2" t="str">
        <f t="shared" si="29"/>
        <v>MOTLouNORCOCAT HYDROCRACKING, GAS OILDownstream Charge Capacity, Current Year (barrels per calendar day)</v>
      </c>
      <c r="B1867" s="2" t="s">
        <v>237</v>
      </c>
      <c r="C1867" s="2" t="s">
        <v>238</v>
      </c>
      <c r="D1867" s="2" t="s">
        <v>26</v>
      </c>
      <c r="E1867" s="2" t="s">
        <v>240</v>
      </c>
      <c r="F1867" s="2" t="s">
        <v>11</v>
      </c>
      <c r="G1867" s="2" t="s">
        <v>12</v>
      </c>
      <c r="H1867" s="2">
        <v>42300</v>
      </c>
    </row>
    <row r="1868" spans="1:8" x14ac:dyDescent="0.45">
      <c r="A1868" s="2" t="str">
        <f t="shared" si="29"/>
        <v>MOTLouNORCOCAT HYDROCRACKING, GAS OILDownstream Charge Capacity, Current Year (barrels per stream day)</v>
      </c>
      <c r="B1868" s="2" t="s">
        <v>237</v>
      </c>
      <c r="C1868" s="2" t="s">
        <v>238</v>
      </c>
      <c r="D1868" s="2" t="s">
        <v>26</v>
      </c>
      <c r="E1868" s="2" t="s">
        <v>240</v>
      </c>
      <c r="F1868" s="2" t="s">
        <v>11</v>
      </c>
      <c r="G1868" s="2" t="s">
        <v>13</v>
      </c>
      <c r="H1868" s="2">
        <v>44000</v>
      </c>
    </row>
    <row r="1869" spans="1:8" x14ac:dyDescent="0.45">
      <c r="A1869" s="2" t="str">
        <f t="shared" si="29"/>
        <v>MOTLouNORCOCAT HYDROCRACKING, GAS OILDownstream Charge Capacity, Next Year (barrels per stream day)</v>
      </c>
      <c r="B1869" s="2" t="s">
        <v>237</v>
      </c>
      <c r="C1869" s="2" t="s">
        <v>238</v>
      </c>
      <c r="D1869" s="2" t="s">
        <v>26</v>
      </c>
      <c r="E1869" s="2" t="s">
        <v>240</v>
      </c>
      <c r="F1869" s="2" t="s">
        <v>11</v>
      </c>
      <c r="G1869" s="2" t="s">
        <v>14</v>
      </c>
      <c r="H1869" s="2">
        <v>44000</v>
      </c>
    </row>
    <row r="1870" spans="1:8" x14ac:dyDescent="0.45">
      <c r="A1870" s="2" t="str">
        <f t="shared" si="29"/>
        <v>MOTLouNORCOCAT REFORMING: LOW PRESSUREDownstream Charge Capacity, Current Year (barrels per calendar day)</v>
      </c>
      <c r="B1870" s="2" t="s">
        <v>237</v>
      </c>
      <c r="C1870" s="2" t="s">
        <v>238</v>
      </c>
      <c r="D1870" s="2" t="s">
        <v>26</v>
      </c>
      <c r="E1870" s="2" t="s">
        <v>240</v>
      </c>
      <c r="F1870" s="2" t="s">
        <v>15</v>
      </c>
      <c r="G1870" s="2" t="s">
        <v>12</v>
      </c>
      <c r="H1870" s="2">
        <v>39200</v>
      </c>
    </row>
    <row r="1871" spans="1:8" x14ac:dyDescent="0.45">
      <c r="A1871" s="2" t="str">
        <f t="shared" si="29"/>
        <v>MOTLouNORCOCAT REFORMING: LOW PRESSUREDownstream Charge Capacity, Current Year (barrels per stream day)</v>
      </c>
      <c r="B1871" s="2" t="s">
        <v>237</v>
      </c>
      <c r="C1871" s="2" t="s">
        <v>238</v>
      </c>
      <c r="D1871" s="2" t="s">
        <v>26</v>
      </c>
      <c r="E1871" s="2" t="s">
        <v>240</v>
      </c>
      <c r="F1871" s="2" t="s">
        <v>15</v>
      </c>
      <c r="G1871" s="2" t="s">
        <v>13</v>
      </c>
      <c r="H1871" s="2">
        <v>40000</v>
      </c>
    </row>
    <row r="1872" spans="1:8" x14ac:dyDescent="0.45">
      <c r="A1872" s="2" t="str">
        <f t="shared" si="29"/>
        <v>MOTLouNORCOCAT REFORMING: LOW PRESSUREDownstream Charge Capacity, Next Year (barrels per stream day)</v>
      </c>
      <c r="B1872" s="2" t="s">
        <v>237</v>
      </c>
      <c r="C1872" s="2" t="s">
        <v>238</v>
      </c>
      <c r="D1872" s="2" t="s">
        <v>26</v>
      </c>
      <c r="E1872" s="2" t="s">
        <v>240</v>
      </c>
      <c r="F1872" s="2" t="s">
        <v>15</v>
      </c>
      <c r="G1872" s="2" t="s">
        <v>14</v>
      </c>
      <c r="H1872" s="2">
        <v>40000</v>
      </c>
    </row>
    <row r="1873" spans="1:8" x14ac:dyDescent="0.45">
      <c r="A1873" s="2" t="str">
        <f t="shared" si="29"/>
        <v>MOTLouNORCODESULFURIZATION, DIESEL FUELDownstream Charge Capacity, Current Year (barrels per stream day)</v>
      </c>
      <c r="B1873" s="2" t="s">
        <v>237</v>
      </c>
      <c r="C1873" s="2" t="s">
        <v>238</v>
      </c>
      <c r="D1873" s="2" t="s">
        <v>26</v>
      </c>
      <c r="E1873" s="2" t="s">
        <v>240</v>
      </c>
      <c r="F1873" s="2" t="s">
        <v>43</v>
      </c>
      <c r="G1873" s="2" t="s">
        <v>13</v>
      </c>
      <c r="H1873" s="2">
        <v>70000</v>
      </c>
    </row>
    <row r="1874" spans="1:8" x14ac:dyDescent="0.45">
      <c r="A1874" s="2" t="str">
        <f t="shared" si="29"/>
        <v>MOTLouNORCODESULFURIZATION, DIESEL FUELDownstream Charge Capacity, Next Year (barrels per stream day)</v>
      </c>
      <c r="B1874" s="2" t="s">
        <v>237</v>
      </c>
      <c r="C1874" s="2" t="s">
        <v>238</v>
      </c>
      <c r="D1874" s="2" t="s">
        <v>26</v>
      </c>
      <c r="E1874" s="2" t="s">
        <v>240</v>
      </c>
      <c r="F1874" s="2" t="s">
        <v>43</v>
      </c>
      <c r="G1874" s="2" t="s">
        <v>14</v>
      </c>
      <c r="H1874" s="2">
        <v>70000</v>
      </c>
    </row>
    <row r="1875" spans="1:8" x14ac:dyDescent="0.45">
      <c r="A1875" s="2" t="str">
        <f t="shared" si="29"/>
        <v>MOTLouNORCODESULFURIZATION, GASOLINEDownstream Charge Capacity, Current Year (barrels per stream day)</v>
      </c>
      <c r="B1875" s="2" t="s">
        <v>237</v>
      </c>
      <c r="C1875" s="2" t="s">
        <v>238</v>
      </c>
      <c r="D1875" s="2" t="s">
        <v>26</v>
      </c>
      <c r="E1875" s="2" t="s">
        <v>240</v>
      </c>
      <c r="F1875" s="2" t="s">
        <v>30</v>
      </c>
      <c r="G1875" s="2" t="s">
        <v>13</v>
      </c>
      <c r="H1875" s="2">
        <v>77000</v>
      </c>
    </row>
    <row r="1876" spans="1:8" x14ac:dyDescent="0.45">
      <c r="A1876" s="2" t="str">
        <f t="shared" si="29"/>
        <v>MOTLouNORCODESULFURIZATION, GASOLINEDownstream Charge Capacity, Next Year (barrels per stream day)</v>
      </c>
      <c r="B1876" s="2" t="s">
        <v>237</v>
      </c>
      <c r="C1876" s="2" t="s">
        <v>238</v>
      </c>
      <c r="D1876" s="2" t="s">
        <v>26</v>
      </c>
      <c r="E1876" s="2" t="s">
        <v>240</v>
      </c>
      <c r="F1876" s="2" t="s">
        <v>30</v>
      </c>
      <c r="G1876" s="2" t="s">
        <v>14</v>
      </c>
      <c r="H1876" s="2">
        <v>77000</v>
      </c>
    </row>
    <row r="1877" spans="1:8" x14ac:dyDescent="0.45">
      <c r="A1877" s="2" t="str">
        <f t="shared" si="29"/>
        <v>MOTLouNORCODESULFURIZATION, NAPHTHA/REFORMER FEEDDownstream Charge Capacity, Current Year (barrels per stream day)</v>
      </c>
      <c r="B1877" s="2" t="s">
        <v>237</v>
      </c>
      <c r="C1877" s="2" t="s">
        <v>238</v>
      </c>
      <c r="D1877" s="2" t="s">
        <v>26</v>
      </c>
      <c r="E1877" s="2" t="s">
        <v>240</v>
      </c>
      <c r="F1877" s="2" t="s">
        <v>17</v>
      </c>
      <c r="G1877" s="2" t="s">
        <v>13</v>
      </c>
      <c r="H1877" s="2">
        <v>38500</v>
      </c>
    </row>
    <row r="1878" spans="1:8" x14ac:dyDescent="0.45">
      <c r="A1878" s="2" t="str">
        <f t="shared" si="29"/>
        <v>MOTLouNORCODESULFURIZATION, NAPHTHA/REFORMER FEEDDownstream Charge Capacity, Next Year (barrels per stream day)</v>
      </c>
      <c r="B1878" s="2" t="s">
        <v>237</v>
      </c>
      <c r="C1878" s="2" t="s">
        <v>238</v>
      </c>
      <c r="D1878" s="2" t="s">
        <v>26</v>
      </c>
      <c r="E1878" s="2" t="s">
        <v>240</v>
      </c>
      <c r="F1878" s="2" t="s">
        <v>17</v>
      </c>
      <c r="G1878" s="2" t="s">
        <v>14</v>
      </c>
      <c r="H1878" s="2">
        <v>38500</v>
      </c>
    </row>
    <row r="1879" spans="1:8" x14ac:dyDescent="0.45">
      <c r="A1879" s="2" t="str">
        <f t="shared" si="29"/>
        <v>MOTLouNORCOOPERATING CAPACITYAtmospheric Crude Distillation Capacity (barrels per calendar day)</v>
      </c>
      <c r="B1879" s="2" t="s">
        <v>237</v>
      </c>
      <c r="C1879" s="2" t="s">
        <v>238</v>
      </c>
      <c r="D1879" s="2" t="s">
        <v>26</v>
      </c>
      <c r="E1879" s="2" t="s">
        <v>240</v>
      </c>
      <c r="F1879" s="2" t="s">
        <v>31</v>
      </c>
      <c r="G1879" s="2" t="s">
        <v>32</v>
      </c>
      <c r="H1879" s="2">
        <v>225800</v>
      </c>
    </row>
    <row r="1880" spans="1:8" x14ac:dyDescent="0.45">
      <c r="A1880" s="2" t="str">
        <f t="shared" si="29"/>
        <v>MOTLouNORCOOPERATING CAPACITYAtmospheric Crude Distillation Capacity (barrels per stream day)</v>
      </c>
      <c r="B1880" s="2" t="s">
        <v>237</v>
      </c>
      <c r="C1880" s="2" t="s">
        <v>238</v>
      </c>
      <c r="D1880" s="2" t="s">
        <v>26</v>
      </c>
      <c r="E1880" s="2" t="s">
        <v>240</v>
      </c>
      <c r="F1880" s="2" t="s">
        <v>31</v>
      </c>
      <c r="G1880" s="2" t="s">
        <v>33</v>
      </c>
      <c r="H1880" s="2">
        <v>250000</v>
      </c>
    </row>
    <row r="1881" spans="1:8" x14ac:dyDescent="0.45">
      <c r="A1881" s="2" t="str">
        <f t="shared" si="29"/>
        <v>MOTLouNORCOPETCOKE,MARKETProduction Capacity, Current Year (barrels per steam day except sulfur and hydrogen)</v>
      </c>
      <c r="B1881" s="2" t="s">
        <v>237</v>
      </c>
      <c r="C1881" s="2" t="s">
        <v>238</v>
      </c>
      <c r="D1881" s="2" t="s">
        <v>26</v>
      </c>
      <c r="E1881" s="2" t="s">
        <v>240</v>
      </c>
      <c r="F1881" s="2" t="s">
        <v>67</v>
      </c>
      <c r="G1881" s="2" t="s">
        <v>19</v>
      </c>
      <c r="H1881" s="2">
        <v>7316</v>
      </c>
    </row>
    <row r="1882" spans="1:8" x14ac:dyDescent="0.45">
      <c r="A1882" s="2" t="str">
        <f t="shared" si="29"/>
        <v>MOTLouNORCOPETCOKE,MARKETProduction Capacity, Next Year (barrels per stream day except sulfur and hydrogen)</v>
      </c>
      <c r="B1882" s="2" t="s">
        <v>237</v>
      </c>
      <c r="C1882" s="2" t="s">
        <v>238</v>
      </c>
      <c r="D1882" s="2" t="s">
        <v>26</v>
      </c>
      <c r="E1882" s="2" t="s">
        <v>240</v>
      </c>
      <c r="F1882" s="2" t="s">
        <v>67</v>
      </c>
      <c r="G1882" s="2" t="s">
        <v>20</v>
      </c>
      <c r="H1882" s="2">
        <v>7316</v>
      </c>
    </row>
    <row r="1883" spans="1:8" x14ac:dyDescent="0.45">
      <c r="A1883" s="2" t="str">
        <f t="shared" si="29"/>
        <v>MOTLouNORCOSULFUR (SHORT TONS/DAY)Production Capacity, Current Year (barrels per steam day except sulfur and hydrogen)</v>
      </c>
      <c r="B1883" s="2" t="s">
        <v>237</v>
      </c>
      <c r="C1883" s="2" t="s">
        <v>238</v>
      </c>
      <c r="D1883" s="2" t="s">
        <v>26</v>
      </c>
      <c r="E1883" s="2" t="s">
        <v>240</v>
      </c>
      <c r="F1883" s="2" t="s">
        <v>24</v>
      </c>
      <c r="G1883" s="2" t="s">
        <v>19</v>
      </c>
      <c r="H1883" s="2">
        <v>180</v>
      </c>
    </row>
    <row r="1884" spans="1:8" x14ac:dyDescent="0.45">
      <c r="A1884" s="2" t="str">
        <f t="shared" si="29"/>
        <v>MOTLouNORCOSULFUR (SHORT TONS/DAY)Production Capacity, Next Year (barrels per stream day except sulfur and hydrogen)</v>
      </c>
      <c r="B1884" s="2" t="s">
        <v>237</v>
      </c>
      <c r="C1884" s="2" t="s">
        <v>238</v>
      </c>
      <c r="D1884" s="2" t="s">
        <v>26</v>
      </c>
      <c r="E1884" s="2" t="s">
        <v>240</v>
      </c>
      <c r="F1884" s="2" t="s">
        <v>24</v>
      </c>
      <c r="G1884" s="2" t="s">
        <v>20</v>
      </c>
      <c r="H1884" s="2">
        <v>180</v>
      </c>
    </row>
    <row r="1885" spans="1:8" x14ac:dyDescent="0.45">
      <c r="A1885" s="2" t="str">
        <f t="shared" si="29"/>
        <v>MOTLouNORCOTHERM CRACKING, DELAYED COKINGDownstream Charge Capacity, Current Year (barrels per calendar day)</v>
      </c>
      <c r="B1885" s="2" t="s">
        <v>237</v>
      </c>
      <c r="C1885" s="2" t="s">
        <v>238</v>
      </c>
      <c r="D1885" s="2" t="s">
        <v>26</v>
      </c>
      <c r="E1885" s="2" t="s">
        <v>240</v>
      </c>
      <c r="F1885" s="2" t="s">
        <v>68</v>
      </c>
      <c r="G1885" s="2" t="s">
        <v>12</v>
      </c>
      <c r="H1885" s="2">
        <v>24900</v>
      </c>
    </row>
    <row r="1886" spans="1:8" x14ac:dyDescent="0.45">
      <c r="A1886" s="2" t="str">
        <f t="shared" si="29"/>
        <v>MOTLouNORCOTHERM CRACKING, DELAYED COKINGDownstream Charge Capacity, Current Year (barrels per stream day)</v>
      </c>
      <c r="B1886" s="2" t="s">
        <v>237</v>
      </c>
      <c r="C1886" s="2" t="s">
        <v>238</v>
      </c>
      <c r="D1886" s="2" t="s">
        <v>26</v>
      </c>
      <c r="E1886" s="2" t="s">
        <v>240</v>
      </c>
      <c r="F1886" s="2" t="s">
        <v>68</v>
      </c>
      <c r="G1886" s="2" t="s">
        <v>13</v>
      </c>
      <c r="H1886" s="2">
        <v>28500</v>
      </c>
    </row>
    <row r="1887" spans="1:8" x14ac:dyDescent="0.45">
      <c r="A1887" s="2" t="str">
        <f t="shared" si="29"/>
        <v>MOTLouNORCOTHERM CRACKING, DELAYED COKINGDownstream Charge Capacity, Next Year (barrels per stream day)</v>
      </c>
      <c r="B1887" s="2" t="s">
        <v>237</v>
      </c>
      <c r="C1887" s="2" t="s">
        <v>238</v>
      </c>
      <c r="D1887" s="2" t="s">
        <v>26</v>
      </c>
      <c r="E1887" s="2" t="s">
        <v>240</v>
      </c>
      <c r="F1887" s="2" t="s">
        <v>68</v>
      </c>
      <c r="G1887" s="2" t="s">
        <v>14</v>
      </c>
      <c r="H1887" s="2">
        <v>28500</v>
      </c>
    </row>
    <row r="1888" spans="1:8" x14ac:dyDescent="0.45">
      <c r="A1888" s="2" t="str">
        <f t="shared" si="29"/>
        <v>MOTLouNORCOTOTAL OPER CAP (PROJECTED, NEXT YEAR)Atmospheric Crude Distillation Capacity (barrels per stream day)</v>
      </c>
      <c r="B1888" s="2" t="s">
        <v>237</v>
      </c>
      <c r="C1888" s="2" t="s">
        <v>238</v>
      </c>
      <c r="D1888" s="2" t="s">
        <v>26</v>
      </c>
      <c r="E1888" s="2" t="s">
        <v>240</v>
      </c>
      <c r="F1888" s="2" t="s">
        <v>34</v>
      </c>
      <c r="G1888" s="2" t="s">
        <v>33</v>
      </c>
      <c r="H1888" s="2">
        <v>250000</v>
      </c>
    </row>
    <row r="1889" spans="1:8" x14ac:dyDescent="0.45">
      <c r="A1889" s="2" t="str">
        <f t="shared" si="29"/>
        <v>MOTLouNORCOTOTAL OPERABLE CAPACITYAtmospheric Crude Distillation Capacity (barrels per calendar day)</v>
      </c>
      <c r="B1889" s="2" t="s">
        <v>237</v>
      </c>
      <c r="C1889" s="2" t="s">
        <v>238</v>
      </c>
      <c r="D1889" s="2" t="s">
        <v>26</v>
      </c>
      <c r="E1889" s="2" t="s">
        <v>240</v>
      </c>
      <c r="F1889" s="2" t="s">
        <v>35</v>
      </c>
      <c r="G1889" s="2" t="s">
        <v>32</v>
      </c>
      <c r="H1889" s="2">
        <v>225800</v>
      </c>
    </row>
    <row r="1890" spans="1:8" x14ac:dyDescent="0.45">
      <c r="A1890" s="2" t="str">
        <f t="shared" si="29"/>
        <v>MOTLouNORCOTOTAL OPERABLE CAPACITYAtmospheric Crude Distillation Capacity (barrels per stream day)</v>
      </c>
      <c r="B1890" s="2" t="s">
        <v>237</v>
      </c>
      <c r="C1890" s="2" t="s">
        <v>238</v>
      </c>
      <c r="D1890" s="2" t="s">
        <v>26</v>
      </c>
      <c r="E1890" s="2" t="s">
        <v>240</v>
      </c>
      <c r="F1890" s="2" t="s">
        <v>35</v>
      </c>
      <c r="G1890" s="2" t="s">
        <v>33</v>
      </c>
      <c r="H1890" s="2">
        <v>250000</v>
      </c>
    </row>
    <row r="1891" spans="1:8" x14ac:dyDescent="0.45">
      <c r="A1891" s="2" t="str">
        <f t="shared" si="29"/>
        <v>MOTLouNORCOVACUUM DISTILLATIONDownstream Charge Capacity, Current Year (barrels per stream day)</v>
      </c>
      <c r="B1891" s="2" t="s">
        <v>237</v>
      </c>
      <c r="C1891" s="2" t="s">
        <v>238</v>
      </c>
      <c r="D1891" s="2" t="s">
        <v>26</v>
      </c>
      <c r="E1891" s="2" t="s">
        <v>240</v>
      </c>
      <c r="F1891" s="2" t="s">
        <v>36</v>
      </c>
      <c r="G1891" s="2" t="s">
        <v>13</v>
      </c>
      <c r="H1891" s="2">
        <v>91300</v>
      </c>
    </row>
    <row r="1892" spans="1:8" x14ac:dyDescent="0.45">
      <c r="A1892" s="2" t="str">
        <f t="shared" si="29"/>
        <v>MOTLouNORCOVACUUM DISTILLATIONDownstream Charge Capacity, Next Year (barrels per stream day)</v>
      </c>
      <c r="B1892" s="2" t="s">
        <v>237</v>
      </c>
      <c r="C1892" s="2" t="s">
        <v>238</v>
      </c>
      <c r="D1892" s="2" t="s">
        <v>26</v>
      </c>
      <c r="E1892" s="2" t="s">
        <v>240</v>
      </c>
      <c r="F1892" s="2" t="s">
        <v>36</v>
      </c>
      <c r="G1892" s="2" t="s">
        <v>14</v>
      </c>
      <c r="H1892" s="2">
        <v>91300</v>
      </c>
    </row>
    <row r="1893" spans="1:8" x14ac:dyDescent="0.45">
      <c r="A1893" s="2" t="str">
        <f t="shared" si="29"/>
        <v>MOTTexPORT ARTHURALKYLATESProduction Capacity, Current Year (barrels per steam day except sulfur and hydrogen)</v>
      </c>
      <c r="B1893" s="2" t="s">
        <v>237</v>
      </c>
      <c r="C1893" s="2" t="s">
        <v>238</v>
      </c>
      <c r="D1893" s="2" t="s">
        <v>38</v>
      </c>
      <c r="E1893" s="2" t="s">
        <v>241</v>
      </c>
      <c r="F1893" s="2" t="s">
        <v>40</v>
      </c>
      <c r="G1893" s="2" t="s">
        <v>19</v>
      </c>
      <c r="H1893" s="2">
        <v>20000</v>
      </c>
    </row>
    <row r="1894" spans="1:8" x14ac:dyDescent="0.45">
      <c r="A1894" s="2" t="str">
        <f t="shared" si="29"/>
        <v>MOTTexPORT ARTHURALKYLATESProduction Capacity, Next Year (barrels per stream day except sulfur and hydrogen)</v>
      </c>
      <c r="B1894" s="2" t="s">
        <v>237</v>
      </c>
      <c r="C1894" s="2" t="s">
        <v>238</v>
      </c>
      <c r="D1894" s="2" t="s">
        <v>38</v>
      </c>
      <c r="E1894" s="2" t="s">
        <v>241</v>
      </c>
      <c r="F1894" s="2" t="s">
        <v>40</v>
      </c>
      <c r="G1894" s="2" t="s">
        <v>20</v>
      </c>
      <c r="H1894" s="2">
        <v>20000</v>
      </c>
    </row>
    <row r="1895" spans="1:8" x14ac:dyDescent="0.45">
      <c r="A1895" s="2" t="str">
        <f t="shared" si="29"/>
        <v>MOTTexPORT ARTHURCAT CRACKING: FRESH FEEDDownstream Charge Capacity, Current Year (barrels per calendar day)</v>
      </c>
      <c r="B1895" s="2" t="s">
        <v>237</v>
      </c>
      <c r="C1895" s="2" t="s">
        <v>238</v>
      </c>
      <c r="D1895" s="2" t="s">
        <v>38</v>
      </c>
      <c r="E1895" s="2" t="s">
        <v>241</v>
      </c>
      <c r="F1895" s="2" t="s">
        <v>28</v>
      </c>
      <c r="G1895" s="2" t="s">
        <v>12</v>
      </c>
      <c r="H1895" s="2">
        <v>88000</v>
      </c>
    </row>
    <row r="1896" spans="1:8" x14ac:dyDescent="0.45">
      <c r="A1896" s="2" t="str">
        <f t="shared" si="29"/>
        <v>MOTTexPORT ARTHURCAT CRACKING: FRESH FEEDDownstream Charge Capacity, Current Year (barrels per stream day)</v>
      </c>
      <c r="B1896" s="2" t="s">
        <v>237</v>
      </c>
      <c r="C1896" s="2" t="s">
        <v>238</v>
      </c>
      <c r="D1896" s="2" t="s">
        <v>38</v>
      </c>
      <c r="E1896" s="2" t="s">
        <v>241</v>
      </c>
      <c r="F1896" s="2" t="s">
        <v>28</v>
      </c>
      <c r="G1896" s="2" t="s">
        <v>13</v>
      </c>
      <c r="H1896" s="2">
        <v>90000</v>
      </c>
    </row>
    <row r="1897" spans="1:8" x14ac:dyDescent="0.45">
      <c r="A1897" s="2" t="str">
        <f t="shared" si="29"/>
        <v>MOTTexPORT ARTHURCAT CRACKING: FRESH FEEDDownstream Charge Capacity, Next Year (barrels per stream day)</v>
      </c>
      <c r="B1897" s="2" t="s">
        <v>237</v>
      </c>
      <c r="C1897" s="2" t="s">
        <v>238</v>
      </c>
      <c r="D1897" s="2" t="s">
        <v>38</v>
      </c>
      <c r="E1897" s="2" t="s">
        <v>241</v>
      </c>
      <c r="F1897" s="2" t="s">
        <v>28</v>
      </c>
      <c r="G1897" s="2" t="s">
        <v>14</v>
      </c>
      <c r="H1897" s="2">
        <v>90000</v>
      </c>
    </row>
    <row r="1898" spans="1:8" x14ac:dyDescent="0.45">
      <c r="A1898" s="2" t="str">
        <f t="shared" si="29"/>
        <v>MOTTexPORT ARTHURCAT HYDROCRACKING, GAS OILDownstream Charge Capacity, Current Year (barrels per calendar day)</v>
      </c>
      <c r="B1898" s="2" t="s">
        <v>237</v>
      </c>
      <c r="C1898" s="2" t="s">
        <v>238</v>
      </c>
      <c r="D1898" s="2" t="s">
        <v>38</v>
      </c>
      <c r="E1898" s="2" t="s">
        <v>241</v>
      </c>
      <c r="F1898" s="2" t="s">
        <v>11</v>
      </c>
      <c r="G1898" s="2" t="s">
        <v>12</v>
      </c>
      <c r="H1898" s="2">
        <v>98700</v>
      </c>
    </row>
    <row r="1899" spans="1:8" x14ac:dyDescent="0.45">
      <c r="A1899" s="2" t="str">
        <f t="shared" si="29"/>
        <v>MOTTexPORT ARTHURCAT HYDROCRACKING, GAS OILDownstream Charge Capacity, Current Year (barrels per stream day)</v>
      </c>
      <c r="B1899" s="2" t="s">
        <v>237</v>
      </c>
      <c r="C1899" s="2" t="s">
        <v>238</v>
      </c>
      <c r="D1899" s="2" t="s">
        <v>38</v>
      </c>
      <c r="E1899" s="2" t="s">
        <v>241</v>
      </c>
      <c r="F1899" s="2" t="s">
        <v>11</v>
      </c>
      <c r="G1899" s="2" t="s">
        <v>13</v>
      </c>
      <c r="H1899" s="2">
        <v>105000</v>
      </c>
    </row>
    <row r="1900" spans="1:8" x14ac:dyDescent="0.45">
      <c r="A1900" s="2" t="str">
        <f t="shared" si="29"/>
        <v>MOTTexPORT ARTHURCAT HYDROCRACKING, GAS OILDownstream Charge Capacity, Next Year (barrels per stream day)</v>
      </c>
      <c r="B1900" s="2" t="s">
        <v>237</v>
      </c>
      <c r="C1900" s="2" t="s">
        <v>238</v>
      </c>
      <c r="D1900" s="2" t="s">
        <v>38</v>
      </c>
      <c r="E1900" s="2" t="s">
        <v>241</v>
      </c>
      <c r="F1900" s="2" t="s">
        <v>11</v>
      </c>
      <c r="G1900" s="2" t="s">
        <v>14</v>
      </c>
      <c r="H1900" s="2">
        <v>105000</v>
      </c>
    </row>
    <row r="1901" spans="1:8" x14ac:dyDescent="0.45">
      <c r="A1901" s="2" t="str">
        <f t="shared" si="29"/>
        <v>MOTTexPORT ARTHURCAT REFORMING: LOW PRESSUREDownstream Charge Capacity, Current Year (barrels per calendar day)</v>
      </c>
      <c r="B1901" s="2" t="s">
        <v>237</v>
      </c>
      <c r="C1901" s="2" t="s">
        <v>238</v>
      </c>
      <c r="D1901" s="2" t="s">
        <v>38</v>
      </c>
      <c r="E1901" s="2" t="s">
        <v>241</v>
      </c>
      <c r="F1901" s="2" t="s">
        <v>15</v>
      </c>
      <c r="G1901" s="2" t="s">
        <v>12</v>
      </c>
      <c r="H1901" s="2">
        <v>121825</v>
      </c>
    </row>
    <row r="1902" spans="1:8" x14ac:dyDescent="0.45">
      <c r="A1902" s="2" t="str">
        <f t="shared" si="29"/>
        <v>MOTTexPORT ARTHURCAT REFORMING: LOW PRESSUREDownstream Charge Capacity, Current Year (barrels per stream day)</v>
      </c>
      <c r="B1902" s="2" t="s">
        <v>237</v>
      </c>
      <c r="C1902" s="2" t="s">
        <v>238</v>
      </c>
      <c r="D1902" s="2" t="s">
        <v>38</v>
      </c>
      <c r="E1902" s="2" t="s">
        <v>241</v>
      </c>
      <c r="F1902" s="2" t="s">
        <v>15</v>
      </c>
      <c r="G1902" s="2" t="s">
        <v>13</v>
      </c>
      <c r="H1902" s="2">
        <v>129500</v>
      </c>
    </row>
    <row r="1903" spans="1:8" x14ac:dyDescent="0.45">
      <c r="A1903" s="2" t="str">
        <f t="shared" si="29"/>
        <v>MOTTexPORT ARTHURCAT REFORMING: LOW PRESSUREDownstream Charge Capacity, Next Year (barrels per stream day)</v>
      </c>
      <c r="B1903" s="2" t="s">
        <v>237</v>
      </c>
      <c r="C1903" s="2" t="s">
        <v>238</v>
      </c>
      <c r="D1903" s="2" t="s">
        <v>38</v>
      </c>
      <c r="E1903" s="2" t="s">
        <v>241</v>
      </c>
      <c r="F1903" s="2" t="s">
        <v>15</v>
      </c>
      <c r="G1903" s="2" t="s">
        <v>14</v>
      </c>
      <c r="H1903" s="2">
        <v>129500</v>
      </c>
    </row>
    <row r="1904" spans="1:8" x14ac:dyDescent="0.45">
      <c r="A1904" s="2" t="str">
        <f t="shared" si="29"/>
        <v>MOTTexPORT ARTHURDESULFURIZATION, DIESEL FUELDownstream Charge Capacity, Current Year (barrels per stream day)</v>
      </c>
      <c r="B1904" s="2" t="s">
        <v>237</v>
      </c>
      <c r="C1904" s="2" t="s">
        <v>238</v>
      </c>
      <c r="D1904" s="2" t="s">
        <v>38</v>
      </c>
      <c r="E1904" s="2" t="s">
        <v>241</v>
      </c>
      <c r="F1904" s="2" t="s">
        <v>43</v>
      </c>
      <c r="G1904" s="2" t="s">
        <v>13</v>
      </c>
      <c r="H1904" s="2">
        <v>170800</v>
      </c>
    </row>
    <row r="1905" spans="1:8" x14ac:dyDescent="0.45">
      <c r="A1905" s="2" t="str">
        <f t="shared" si="29"/>
        <v>MOTTexPORT ARTHURDESULFURIZATION, DIESEL FUELDownstream Charge Capacity, Next Year (barrels per stream day)</v>
      </c>
      <c r="B1905" s="2" t="s">
        <v>237</v>
      </c>
      <c r="C1905" s="2" t="s">
        <v>238</v>
      </c>
      <c r="D1905" s="2" t="s">
        <v>38</v>
      </c>
      <c r="E1905" s="2" t="s">
        <v>241</v>
      </c>
      <c r="F1905" s="2" t="s">
        <v>43</v>
      </c>
      <c r="G1905" s="2" t="s">
        <v>14</v>
      </c>
      <c r="H1905" s="2">
        <v>170800</v>
      </c>
    </row>
    <row r="1906" spans="1:8" x14ac:dyDescent="0.45">
      <c r="A1906" s="2" t="str">
        <f t="shared" si="29"/>
        <v>MOTTexPORT ARTHURDESULFURIZATION, GASOLINEDownstream Charge Capacity, Current Year (barrels per stream day)</v>
      </c>
      <c r="B1906" s="2" t="s">
        <v>237</v>
      </c>
      <c r="C1906" s="2" t="s">
        <v>238</v>
      </c>
      <c r="D1906" s="2" t="s">
        <v>38</v>
      </c>
      <c r="E1906" s="2" t="s">
        <v>241</v>
      </c>
      <c r="F1906" s="2" t="s">
        <v>30</v>
      </c>
      <c r="G1906" s="2" t="s">
        <v>13</v>
      </c>
      <c r="H1906" s="2">
        <v>55000</v>
      </c>
    </row>
    <row r="1907" spans="1:8" x14ac:dyDescent="0.45">
      <c r="A1907" s="2" t="str">
        <f t="shared" si="29"/>
        <v>MOTTexPORT ARTHURDESULFURIZATION, GASOLINEDownstream Charge Capacity, Next Year (barrels per stream day)</v>
      </c>
      <c r="B1907" s="2" t="s">
        <v>237</v>
      </c>
      <c r="C1907" s="2" t="s">
        <v>238</v>
      </c>
      <c r="D1907" s="2" t="s">
        <v>38</v>
      </c>
      <c r="E1907" s="2" t="s">
        <v>241</v>
      </c>
      <c r="F1907" s="2" t="s">
        <v>30</v>
      </c>
      <c r="G1907" s="2" t="s">
        <v>14</v>
      </c>
      <c r="H1907" s="2">
        <v>55000</v>
      </c>
    </row>
    <row r="1908" spans="1:8" x14ac:dyDescent="0.45">
      <c r="A1908" s="2" t="str">
        <f t="shared" si="29"/>
        <v>MOTTexPORT ARTHURDESULFURIZATION, HEAVY GAS OILDownstream Charge Capacity, Current Year (barrels per stream day)</v>
      </c>
      <c r="B1908" s="2" t="s">
        <v>237</v>
      </c>
      <c r="C1908" s="2" t="s">
        <v>238</v>
      </c>
      <c r="D1908" s="2" t="s">
        <v>38</v>
      </c>
      <c r="E1908" s="2" t="s">
        <v>241</v>
      </c>
      <c r="F1908" s="2" t="s">
        <v>16</v>
      </c>
      <c r="G1908" s="2" t="s">
        <v>13</v>
      </c>
      <c r="H1908" s="2">
        <v>50000</v>
      </c>
    </row>
    <row r="1909" spans="1:8" x14ac:dyDescent="0.45">
      <c r="A1909" s="2" t="str">
        <f t="shared" si="29"/>
        <v>MOTTexPORT ARTHURDESULFURIZATION, HEAVY GAS OILDownstream Charge Capacity, Next Year (barrels per stream day)</v>
      </c>
      <c r="B1909" s="2" t="s">
        <v>237</v>
      </c>
      <c r="C1909" s="2" t="s">
        <v>238</v>
      </c>
      <c r="D1909" s="2" t="s">
        <v>38</v>
      </c>
      <c r="E1909" s="2" t="s">
        <v>241</v>
      </c>
      <c r="F1909" s="2" t="s">
        <v>16</v>
      </c>
      <c r="G1909" s="2" t="s">
        <v>14</v>
      </c>
      <c r="H1909" s="2">
        <v>50000</v>
      </c>
    </row>
    <row r="1910" spans="1:8" x14ac:dyDescent="0.45">
      <c r="A1910" s="2" t="str">
        <f t="shared" si="29"/>
        <v>MOTTexPORT ARTHURDESULFURIZATION, KEROSENE AND JETDownstream Charge Capacity, Current Year (barrels per stream day)</v>
      </c>
      <c r="B1910" s="2" t="s">
        <v>237</v>
      </c>
      <c r="C1910" s="2" t="s">
        <v>238</v>
      </c>
      <c r="D1910" s="2" t="s">
        <v>38</v>
      </c>
      <c r="E1910" s="2" t="s">
        <v>241</v>
      </c>
      <c r="F1910" s="2" t="s">
        <v>44</v>
      </c>
      <c r="G1910" s="2" t="s">
        <v>13</v>
      </c>
      <c r="H1910" s="2">
        <v>78000</v>
      </c>
    </row>
    <row r="1911" spans="1:8" x14ac:dyDescent="0.45">
      <c r="A1911" s="2" t="str">
        <f t="shared" si="29"/>
        <v>MOTTexPORT ARTHURDESULFURIZATION, KEROSENE AND JETDownstream Charge Capacity, Next Year (barrels per stream day)</v>
      </c>
      <c r="B1911" s="2" t="s">
        <v>237</v>
      </c>
      <c r="C1911" s="2" t="s">
        <v>238</v>
      </c>
      <c r="D1911" s="2" t="s">
        <v>38</v>
      </c>
      <c r="E1911" s="2" t="s">
        <v>241</v>
      </c>
      <c r="F1911" s="2" t="s">
        <v>44</v>
      </c>
      <c r="G1911" s="2" t="s">
        <v>14</v>
      </c>
      <c r="H1911" s="2">
        <v>78000</v>
      </c>
    </row>
    <row r="1912" spans="1:8" x14ac:dyDescent="0.45">
      <c r="A1912" s="2" t="str">
        <f t="shared" si="29"/>
        <v>MOTTexPORT ARTHURDESULFURIZATION, NAPHTHA/REFORMER FEEDDownstream Charge Capacity, Current Year (barrels per stream day)</v>
      </c>
      <c r="B1912" s="2" t="s">
        <v>237</v>
      </c>
      <c r="C1912" s="2" t="s">
        <v>238</v>
      </c>
      <c r="D1912" s="2" t="s">
        <v>38</v>
      </c>
      <c r="E1912" s="2" t="s">
        <v>241</v>
      </c>
      <c r="F1912" s="2" t="s">
        <v>17</v>
      </c>
      <c r="G1912" s="2" t="s">
        <v>13</v>
      </c>
      <c r="H1912" s="2">
        <v>163150</v>
      </c>
    </row>
    <row r="1913" spans="1:8" x14ac:dyDescent="0.45">
      <c r="A1913" s="2" t="str">
        <f t="shared" si="29"/>
        <v>MOTTexPORT ARTHURDESULFURIZATION, NAPHTHA/REFORMER FEEDDownstream Charge Capacity, Next Year (barrels per stream day)</v>
      </c>
      <c r="B1913" s="2" t="s">
        <v>237</v>
      </c>
      <c r="C1913" s="2" t="s">
        <v>238</v>
      </c>
      <c r="D1913" s="2" t="s">
        <v>38</v>
      </c>
      <c r="E1913" s="2" t="s">
        <v>241</v>
      </c>
      <c r="F1913" s="2" t="s">
        <v>17</v>
      </c>
      <c r="G1913" s="2" t="s">
        <v>14</v>
      </c>
      <c r="H1913" s="2">
        <v>163150</v>
      </c>
    </row>
    <row r="1914" spans="1:8" x14ac:dyDescent="0.45">
      <c r="A1914" s="2" t="str">
        <f t="shared" si="29"/>
        <v>MOTTexPORT ARTHURDESULFURIZATION, OTHERDownstream Charge Capacity, Current Year (barrels per stream day)</v>
      </c>
      <c r="B1914" s="2" t="s">
        <v>237</v>
      </c>
      <c r="C1914" s="2" t="s">
        <v>238</v>
      </c>
      <c r="D1914" s="2" t="s">
        <v>38</v>
      </c>
      <c r="E1914" s="2" t="s">
        <v>241</v>
      </c>
      <c r="F1914" s="2" t="s">
        <v>95</v>
      </c>
      <c r="G1914" s="2" t="s">
        <v>13</v>
      </c>
      <c r="H1914" s="2">
        <v>21000</v>
      </c>
    </row>
    <row r="1915" spans="1:8" x14ac:dyDescent="0.45">
      <c r="A1915" s="2" t="str">
        <f t="shared" si="29"/>
        <v>MOTTexPORT ARTHURDESULFURIZATION, OTHERDownstream Charge Capacity, Next Year (barrels per stream day)</v>
      </c>
      <c r="B1915" s="2" t="s">
        <v>237</v>
      </c>
      <c r="C1915" s="2" t="s">
        <v>238</v>
      </c>
      <c r="D1915" s="2" t="s">
        <v>38</v>
      </c>
      <c r="E1915" s="2" t="s">
        <v>241</v>
      </c>
      <c r="F1915" s="2" t="s">
        <v>95</v>
      </c>
      <c r="G1915" s="2" t="s">
        <v>14</v>
      </c>
      <c r="H1915" s="2">
        <v>21000</v>
      </c>
    </row>
    <row r="1916" spans="1:8" x14ac:dyDescent="0.45">
      <c r="A1916" s="2" t="str">
        <f t="shared" si="29"/>
        <v>MOTTexPORT ARTHURISOMERIZATION (ISOPENTANE/ISOHEXANE)Production Capacity, Current Year (barrels per steam day except sulfur and hydrogen)</v>
      </c>
      <c r="B1916" s="2" t="s">
        <v>237</v>
      </c>
      <c r="C1916" s="2" t="s">
        <v>238</v>
      </c>
      <c r="D1916" s="2" t="s">
        <v>38</v>
      </c>
      <c r="E1916" s="2" t="s">
        <v>241</v>
      </c>
      <c r="F1916" s="2" t="s">
        <v>22</v>
      </c>
      <c r="G1916" s="2" t="s">
        <v>19</v>
      </c>
      <c r="H1916" s="2">
        <v>49140</v>
      </c>
    </row>
    <row r="1917" spans="1:8" x14ac:dyDescent="0.45">
      <c r="A1917" s="2" t="str">
        <f t="shared" si="29"/>
        <v>MOTTexPORT ARTHURISOMERIZATION (ISOPENTANE/ISOHEXANE)Production Capacity, Next Year (barrels per stream day except sulfur and hydrogen)</v>
      </c>
      <c r="B1917" s="2" t="s">
        <v>237</v>
      </c>
      <c r="C1917" s="2" t="s">
        <v>238</v>
      </c>
      <c r="D1917" s="2" t="s">
        <v>38</v>
      </c>
      <c r="E1917" s="2" t="s">
        <v>241</v>
      </c>
      <c r="F1917" s="2" t="s">
        <v>22</v>
      </c>
      <c r="G1917" s="2" t="s">
        <v>20</v>
      </c>
      <c r="H1917" s="2">
        <v>49140</v>
      </c>
    </row>
    <row r="1918" spans="1:8" x14ac:dyDescent="0.45">
      <c r="A1918" s="2" t="str">
        <f t="shared" si="29"/>
        <v>MOTTexPORT ARTHURLUBRICANTSProduction Capacity, Current Year (barrels per steam day except sulfur and hydrogen)</v>
      </c>
      <c r="B1918" s="2" t="s">
        <v>237</v>
      </c>
      <c r="C1918" s="2" t="s">
        <v>238</v>
      </c>
      <c r="D1918" s="2" t="s">
        <v>38</v>
      </c>
      <c r="E1918" s="2" t="s">
        <v>241</v>
      </c>
      <c r="F1918" s="2" t="s">
        <v>49</v>
      </c>
      <c r="G1918" s="2" t="s">
        <v>19</v>
      </c>
      <c r="H1918" s="2">
        <v>39000</v>
      </c>
    </row>
    <row r="1919" spans="1:8" x14ac:dyDescent="0.45">
      <c r="A1919" s="2" t="str">
        <f t="shared" si="29"/>
        <v>MOTTexPORT ARTHURLUBRICANTSProduction Capacity, Next Year (barrels per stream day except sulfur and hydrogen)</v>
      </c>
      <c r="B1919" s="2" t="s">
        <v>237</v>
      </c>
      <c r="C1919" s="2" t="s">
        <v>238</v>
      </c>
      <c r="D1919" s="2" t="s">
        <v>38</v>
      </c>
      <c r="E1919" s="2" t="s">
        <v>241</v>
      </c>
      <c r="F1919" s="2" t="s">
        <v>49</v>
      </c>
      <c r="G1919" s="2" t="s">
        <v>20</v>
      </c>
      <c r="H1919" s="2">
        <v>39000</v>
      </c>
    </row>
    <row r="1920" spans="1:8" x14ac:dyDescent="0.45">
      <c r="A1920" s="2" t="str">
        <f t="shared" si="29"/>
        <v>MOTTexPORT ARTHUROPERATING CAPACITYAtmospheric Crude Distillation Capacity (barrels per calendar day)</v>
      </c>
      <c r="B1920" s="2" t="s">
        <v>237</v>
      </c>
      <c r="C1920" s="2" t="s">
        <v>238</v>
      </c>
      <c r="D1920" s="2" t="s">
        <v>38</v>
      </c>
      <c r="E1920" s="2" t="s">
        <v>241</v>
      </c>
      <c r="F1920" s="2" t="s">
        <v>31</v>
      </c>
      <c r="G1920" s="2" t="s">
        <v>32</v>
      </c>
      <c r="H1920" s="2">
        <v>603000</v>
      </c>
    </row>
    <row r="1921" spans="1:8" x14ac:dyDescent="0.45">
      <c r="A1921" s="2" t="str">
        <f t="shared" si="29"/>
        <v>MOTTexPORT ARTHUROPERATING CAPACITYAtmospheric Crude Distillation Capacity (barrels per stream day)</v>
      </c>
      <c r="B1921" s="2" t="s">
        <v>237</v>
      </c>
      <c r="C1921" s="2" t="s">
        <v>238</v>
      </c>
      <c r="D1921" s="2" t="s">
        <v>38</v>
      </c>
      <c r="E1921" s="2" t="s">
        <v>241</v>
      </c>
      <c r="F1921" s="2" t="s">
        <v>31</v>
      </c>
      <c r="G1921" s="2" t="s">
        <v>33</v>
      </c>
      <c r="H1921" s="2">
        <v>635000</v>
      </c>
    </row>
    <row r="1922" spans="1:8" x14ac:dyDescent="0.45">
      <c r="A1922" s="2" t="str">
        <f t="shared" ref="A1922:A1985" si="30">LEFT(B1922,3)&amp;LEFT(D1922,3)&amp;LEFT(E1922,15)&amp;F1922&amp;G1922</f>
        <v>MOTTexPORT ARTHURPETCOKE,MARKETProduction Capacity, Current Year (barrels per steam day except sulfur and hydrogen)</v>
      </c>
      <c r="B1922" s="2" t="s">
        <v>237</v>
      </c>
      <c r="C1922" s="2" t="s">
        <v>238</v>
      </c>
      <c r="D1922" s="2" t="s">
        <v>38</v>
      </c>
      <c r="E1922" s="2" t="s">
        <v>241</v>
      </c>
      <c r="F1922" s="2" t="s">
        <v>67</v>
      </c>
      <c r="G1922" s="2" t="s">
        <v>19</v>
      </c>
      <c r="H1922" s="2">
        <v>48820</v>
      </c>
    </row>
    <row r="1923" spans="1:8" x14ac:dyDescent="0.45">
      <c r="A1923" s="2" t="str">
        <f t="shared" si="30"/>
        <v>MOTTexPORT ARTHURPETCOKE,MARKETProduction Capacity, Next Year (barrels per stream day except sulfur and hydrogen)</v>
      </c>
      <c r="B1923" s="2" t="s">
        <v>237</v>
      </c>
      <c r="C1923" s="2" t="s">
        <v>238</v>
      </c>
      <c r="D1923" s="2" t="s">
        <v>38</v>
      </c>
      <c r="E1923" s="2" t="s">
        <v>241</v>
      </c>
      <c r="F1923" s="2" t="s">
        <v>67</v>
      </c>
      <c r="G1923" s="2" t="s">
        <v>20</v>
      </c>
      <c r="H1923" s="2">
        <v>48820</v>
      </c>
    </row>
    <row r="1924" spans="1:8" x14ac:dyDescent="0.45">
      <c r="A1924" s="2" t="str">
        <f t="shared" si="30"/>
        <v>MOTTexPORT ARTHURSULFUR (SHORT TONS/DAY)Production Capacity, Current Year (barrels per steam day except sulfur and hydrogen)</v>
      </c>
      <c r="B1924" s="2" t="s">
        <v>237</v>
      </c>
      <c r="C1924" s="2" t="s">
        <v>238</v>
      </c>
      <c r="D1924" s="2" t="s">
        <v>38</v>
      </c>
      <c r="E1924" s="2" t="s">
        <v>241</v>
      </c>
      <c r="F1924" s="2" t="s">
        <v>24</v>
      </c>
      <c r="G1924" s="2" t="s">
        <v>19</v>
      </c>
      <c r="H1924" s="2">
        <v>3203</v>
      </c>
    </row>
    <row r="1925" spans="1:8" x14ac:dyDescent="0.45">
      <c r="A1925" s="2" t="str">
        <f t="shared" si="30"/>
        <v>MOTTexPORT ARTHURSULFUR (SHORT TONS/DAY)Production Capacity, Next Year (barrels per stream day except sulfur and hydrogen)</v>
      </c>
      <c r="B1925" s="2" t="s">
        <v>237</v>
      </c>
      <c r="C1925" s="2" t="s">
        <v>238</v>
      </c>
      <c r="D1925" s="2" t="s">
        <v>38</v>
      </c>
      <c r="E1925" s="2" t="s">
        <v>241</v>
      </c>
      <c r="F1925" s="2" t="s">
        <v>24</v>
      </c>
      <c r="G1925" s="2" t="s">
        <v>20</v>
      </c>
      <c r="H1925" s="2">
        <v>3203</v>
      </c>
    </row>
    <row r="1926" spans="1:8" x14ac:dyDescent="0.45">
      <c r="A1926" s="2" t="str">
        <f t="shared" si="30"/>
        <v>MOTTexPORT ARTHURTHERM CRACKING, DELAYED COKINGDownstream Charge Capacity, Current Year (barrels per calendar day)</v>
      </c>
      <c r="B1926" s="2" t="s">
        <v>237</v>
      </c>
      <c r="C1926" s="2" t="s">
        <v>238</v>
      </c>
      <c r="D1926" s="2" t="s">
        <v>38</v>
      </c>
      <c r="E1926" s="2" t="s">
        <v>241</v>
      </c>
      <c r="F1926" s="2" t="s">
        <v>68</v>
      </c>
      <c r="G1926" s="2" t="s">
        <v>12</v>
      </c>
      <c r="H1926" s="2">
        <v>150000</v>
      </c>
    </row>
    <row r="1927" spans="1:8" x14ac:dyDescent="0.45">
      <c r="A1927" s="2" t="str">
        <f t="shared" si="30"/>
        <v>MOTTexPORT ARTHURTHERM CRACKING, DELAYED COKINGDownstream Charge Capacity, Current Year (barrels per stream day)</v>
      </c>
      <c r="B1927" s="2" t="s">
        <v>237</v>
      </c>
      <c r="C1927" s="2" t="s">
        <v>238</v>
      </c>
      <c r="D1927" s="2" t="s">
        <v>38</v>
      </c>
      <c r="E1927" s="2" t="s">
        <v>241</v>
      </c>
      <c r="F1927" s="2" t="s">
        <v>68</v>
      </c>
      <c r="G1927" s="2" t="s">
        <v>13</v>
      </c>
      <c r="H1927" s="2">
        <v>164500</v>
      </c>
    </row>
    <row r="1928" spans="1:8" x14ac:dyDescent="0.45">
      <c r="A1928" s="2" t="str">
        <f t="shared" si="30"/>
        <v>MOTTexPORT ARTHURTHERM CRACKING, DELAYED COKINGDownstream Charge Capacity, Next Year (barrels per stream day)</v>
      </c>
      <c r="B1928" s="2" t="s">
        <v>237</v>
      </c>
      <c r="C1928" s="2" t="s">
        <v>238</v>
      </c>
      <c r="D1928" s="2" t="s">
        <v>38</v>
      </c>
      <c r="E1928" s="2" t="s">
        <v>241</v>
      </c>
      <c r="F1928" s="2" t="s">
        <v>68</v>
      </c>
      <c r="G1928" s="2" t="s">
        <v>14</v>
      </c>
      <c r="H1928" s="2">
        <v>164500</v>
      </c>
    </row>
    <row r="1929" spans="1:8" x14ac:dyDescent="0.45">
      <c r="A1929" s="2" t="str">
        <f t="shared" si="30"/>
        <v>MOTTexPORT ARTHURTOTAL OPER CAP (PROJECTED, NEXT YEAR)Atmospheric Crude Distillation Capacity (barrels per stream day)</v>
      </c>
      <c r="B1929" s="2" t="s">
        <v>237</v>
      </c>
      <c r="C1929" s="2" t="s">
        <v>238</v>
      </c>
      <c r="D1929" s="2" t="s">
        <v>38</v>
      </c>
      <c r="E1929" s="2" t="s">
        <v>241</v>
      </c>
      <c r="F1929" s="2" t="s">
        <v>34</v>
      </c>
      <c r="G1929" s="2" t="s">
        <v>33</v>
      </c>
      <c r="H1929" s="2">
        <v>635000</v>
      </c>
    </row>
    <row r="1930" spans="1:8" x14ac:dyDescent="0.45">
      <c r="A1930" s="2" t="str">
        <f t="shared" si="30"/>
        <v>MOTTexPORT ARTHURTOTAL OPERABLE CAPACITYAtmospheric Crude Distillation Capacity (barrels per calendar day)</v>
      </c>
      <c r="B1930" s="2" t="s">
        <v>237</v>
      </c>
      <c r="C1930" s="2" t="s">
        <v>238</v>
      </c>
      <c r="D1930" s="2" t="s">
        <v>38</v>
      </c>
      <c r="E1930" s="2" t="s">
        <v>241</v>
      </c>
      <c r="F1930" s="2" t="s">
        <v>35</v>
      </c>
      <c r="G1930" s="2" t="s">
        <v>32</v>
      </c>
      <c r="H1930" s="2">
        <v>603000</v>
      </c>
    </row>
    <row r="1931" spans="1:8" x14ac:dyDescent="0.45">
      <c r="A1931" s="2" t="str">
        <f t="shared" si="30"/>
        <v>MOTTexPORT ARTHURTOTAL OPERABLE CAPACITYAtmospheric Crude Distillation Capacity (barrels per stream day)</v>
      </c>
      <c r="B1931" s="2" t="s">
        <v>237</v>
      </c>
      <c r="C1931" s="2" t="s">
        <v>238</v>
      </c>
      <c r="D1931" s="2" t="s">
        <v>38</v>
      </c>
      <c r="E1931" s="2" t="s">
        <v>241</v>
      </c>
      <c r="F1931" s="2" t="s">
        <v>35</v>
      </c>
      <c r="G1931" s="2" t="s">
        <v>33</v>
      </c>
      <c r="H1931" s="2">
        <v>635000</v>
      </c>
    </row>
    <row r="1932" spans="1:8" x14ac:dyDescent="0.45">
      <c r="A1932" s="2" t="str">
        <f t="shared" si="30"/>
        <v>MOTTexPORT ARTHURVACUUM DISTILLATIONDownstream Charge Capacity, Current Year (barrels per stream day)</v>
      </c>
      <c r="B1932" s="2" t="s">
        <v>237</v>
      </c>
      <c r="C1932" s="2" t="s">
        <v>238</v>
      </c>
      <c r="D1932" s="2" t="s">
        <v>38</v>
      </c>
      <c r="E1932" s="2" t="s">
        <v>241</v>
      </c>
      <c r="F1932" s="2" t="s">
        <v>36</v>
      </c>
      <c r="G1932" s="2" t="s">
        <v>13</v>
      </c>
      <c r="H1932" s="2">
        <v>331800</v>
      </c>
    </row>
    <row r="1933" spans="1:8" x14ac:dyDescent="0.45">
      <c r="A1933" s="2" t="str">
        <f t="shared" si="30"/>
        <v>MOTTexPORT ARTHURVACUUM DISTILLATIONDownstream Charge Capacity, Next Year (barrels per stream day)</v>
      </c>
      <c r="B1933" s="2" t="s">
        <v>237</v>
      </c>
      <c r="C1933" s="2" t="s">
        <v>238</v>
      </c>
      <c r="D1933" s="2" t="s">
        <v>38</v>
      </c>
      <c r="E1933" s="2" t="s">
        <v>241</v>
      </c>
      <c r="F1933" s="2" t="s">
        <v>36</v>
      </c>
      <c r="G1933" s="2" t="s">
        <v>14</v>
      </c>
      <c r="H1933" s="2">
        <v>331800</v>
      </c>
    </row>
    <row r="1934" spans="1:8" x14ac:dyDescent="0.45">
      <c r="A1934" s="2" t="str">
        <f t="shared" si="30"/>
        <v>PARHawEWA BEACHCAT HYDROCRACKING, DISTILLATEDownstream Charge Capacity, Current Year (barrels per calendar day)</v>
      </c>
      <c r="B1934" s="2" t="s">
        <v>172</v>
      </c>
      <c r="C1934" s="2" t="s">
        <v>173</v>
      </c>
      <c r="D1934" s="2" t="s">
        <v>174</v>
      </c>
      <c r="E1934" s="2" t="s">
        <v>175</v>
      </c>
      <c r="F1934" s="2" t="s">
        <v>158</v>
      </c>
      <c r="G1934" s="2" t="s">
        <v>12</v>
      </c>
      <c r="H1934" s="2">
        <v>1500</v>
      </c>
    </row>
    <row r="1935" spans="1:8" x14ac:dyDescent="0.45">
      <c r="A1935" s="2" t="str">
        <f t="shared" si="30"/>
        <v>PARHawEWA BEACHCAT HYDROCRACKING, DISTILLATEDownstream Charge Capacity, Current Year (barrels per stream day)</v>
      </c>
      <c r="B1935" s="2" t="s">
        <v>172</v>
      </c>
      <c r="C1935" s="2" t="s">
        <v>173</v>
      </c>
      <c r="D1935" s="2" t="s">
        <v>174</v>
      </c>
      <c r="E1935" s="2" t="s">
        <v>175</v>
      </c>
      <c r="F1935" s="2" t="s">
        <v>158</v>
      </c>
      <c r="G1935" s="2" t="s">
        <v>13</v>
      </c>
      <c r="H1935" s="2">
        <v>2000</v>
      </c>
    </row>
    <row r="1936" spans="1:8" x14ac:dyDescent="0.45">
      <c r="A1936" s="2" t="str">
        <f t="shared" si="30"/>
        <v>PARHawEWA BEACHCAT HYDROCRACKING, DISTILLATEDownstream Charge Capacity, Next Year (barrels per stream day)</v>
      </c>
      <c r="B1936" s="2" t="s">
        <v>172</v>
      </c>
      <c r="C1936" s="2" t="s">
        <v>173</v>
      </c>
      <c r="D1936" s="2" t="s">
        <v>174</v>
      </c>
      <c r="E1936" s="2" t="s">
        <v>175</v>
      </c>
      <c r="F1936" s="2" t="s">
        <v>158</v>
      </c>
      <c r="G1936" s="2" t="s">
        <v>14</v>
      </c>
      <c r="H1936" s="2">
        <v>2000</v>
      </c>
    </row>
    <row r="1937" spans="1:8" x14ac:dyDescent="0.45">
      <c r="A1937" s="2" t="str">
        <f t="shared" si="30"/>
        <v>PARHawEWA BEACHCAT HYDROCRACKING, GAS OILDownstream Charge Capacity, Current Year (barrels per calendar day)</v>
      </c>
      <c r="B1937" s="2" t="s">
        <v>172</v>
      </c>
      <c r="C1937" s="2" t="s">
        <v>173</v>
      </c>
      <c r="D1937" s="2" t="s">
        <v>174</v>
      </c>
      <c r="E1937" s="2" t="s">
        <v>175</v>
      </c>
      <c r="F1937" s="2" t="s">
        <v>11</v>
      </c>
      <c r="G1937" s="2" t="s">
        <v>12</v>
      </c>
      <c r="H1937" s="2">
        <v>17500</v>
      </c>
    </row>
    <row r="1938" spans="1:8" x14ac:dyDescent="0.45">
      <c r="A1938" s="2" t="str">
        <f t="shared" si="30"/>
        <v>PARHawEWA BEACHCAT HYDROCRACKING, GAS OILDownstream Charge Capacity, Current Year (barrels per stream day)</v>
      </c>
      <c r="B1938" s="2" t="s">
        <v>172</v>
      </c>
      <c r="C1938" s="2" t="s">
        <v>173</v>
      </c>
      <c r="D1938" s="2" t="s">
        <v>174</v>
      </c>
      <c r="E1938" s="2" t="s">
        <v>175</v>
      </c>
      <c r="F1938" s="2" t="s">
        <v>11</v>
      </c>
      <c r="G1938" s="2" t="s">
        <v>13</v>
      </c>
      <c r="H1938" s="2">
        <v>18000</v>
      </c>
    </row>
    <row r="1939" spans="1:8" x14ac:dyDescent="0.45">
      <c r="A1939" s="2" t="str">
        <f t="shared" si="30"/>
        <v>PARHawEWA BEACHCAT HYDROCRACKING, GAS OILDownstream Charge Capacity, Next Year (barrels per stream day)</v>
      </c>
      <c r="B1939" s="2" t="s">
        <v>172</v>
      </c>
      <c r="C1939" s="2" t="s">
        <v>173</v>
      </c>
      <c r="D1939" s="2" t="s">
        <v>174</v>
      </c>
      <c r="E1939" s="2" t="s">
        <v>175</v>
      </c>
      <c r="F1939" s="2" t="s">
        <v>11</v>
      </c>
      <c r="G1939" s="2" t="s">
        <v>14</v>
      </c>
      <c r="H1939" s="2">
        <v>18000</v>
      </c>
    </row>
    <row r="1940" spans="1:8" x14ac:dyDescent="0.45">
      <c r="A1940" s="2" t="str">
        <f t="shared" si="30"/>
        <v>PARHawEWA BEACHCAT REFORMING: LOW PRESSUREDownstream Charge Capacity, Current Year (barrels per calendar day)</v>
      </c>
      <c r="B1940" s="2" t="s">
        <v>172</v>
      </c>
      <c r="C1940" s="2" t="s">
        <v>173</v>
      </c>
      <c r="D1940" s="2" t="s">
        <v>174</v>
      </c>
      <c r="E1940" s="2" t="s">
        <v>175</v>
      </c>
      <c r="F1940" s="2" t="s">
        <v>15</v>
      </c>
      <c r="G1940" s="2" t="s">
        <v>12</v>
      </c>
      <c r="H1940" s="2">
        <v>13100</v>
      </c>
    </row>
    <row r="1941" spans="1:8" x14ac:dyDescent="0.45">
      <c r="A1941" s="2" t="str">
        <f t="shared" si="30"/>
        <v>PARHawEWA BEACHCAT REFORMING: LOW PRESSUREDownstream Charge Capacity, Current Year (barrels per stream day)</v>
      </c>
      <c r="B1941" s="2" t="s">
        <v>172</v>
      </c>
      <c r="C1941" s="2" t="s">
        <v>173</v>
      </c>
      <c r="D1941" s="2" t="s">
        <v>174</v>
      </c>
      <c r="E1941" s="2" t="s">
        <v>175</v>
      </c>
      <c r="F1941" s="2" t="s">
        <v>15</v>
      </c>
      <c r="G1941" s="2" t="s">
        <v>13</v>
      </c>
      <c r="H1941" s="2">
        <v>13500</v>
      </c>
    </row>
    <row r="1942" spans="1:8" x14ac:dyDescent="0.45">
      <c r="A1942" s="2" t="str">
        <f t="shared" si="30"/>
        <v>PARHawEWA BEACHCAT REFORMING: LOW PRESSUREDownstream Charge Capacity, Next Year (barrels per stream day)</v>
      </c>
      <c r="B1942" s="2" t="s">
        <v>172</v>
      </c>
      <c r="C1942" s="2" t="s">
        <v>173</v>
      </c>
      <c r="D1942" s="2" t="s">
        <v>174</v>
      </c>
      <c r="E1942" s="2" t="s">
        <v>175</v>
      </c>
      <c r="F1942" s="2" t="s">
        <v>15</v>
      </c>
      <c r="G1942" s="2" t="s">
        <v>14</v>
      </c>
      <c r="H1942" s="2">
        <v>13500</v>
      </c>
    </row>
    <row r="1943" spans="1:8" x14ac:dyDescent="0.45">
      <c r="A1943" s="2" t="str">
        <f t="shared" si="30"/>
        <v>PARHawEWA BEACHDESULFURIZATION, NAPHTHA/REFORMER FEEDDownstream Charge Capacity, Current Year (barrels per stream day)</v>
      </c>
      <c r="B1943" s="2" t="s">
        <v>172</v>
      </c>
      <c r="C1943" s="2" t="s">
        <v>173</v>
      </c>
      <c r="D1943" s="2" t="s">
        <v>174</v>
      </c>
      <c r="E1943" s="2" t="s">
        <v>175</v>
      </c>
      <c r="F1943" s="2" t="s">
        <v>17</v>
      </c>
      <c r="G1943" s="2" t="s">
        <v>13</v>
      </c>
      <c r="H1943" s="2">
        <v>13000</v>
      </c>
    </row>
    <row r="1944" spans="1:8" x14ac:dyDescent="0.45">
      <c r="A1944" s="2" t="str">
        <f t="shared" si="30"/>
        <v>PARHawEWA BEACHDESULFURIZATION, NAPHTHA/REFORMER FEEDDownstream Charge Capacity, Next Year (barrels per stream day)</v>
      </c>
      <c r="B1944" s="2" t="s">
        <v>172</v>
      </c>
      <c r="C1944" s="2" t="s">
        <v>173</v>
      </c>
      <c r="D1944" s="2" t="s">
        <v>174</v>
      </c>
      <c r="E1944" s="2" t="s">
        <v>175</v>
      </c>
      <c r="F1944" s="2" t="s">
        <v>17</v>
      </c>
      <c r="G1944" s="2" t="s">
        <v>14</v>
      </c>
      <c r="H1944" s="2">
        <v>13000</v>
      </c>
    </row>
    <row r="1945" spans="1:8" x14ac:dyDescent="0.45">
      <c r="A1945" s="2" t="str">
        <f t="shared" si="30"/>
        <v>PARHawEWA BEACHHYDROGEN (MMCFD)Production Capacity, Current Year (barrels per steam day except sulfur and hydrogen)</v>
      </c>
      <c r="B1945" s="2" t="s">
        <v>172</v>
      </c>
      <c r="C1945" s="2" t="s">
        <v>173</v>
      </c>
      <c r="D1945" s="2" t="s">
        <v>174</v>
      </c>
      <c r="E1945" s="2" t="s">
        <v>175</v>
      </c>
      <c r="F1945" s="2" t="s">
        <v>18</v>
      </c>
      <c r="G1945" s="2" t="s">
        <v>19</v>
      </c>
      <c r="H1945" s="2">
        <v>18</v>
      </c>
    </row>
    <row r="1946" spans="1:8" x14ac:dyDescent="0.45">
      <c r="A1946" s="2" t="str">
        <f t="shared" si="30"/>
        <v>PARHawEWA BEACHHYDROGEN (MMCFD)Production Capacity, Next Year (barrels per stream day except sulfur and hydrogen)</v>
      </c>
      <c r="B1946" s="2" t="s">
        <v>172</v>
      </c>
      <c r="C1946" s="2" t="s">
        <v>173</v>
      </c>
      <c r="D1946" s="2" t="s">
        <v>174</v>
      </c>
      <c r="E1946" s="2" t="s">
        <v>175</v>
      </c>
      <c r="F1946" s="2" t="s">
        <v>18</v>
      </c>
      <c r="G1946" s="2" t="s">
        <v>20</v>
      </c>
      <c r="H1946" s="2">
        <v>18</v>
      </c>
    </row>
    <row r="1947" spans="1:8" x14ac:dyDescent="0.45">
      <c r="A1947" s="2" t="str">
        <f t="shared" si="30"/>
        <v>PARHawEWA BEACHOPERATING CAPACITYAtmospheric Crude Distillation Capacity (barrels per calendar day)</v>
      </c>
      <c r="B1947" s="2" t="s">
        <v>172</v>
      </c>
      <c r="C1947" s="2" t="s">
        <v>173</v>
      </c>
      <c r="D1947" s="2" t="s">
        <v>174</v>
      </c>
      <c r="E1947" s="2" t="s">
        <v>175</v>
      </c>
      <c r="F1947" s="2" t="s">
        <v>31</v>
      </c>
      <c r="G1947" s="2" t="s">
        <v>32</v>
      </c>
      <c r="H1947" s="2">
        <v>93500</v>
      </c>
    </row>
    <row r="1948" spans="1:8" x14ac:dyDescent="0.45">
      <c r="A1948" s="2" t="str">
        <f t="shared" si="30"/>
        <v>PARHawEWA BEACHOPERATING CAPACITYAtmospheric Crude Distillation Capacity (barrels per stream day)</v>
      </c>
      <c r="B1948" s="2" t="s">
        <v>172</v>
      </c>
      <c r="C1948" s="2" t="s">
        <v>173</v>
      </c>
      <c r="D1948" s="2" t="s">
        <v>174</v>
      </c>
      <c r="E1948" s="2" t="s">
        <v>175</v>
      </c>
      <c r="F1948" s="2" t="s">
        <v>31</v>
      </c>
      <c r="G1948" s="2" t="s">
        <v>33</v>
      </c>
      <c r="H1948" s="2">
        <v>95000</v>
      </c>
    </row>
    <row r="1949" spans="1:8" x14ac:dyDescent="0.45">
      <c r="A1949" s="2" t="str">
        <f t="shared" si="30"/>
        <v>PARHawEWA BEACHSULFUR (SHORT TONS/DAY)Production Capacity, Current Year (barrels per steam day except sulfur and hydrogen)</v>
      </c>
      <c r="B1949" s="2" t="s">
        <v>172</v>
      </c>
      <c r="C1949" s="2" t="s">
        <v>173</v>
      </c>
      <c r="D1949" s="2" t="s">
        <v>174</v>
      </c>
      <c r="E1949" s="2" t="s">
        <v>175</v>
      </c>
      <c r="F1949" s="2" t="s">
        <v>24</v>
      </c>
      <c r="G1949" s="2" t="s">
        <v>19</v>
      </c>
      <c r="H1949" s="2">
        <v>38</v>
      </c>
    </row>
    <row r="1950" spans="1:8" x14ac:dyDescent="0.45">
      <c r="A1950" s="2" t="str">
        <f t="shared" si="30"/>
        <v>PARHawEWA BEACHSULFUR (SHORT TONS/DAY)Production Capacity, Next Year (barrels per stream day except sulfur and hydrogen)</v>
      </c>
      <c r="B1950" s="2" t="s">
        <v>172</v>
      </c>
      <c r="C1950" s="2" t="s">
        <v>173</v>
      </c>
      <c r="D1950" s="2" t="s">
        <v>174</v>
      </c>
      <c r="E1950" s="2" t="s">
        <v>175</v>
      </c>
      <c r="F1950" s="2" t="s">
        <v>24</v>
      </c>
      <c r="G1950" s="2" t="s">
        <v>20</v>
      </c>
      <c r="H1950" s="2">
        <v>38</v>
      </c>
    </row>
    <row r="1951" spans="1:8" x14ac:dyDescent="0.45">
      <c r="A1951" s="2" t="str">
        <f t="shared" si="30"/>
        <v>PARHawEWA BEACHTHERM CRACKING, VISBREAKINGDownstream Charge Capacity, Current Year (barrels per stream day)</v>
      </c>
      <c r="B1951" s="2" t="s">
        <v>172</v>
      </c>
      <c r="C1951" s="2" t="s">
        <v>173</v>
      </c>
      <c r="D1951" s="2" t="s">
        <v>174</v>
      </c>
      <c r="E1951" s="2" t="s">
        <v>175</v>
      </c>
      <c r="F1951" s="2" t="s">
        <v>176</v>
      </c>
      <c r="G1951" s="2" t="s">
        <v>13</v>
      </c>
      <c r="H1951" s="2">
        <v>11000</v>
      </c>
    </row>
    <row r="1952" spans="1:8" x14ac:dyDescent="0.45">
      <c r="A1952" s="2" t="str">
        <f t="shared" si="30"/>
        <v>PARHawEWA BEACHTHERM CRACKING, VISBREAKINGDownstream Charge Capacity, Next Year (barrels per stream day)</v>
      </c>
      <c r="B1952" s="2" t="s">
        <v>172</v>
      </c>
      <c r="C1952" s="2" t="s">
        <v>173</v>
      </c>
      <c r="D1952" s="2" t="s">
        <v>174</v>
      </c>
      <c r="E1952" s="2" t="s">
        <v>175</v>
      </c>
      <c r="F1952" s="2" t="s">
        <v>176</v>
      </c>
      <c r="G1952" s="2" t="s">
        <v>14</v>
      </c>
      <c r="H1952" s="2">
        <v>11000</v>
      </c>
    </row>
    <row r="1953" spans="1:8" x14ac:dyDescent="0.45">
      <c r="A1953" s="2" t="str">
        <f t="shared" si="30"/>
        <v>PARHawEWA BEACHTOTAL OPER CAP (PROJECTED, NEXT YEAR)Atmospheric Crude Distillation Capacity (barrels per stream day)</v>
      </c>
      <c r="B1953" s="2" t="s">
        <v>172</v>
      </c>
      <c r="C1953" s="2" t="s">
        <v>173</v>
      </c>
      <c r="D1953" s="2" t="s">
        <v>174</v>
      </c>
      <c r="E1953" s="2" t="s">
        <v>175</v>
      </c>
      <c r="F1953" s="2" t="s">
        <v>34</v>
      </c>
      <c r="G1953" s="2" t="s">
        <v>33</v>
      </c>
      <c r="H1953" s="2">
        <v>95000</v>
      </c>
    </row>
    <row r="1954" spans="1:8" x14ac:dyDescent="0.45">
      <c r="A1954" s="2" t="str">
        <f t="shared" si="30"/>
        <v>PARHawEWA BEACHTOTAL OPERABLE CAPACITYAtmospheric Crude Distillation Capacity (barrels per calendar day)</v>
      </c>
      <c r="B1954" s="2" t="s">
        <v>172</v>
      </c>
      <c r="C1954" s="2" t="s">
        <v>173</v>
      </c>
      <c r="D1954" s="2" t="s">
        <v>174</v>
      </c>
      <c r="E1954" s="2" t="s">
        <v>175</v>
      </c>
      <c r="F1954" s="2" t="s">
        <v>35</v>
      </c>
      <c r="G1954" s="2" t="s">
        <v>32</v>
      </c>
      <c r="H1954" s="2">
        <v>93500</v>
      </c>
    </row>
    <row r="1955" spans="1:8" x14ac:dyDescent="0.45">
      <c r="A1955" s="2" t="str">
        <f t="shared" si="30"/>
        <v>PARHawEWA BEACHTOTAL OPERABLE CAPACITYAtmospheric Crude Distillation Capacity (barrels per stream day)</v>
      </c>
      <c r="B1955" s="2" t="s">
        <v>172</v>
      </c>
      <c r="C1955" s="2" t="s">
        <v>173</v>
      </c>
      <c r="D1955" s="2" t="s">
        <v>174</v>
      </c>
      <c r="E1955" s="2" t="s">
        <v>175</v>
      </c>
      <c r="F1955" s="2" t="s">
        <v>35</v>
      </c>
      <c r="G1955" s="2" t="s">
        <v>33</v>
      </c>
      <c r="H1955" s="2">
        <v>95000</v>
      </c>
    </row>
    <row r="1956" spans="1:8" x14ac:dyDescent="0.45">
      <c r="A1956" s="2" t="str">
        <f t="shared" si="30"/>
        <v>PARHawEWA BEACHVACUUM DISTILLATIONDownstream Charge Capacity, Current Year (barrels per stream day)</v>
      </c>
      <c r="B1956" s="2" t="s">
        <v>172</v>
      </c>
      <c r="C1956" s="2" t="s">
        <v>173</v>
      </c>
      <c r="D1956" s="2" t="s">
        <v>174</v>
      </c>
      <c r="E1956" s="2" t="s">
        <v>175</v>
      </c>
      <c r="F1956" s="2" t="s">
        <v>36</v>
      </c>
      <c r="G1956" s="2" t="s">
        <v>13</v>
      </c>
      <c r="H1956" s="2">
        <v>40000</v>
      </c>
    </row>
    <row r="1957" spans="1:8" x14ac:dyDescent="0.45">
      <c r="A1957" s="2" t="str">
        <f t="shared" si="30"/>
        <v>PARHawEWA BEACHVACUUM DISTILLATIONDownstream Charge Capacity, Next Year (barrels per stream day)</v>
      </c>
      <c r="B1957" s="2" t="s">
        <v>172</v>
      </c>
      <c r="C1957" s="2" t="s">
        <v>173</v>
      </c>
      <c r="D1957" s="2" t="s">
        <v>174</v>
      </c>
      <c r="E1957" s="2" t="s">
        <v>175</v>
      </c>
      <c r="F1957" s="2" t="s">
        <v>36</v>
      </c>
      <c r="G1957" s="2" t="s">
        <v>14</v>
      </c>
      <c r="H1957" s="2">
        <v>40000</v>
      </c>
    </row>
    <row r="1958" spans="1:8" x14ac:dyDescent="0.45">
      <c r="A1958" s="2" t="str">
        <f t="shared" si="30"/>
        <v>PARWyoNEW CASTLEALKYLATESProduction Capacity, Current Year (barrels per steam day except sulfur and hydrogen)</v>
      </c>
      <c r="B1958" s="2" t="s">
        <v>172</v>
      </c>
      <c r="C1958" s="2" t="s">
        <v>177</v>
      </c>
      <c r="D1958" s="2" t="s">
        <v>178</v>
      </c>
      <c r="E1958" s="2" t="s">
        <v>179</v>
      </c>
      <c r="F1958" s="2" t="s">
        <v>40</v>
      </c>
      <c r="G1958" s="2" t="s">
        <v>19</v>
      </c>
      <c r="H1958" s="2">
        <v>1300</v>
      </c>
    </row>
    <row r="1959" spans="1:8" x14ac:dyDescent="0.45">
      <c r="A1959" s="2" t="str">
        <f t="shared" si="30"/>
        <v>PARWyoNEW CASTLEALKYLATESProduction Capacity, Next Year (barrels per stream day except sulfur and hydrogen)</v>
      </c>
      <c r="B1959" s="2" t="s">
        <v>172</v>
      </c>
      <c r="C1959" s="2" t="s">
        <v>177</v>
      </c>
      <c r="D1959" s="2" t="s">
        <v>178</v>
      </c>
      <c r="E1959" s="2" t="s">
        <v>179</v>
      </c>
      <c r="F1959" s="2" t="s">
        <v>40</v>
      </c>
      <c r="G1959" s="2" t="s">
        <v>20</v>
      </c>
      <c r="H1959" s="2">
        <v>1300</v>
      </c>
    </row>
    <row r="1960" spans="1:8" x14ac:dyDescent="0.45">
      <c r="A1960" s="2" t="str">
        <f t="shared" si="30"/>
        <v>PARWyoNEW CASTLECAT CRACKING: FRESH FEEDDownstream Charge Capacity, Current Year (barrels per calendar day)</v>
      </c>
      <c r="B1960" s="2" t="s">
        <v>172</v>
      </c>
      <c r="C1960" s="2" t="s">
        <v>177</v>
      </c>
      <c r="D1960" s="2" t="s">
        <v>178</v>
      </c>
      <c r="E1960" s="2" t="s">
        <v>179</v>
      </c>
      <c r="F1960" s="2" t="s">
        <v>28</v>
      </c>
      <c r="G1960" s="2" t="s">
        <v>12</v>
      </c>
      <c r="H1960" s="2">
        <v>7000</v>
      </c>
    </row>
    <row r="1961" spans="1:8" x14ac:dyDescent="0.45">
      <c r="A1961" s="2" t="str">
        <f t="shared" si="30"/>
        <v>PARWyoNEW CASTLECAT CRACKING: FRESH FEEDDownstream Charge Capacity, Current Year (barrels per stream day)</v>
      </c>
      <c r="B1961" s="2" t="s">
        <v>172</v>
      </c>
      <c r="C1961" s="2" t="s">
        <v>177</v>
      </c>
      <c r="D1961" s="2" t="s">
        <v>178</v>
      </c>
      <c r="E1961" s="2" t="s">
        <v>179</v>
      </c>
      <c r="F1961" s="2" t="s">
        <v>28</v>
      </c>
      <c r="G1961" s="2" t="s">
        <v>13</v>
      </c>
      <c r="H1961" s="2">
        <v>7500</v>
      </c>
    </row>
    <row r="1962" spans="1:8" x14ac:dyDescent="0.45">
      <c r="A1962" s="2" t="str">
        <f t="shared" si="30"/>
        <v>PARWyoNEW CASTLECAT CRACKING: FRESH FEEDDownstream Charge Capacity, Next Year (barrels per stream day)</v>
      </c>
      <c r="B1962" s="2" t="s">
        <v>172</v>
      </c>
      <c r="C1962" s="2" t="s">
        <v>177</v>
      </c>
      <c r="D1962" s="2" t="s">
        <v>178</v>
      </c>
      <c r="E1962" s="2" t="s">
        <v>179</v>
      </c>
      <c r="F1962" s="2" t="s">
        <v>28</v>
      </c>
      <c r="G1962" s="2" t="s">
        <v>14</v>
      </c>
      <c r="H1962" s="2">
        <v>7800</v>
      </c>
    </row>
    <row r="1963" spans="1:8" x14ac:dyDescent="0.45">
      <c r="A1963" s="2" t="str">
        <f t="shared" si="30"/>
        <v>PARWyoNEW CASTLECAT REFORMING: HIGH PRESSUREDownstream Charge Capacity, Current Year (barrels per calendar day)</v>
      </c>
      <c r="B1963" s="2" t="s">
        <v>172</v>
      </c>
      <c r="C1963" s="2" t="s">
        <v>177</v>
      </c>
      <c r="D1963" s="2" t="s">
        <v>178</v>
      </c>
      <c r="E1963" s="2" t="s">
        <v>179</v>
      </c>
      <c r="F1963" s="2" t="s">
        <v>29</v>
      </c>
      <c r="G1963" s="2" t="s">
        <v>12</v>
      </c>
      <c r="H1963" s="2">
        <v>3500</v>
      </c>
    </row>
    <row r="1964" spans="1:8" x14ac:dyDescent="0.45">
      <c r="A1964" s="2" t="str">
        <f t="shared" si="30"/>
        <v>PARWyoNEW CASTLECAT REFORMING: HIGH PRESSUREDownstream Charge Capacity, Current Year (barrels per stream day)</v>
      </c>
      <c r="B1964" s="2" t="s">
        <v>172</v>
      </c>
      <c r="C1964" s="2" t="s">
        <v>177</v>
      </c>
      <c r="D1964" s="2" t="s">
        <v>178</v>
      </c>
      <c r="E1964" s="2" t="s">
        <v>179</v>
      </c>
      <c r="F1964" s="2" t="s">
        <v>29</v>
      </c>
      <c r="G1964" s="2" t="s">
        <v>13</v>
      </c>
      <c r="H1964" s="2">
        <v>4000</v>
      </c>
    </row>
    <row r="1965" spans="1:8" x14ac:dyDescent="0.45">
      <c r="A1965" s="2" t="str">
        <f t="shared" si="30"/>
        <v>PARWyoNEW CASTLECAT REFORMING: HIGH PRESSUREDownstream Charge Capacity, Next Year (barrels per stream day)</v>
      </c>
      <c r="B1965" s="2" t="s">
        <v>172</v>
      </c>
      <c r="C1965" s="2" t="s">
        <v>177</v>
      </c>
      <c r="D1965" s="2" t="s">
        <v>178</v>
      </c>
      <c r="E1965" s="2" t="s">
        <v>179</v>
      </c>
      <c r="F1965" s="2" t="s">
        <v>29</v>
      </c>
      <c r="G1965" s="2" t="s">
        <v>14</v>
      </c>
      <c r="H1965" s="2">
        <v>4000</v>
      </c>
    </row>
    <row r="1966" spans="1:8" x14ac:dyDescent="0.45">
      <c r="A1966" s="2" t="str">
        <f t="shared" si="30"/>
        <v>PARWyoNEW CASTLEDESULFURIZATION, DIESEL FUELDownstream Charge Capacity, Current Year (barrels per stream day)</v>
      </c>
      <c r="B1966" s="2" t="s">
        <v>172</v>
      </c>
      <c r="C1966" s="2" t="s">
        <v>177</v>
      </c>
      <c r="D1966" s="2" t="s">
        <v>178</v>
      </c>
      <c r="E1966" s="2" t="s">
        <v>179</v>
      </c>
      <c r="F1966" s="2" t="s">
        <v>43</v>
      </c>
      <c r="G1966" s="2" t="s">
        <v>13</v>
      </c>
      <c r="H1966" s="2">
        <v>6000</v>
      </c>
    </row>
    <row r="1967" spans="1:8" x14ac:dyDescent="0.45">
      <c r="A1967" s="2" t="str">
        <f t="shared" si="30"/>
        <v>PARWyoNEW CASTLEDESULFURIZATION, DIESEL FUELDownstream Charge Capacity, Next Year (barrels per stream day)</v>
      </c>
      <c r="B1967" s="2" t="s">
        <v>172</v>
      </c>
      <c r="C1967" s="2" t="s">
        <v>177</v>
      </c>
      <c r="D1967" s="2" t="s">
        <v>178</v>
      </c>
      <c r="E1967" s="2" t="s">
        <v>179</v>
      </c>
      <c r="F1967" s="2" t="s">
        <v>43</v>
      </c>
      <c r="G1967" s="2" t="s">
        <v>14</v>
      </c>
      <c r="H1967" s="2">
        <v>6670</v>
      </c>
    </row>
    <row r="1968" spans="1:8" x14ac:dyDescent="0.45">
      <c r="A1968" s="2" t="str">
        <f t="shared" si="30"/>
        <v>PARWyoNEW CASTLEDESULFURIZATION, NAPHTHA/REFORMER FEEDDownstream Charge Capacity, Current Year (barrels per stream day)</v>
      </c>
      <c r="B1968" s="2" t="s">
        <v>172</v>
      </c>
      <c r="C1968" s="2" t="s">
        <v>177</v>
      </c>
      <c r="D1968" s="2" t="s">
        <v>178</v>
      </c>
      <c r="E1968" s="2" t="s">
        <v>179</v>
      </c>
      <c r="F1968" s="2" t="s">
        <v>17</v>
      </c>
      <c r="G1968" s="2" t="s">
        <v>13</v>
      </c>
      <c r="H1968" s="2">
        <v>4000</v>
      </c>
    </row>
    <row r="1969" spans="1:8" x14ac:dyDescent="0.45">
      <c r="A1969" s="2" t="str">
        <f t="shared" si="30"/>
        <v>PARWyoNEW CASTLEDESULFURIZATION, NAPHTHA/REFORMER FEEDDownstream Charge Capacity, Next Year (barrels per stream day)</v>
      </c>
      <c r="B1969" s="2" t="s">
        <v>172</v>
      </c>
      <c r="C1969" s="2" t="s">
        <v>177</v>
      </c>
      <c r="D1969" s="2" t="s">
        <v>178</v>
      </c>
      <c r="E1969" s="2" t="s">
        <v>179</v>
      </c>
      <c r="F1969" s="2" t="s">
        <v>17</v>
      </c>
      <c r="G1969" s="2" t="s">
        <v>14</v>
      </c>
      <c r="H1969" s="2">
        <v>4000</v>
      </c>
    </row>
    <row r="1970" spans="1:8" x14ac:dyDescent="0.45">
      <c r="A1970" s="2" t="str">
        <f t="shared" si="30"/>
        <v>PARWyoNEW CASTLEOPERATING CAPACITYAtmospheric Crude Distillation Capacity (barrels per calendar day)</v>
      </c>
      <c r="B1970" s="2" t="s">
        <v>172</v>
      </c>
      <c r="C1970" s="2" t="s">
        <v>177</v>
      </c>
      <c r="D1970" s="2" t="s">
        <v>178</v>
      </c>
      <c r="E1970" s="2" t="s">
        <v>179</v>
      </c>
      <c r="F1970" s="2" t="s">
        <v>31</v>
      </c>
      <c r="G1970" s="2" t="s">
        <v>32</v>
      </c>
      <c r="H1970" s="2">
        <v>18000</v>
      </c>
    </row>
    <row r="1971" spans="1:8" x14ac:dyDescent="0.45">
      <c r="A1971" s="2" t="str">
        <f t="shared" si="30"/>
        <v>PARWyoNEW CASTLEOPERATING CAPACITYAtmospheric Crude Distillation Capacity (barrels per stream day)</v>
      </c>
      <c r="B1971" s="2" t="s">
        <v>172</v>
      </c>
      <c r="C1971" s="2" t="s">
        <v>177</v>
      </c>
      <c r="D1971" s="2" t="s">
        <v>178</v>
      </c>
      <c r="E1971" s="2" t="s">
        <v>179</v>
      </c>
      <c r="F1971" s="2" t="s">
        <v>31</v>
      </c>
      <c r="G1971" s="2" t="s">
        <v>33</v>
      </c>
      <c r="H1971" s="2">
        <v>18500</v>
      </c>
    </row>
    <row r="1972" spans="1:8" x14ac:dyDescent="0.45">
      <c r="A1972" s="2" t="str">
        <f t="shared" si="30"/>
        <v>PARWyoNEW CASTLETOTAL OPER CAP (PROJECTED, NEXT YEAR)Atmospheric Crude Distillation Capacity (barrels per stream day)</v>
      </c>
      <c r="B1972" s="2" t="s">
        <v>172</v>
      </c>
      <c r="C1972" s="2" t="s">
        <v>177</v>
      </c>
      <c r="D1972" s="2" t="s">
        <v>178</v>
      </c>
      <c r="E1972" s="2" t="s">
        <v>179</v>
      </c>
      <c r="F1972" s="2" t="s">
        <v>34</v>
      </c>
      <c r="G1972" s="2" t="s">
        <v>33</v>
      </c>
      <c r="H1972" s="2">
        <v>18500</v>
      </c>
    </row>
    <row r="1973" spans="1:8" x14ac:dyDescent="0.45">
      <c r="A1973" s="2" t="str">
        <f t="shared" si="30"/>
        <v>PARWyoNEW CASTLETOTAL OPERABLE CAPACITYAtmospheric Crude Distillation Capacity (barrels per calendar day)</v>
      </c>
      <c r="B1973" s="2" t="s">
        <v>172</v>
      </c>
      <c r="C1973" s="2" t="s">
        <v>177</v>
      </c>
      <c r="D1973" s="2" t="s">
        <v>178</v>
      </c>
      <c r="E1973" s="2" t="s">
        <v>179</v>
      </c>
      <c r="F1973" s="2" t="s">
        <v>35</v>
      </c>
      <c r="G1973" s="2" t="s">
        <v>32</v>
      </c>
      <c r="H1973" s="2">
        <v>18000</v>
      </c>
    </row>
    <row r="1974" spans="1:8" x14ac:dyDescent="0.45">
      <c r="A1974" s="2" t="str">
        <f t="shared" si="30"/>
        <v>PARWyoNEW CASTLETOTAL OPERABLE CAPACITYAtmospheric Crude Distillation Capacity (barrels per stream day)</v>
      </c>
      <c r="B1974" s="2" t="s">
        <v>172</v>
      </c>
      <c r="C1974" s="2" t="s">
        <v>177</v>
      </c>
      <c r="D1974" s="2" t="s">
        <v>178</v>
      </c>
      <c r="E1974" s="2" t="s">
        <v>179</v>
      </c>
      <c r="F1974" s="2" t="s">
        <v>35</v>
      </c>
      <c r="G1974" s="2" t="s">
        <v>33</v>
      </c>
      <c r="H1974" s="2">
        <v>18500</v>
      </c>
    </row>
    <row r="1975" spans="1:8" x14ac:dyDescent="0.45">
      <c r="A1975" s="2" t="str">
        <f t="shared" si="30"/>
        <v>PBFCalTORRANCEALKYLATESProduction Capacity, Current Year (barrels per steam day except sulfur and hydrogen)</v>
      </c>
      <c r="B1975" s="2" t="s">
        <v>100</v>
      </c>
      <c r="C1975" s="2" t="s">
        <v>311</v>
      </c>
      <c r="D1975" s="2" t="s">
        <v>9</v>
      </c>
      <c r="E1975" s="2" t="s">
        <v>312</v>
      </c>
      <c r="F1975" s="2" t="s">
        <v>40</v>
      </c>
      <c r="G1975" s="2" t="s">
        <v>19</v>
      </c>
      <c r="H1975" s="2">
        <v>27200</v>
      </c>
    </row>
    <row r="1976" spans="1:8" x14ac:dyDescent="0.45">
      <c r="A1976" s="2" t="str">
        <f t="shared" si="30"/>
        <v>PBFCalTORRANCEALKYLATESProduction Capacity, Next Year (barrels per stream day except sulfur and hydrogen)</v>
      </c>
      <c r="B1976" s="2" t="s">
        <v>100</v>
      </c>
      <c r="C1976" s="2" t="s">
        <v>311</v>
      </c>
      <c r="D1976" s="2" t="s">
        <v>9</v>
      </c>
      <c r="E1976" s="2" t="s">
        <v>312</v>
      </c>
      <c r="F1976" s="2" t="s">
        <v>40</v>
      </c>
      <c r="G1976" s="2" t="s">
        <v>20</v>
      </c>
      <c r="H1976" s="2">
        <v>27200</v>
      </c>
    </row>
    <row r="1977" spans="1:8" x14ac:dyDescent="0.45">
      <c r="A1977" s="2" t="str">
        <f t="shared" si="30"/>
        <v>PBFCalTORRANCECAT CRACKING: FRESH FEEDDownstream Charge Capacity, Current Year (barrels per calendar day)</v>
      </c>
      <c r="B1977" s="2" t="s">
        <v>100</v>
      </c>
      <c r="C1977" s="2" t="s">
        <v>311</v>
      </c>
      <c r="D1977" s="2" t="s">
        <v>9</v>
      </c>
      <c r="E1977" s="2" t="s">
        <v>312</v>
      </c>
      <c r="F1977" s="2" t="s">
        <v>28</v>
      </c>
      <c r="G1977" s="2" t="s">
        <v>12</v>
      </c>
      <c r="H1977" s="2">
        <v>86000</v>
      </c>
    </row>
    <row r="1978" spans="1:8" x14ac:dyDescent="0.45">
      <c r="A1978" s="2" t="str">
        <f t="shared" si="30"/>
        <v>PBFCalTORRANCECAT CRACKING: FRESH FEEDDownstream Charge Capacity, Current Year (barrels per stream day)</v>
      </c>
      <c r="B1978" s="2" t="s">
        <v>100</v>
      </c>
      <c r="C1978" s="2" t="s">
        <v>311</v>
      </c>
      <c r="D1978" s="2" t="s">
        <v>9</v>
      </c>
      <c r="E1978" s="2" t="s">
        <v>312</v>
      </c>
      <c r="F1978" s="2" t="s">
        <v>28</v>
      </c>
      <c r="G1978" s="2" t="s">
        <v>13</v>
      </c>
      <c r="H1978" s="2">
        <v>90000</v>
      </c>
    </row>
    <row r="1979" spans="1:8" x14ac:dyDescent="0.45">
      <c r="A1979" s="2" t="str">
        <f t="shared" si="30"/>
        <v>PBFCalTORRANCECAT CRACKING: FRESH FEEDDownstream Charge Capacity, Next Year (barrels per stream day)</v>
      </c>
      <c r="B1979" s="2" t="s">
        <v>100</v>
      </c>
      <c r="C1979" s="2" t="s">
        <v>311</v>
      </c>
      <c r="D1979" s="2" t="s">
        <v>9</v>
      </c>
      <c r="E1979" s="2" t="s">
        <v>312</v>
      </c>
      <c r="F1979" s="2" t="s">
        <v>28</v>
      </c>
      <c r="G1979" s="2" t="s">
        <v>14</v>
      </c>
      <c r="H1979" s="2">
        <v>90000</v>
      </c>
    </row>
    <row r="1980" spans="1:8" x14ac:dyDescent="0.45">
      <c r="A1980" s="2" t="str">
        <f t="shared" si="30"/>
        <v>PBFCalTORRANCECAT CRACKING: RECYCLED FEEDDownstream Charge Capacity, Current Year (barrels per stream day)</v>
      </c>
      <c r="B1980" s="2" t="s">
        <v>100</v>
      </c>
      <c r="C1980" s="2" t="s">
        <v>311</v>
      </c>
      <c r="D1980" s="2" t="s">
        <v>9</v>
      </c>
      <c r="E1980" s="2" t="s">
        <v>312</v>
      </c>
      <c r="F1980" s="2" t="s">
        <v>66</v>
      </c>
      <c r="G1980" s="2" t="s">
        <v>13</v>
      </c>
      <c r="H1980" s="2">
        <v>12400</v>
      </c>
    </row>
    <row r="1981" spans="1:8" x14ac:dyDescent="0.45">
      <c r="A1981" s="2" t="str">
        <f t="shared" si="30"/>
        <v>PBFCalTORRANCECAT CRACKING: RECYCLED FEEDDownstream Charge Capacity, Next Year (barrels per stream day)</v>
      </c>
      <c r="B1981" s="2" t="s">
        <v>100</v>
      </c>
      <c r="C1981" s="2" t="s">
        <v>311</v>
      </c>
      <c r="D1981" s="2" t="s">
        <v>9</v>
      </c>
      <c r="E1981" s="2" t="s">
        <v>312</v>
      </c>
      <c r="F1981" s="2" t="s">
        <v>66</v>
      </c>
      <c r="G1981" s="2" t="s">
        <v>14</v>
      </c>
      <c r="H1981" s="2">
        <v>12400</v>
      </c>
    </row>
    <row r="1982" spans="1:8" x14ac:dyDescent="0.45">
      <c r="A1982" s="2" t="str">
        <f t="shared" si="30"/>
        <v>PBFCalTORRANCECAT HYDROCRACKING, DISTILLATEDownstream Charge Capacity, Current Year (barrels per calendar day)</v>
      </c>
      <c r="B1982" s="2" t="s">
        <v>100</v>
      </c>
      <c r="C1982" s="2" t="s">
        <v>311</v>
      </c>
      <c r="D1982" s="2" t="s">
        <v>9</v>
      </c>
      <c r="E1982" s="2" t="s">
        <v>312</v>
      </c>
      <c r="F1982" s="2" t="s">
        <v>158</v>
      </c>
      <c r="G1982" s="2" t="s">
        <v>12</v>
      </c>
      <c r="H1982" s="2">
        <v>19200</v>
      </c>
    </row>
    <row r="1983" spans="1:8" x14ac:dyDescent="0.45">
      <c r="A1983" s="2" t="str">
        <f t="shared" si="30"/>
        <v>PBFCalTORRANCECAT HYDROCRACKING, DISTILLATEDownstream Charge Capacity, Current Year (barrels per stream day)</v>
      </c>
      <c r="B1983" s="2" t="s">
        <v>100</v>
      </c>
      <c r="C1983" s="2" t="s">
        <v>311</v>
      </c>
      <c r="D1983" s="2" t="s">
        <v>9</v>
      </c>
      <c r="E1983" s="2" t="s">
        <v>312</v>
      </c>
      <c r="F1983" s="2" t="s">
        <v>158</v>
      </c>
      <c r="G1983" s="2" t="s">
        <v>13</v>
      </c>
      <c r="H1983" s="2">
        <v>23000</v>
      </c>
    </row>
    <row r="1984" spans="1:8" x14ac:dyDescent="0.45">
      <c r="A1984" s="2" t="str">
        <f t="shared" si="30"/>
        <v>PBFCalTORRANCECAT HYDROCRACKING, DISTILLATEDownstream Charge Capacity, Next Year (barrels per stream day)</v>
      </c>
      <c r="B1984" s="2" t="s">
        <v>100</v>
      </c>
      <c r="C1984" s="2" t="s">
        <v>311</v>
      </c>
      <c r="D1984" s="2" t="s">
        <v>9</v>
      </c>
      <c r="E1984" s="2" t="s">
        <v>312</v>
      </c>
      <c r="F1984" s="2" t="s">
        <v>158</v>
      </c>
      <c r="G1984" s="2" t="s">
        <v>14</v>
      </c>
      <c r="H1984" s="2">
        <v>23000</v>
      </c>
    </row>
    <row r="1985" spans="1:8" x14ac:dyDescent="0.45">
      <c r="A1985" s="2" t="str">
        <f t="shared" si="30"/>
        <v>PBFCalTORRANCECAT REFORMING: HIGH PRESSUREDownstream Charge Capacity, Current Year (barrels per calendar day)</v>
      </c>
      <c r="B1985" s="2" t="s">
        <v>100</v>
      </c>
      <c r="C1985" s="2" t="s">
        <v>311</v>
      </c>
      <c r="D1985" s="2" t="s">
        <v>9</v>
      </c>
      <c r="E1985" s="2" t="s">
        <v>312</v>
      </c>
      <c r="F1985" s="2" t="s">
        <v>29</v>
      </c>
      <c r="G1985" s="2" t="s">
        <v>12</v>
      </c>
      <c r="H1985" s="2">
        <v>17000</v>
      </c>
    </row>
    <row r="1986" spans="1:8" x14ac:dyDescent="0.45">
      <c r="A1986" s="2" t="str">
        <f t="shared" ref="A1986:A2049" si="31">LEFT(B1986,3)&amp;LEFT(D1986,3)&amp;LEFT(E1986,15)&amp;F1986&amp;G1986</f>
        <v>PBFCalTORRANCECAT REFORMING: HIGH PRESSUREDownstream Charge Capacity, Current Year (barrels per stream day)</v>
      </c>
      <c r="B1986" s="2" t="s">
        <v>100</v>
      </c>
      <c r="C1986" s="2" t="s">
        <v>311</v>
      </c>
      <c r="D1986" s="2" t="s">
        <v>9</v>
      </c>
      <c r="E1986" s="2" t="s">
        <v>312</v>
      </c>
      <c r="F1986" s="2" t="s">
        <v>29</v>
      </c>
      <c r="G1986" s="2" t="s">
        <v>13</v>
      </c>
      <c r="H1986" s="2">
        <v>18000</v>
      </c>
    </row>
    <row r="1987" spans="1:8" x14ac:dyDescent="0.45">
      <c r="A1987" s="2" t="str">
        <f t="shared" si="31"/>
        <v>PBFCalTORRANCECAT REFORMING: HIGH PRESSUREDownstream Charge Capacity, Next Year (barrels per stream day)</v>
      </c>
      <c r="B1987" s="2" t="s">
        <v>100</v>
      </c>
      <c r="C1987" s="2" t="s">
        <v>311</v>
      </c>
      <c r="D1987" s="2" t="s">
        <v>9</v>
      </c>
      <c r="E1987" s="2" t="s">
        <v>312</v>
      </c>
      <c r="F1987" s="2" t="s">
        <v>29</v>
      </c>
      <c r="G1987" s="2" t="s">
        <v>14</v>
      </c>
      <c r="H1987" s="2">
        <v>18000</v>
      </c>
    </row>
    <row r="1988" spans="1:8" x14ac:dyDescent="0.45">
      <c r="A1988" s="2" t="str">
        <f t="shared" si="31"/>
        <v>PBFCalTORRANCEDESULFURIZATION, DIESEL FUELDownstream Charge Capacity, Current Year (barrels per stream day)</v>
      </c>
      <c r="B1988" s="2" t="s">
        <v>100</v>
      </c>
      <c r="C1988" s="2" t="s">
        <v>311</v>
      </c>
      <c r="D1988" s="2" t="s">
        <v>9</v>
      </c>
      <c r="E1988" s="2" t="s">
        <v>312</v>
      </c>
      <c r="F1988" s="2" t="s">
        <v>43</v>
      </c>
      <c r="G1988" s="2" t="s">
        <v>13</v>
      </c>
      <c r="H1988" s="2">
        <v>19000</v>
      </c>
    </row>
    <row r="1989" spans="1:8" x14ac:dyDescent="0.45">
      <c r="A1989" s="2" t="str">
        <f t="shared" si="31"/>
        <v>PBFCalTORRANCEDESULFURIZATION, DIESEL FUELDownstream Charge Capacity, Next Year (barrels per stream day)</v>
      </c>
      <c r="B1989" s="2" t="s">
        <v>100</v>
      </c>
      <c r="C1989" s="2" t="s">
        <v>311</v>
      </c>
      <c r="D1989" s="2" t="s">
        <v>9</v>
      </c>
      <c r="E1989" s="2" t="s">
        <v>312</v>
      </c>
      <c r="F1989" s="2" t="s">
        <v>43</v>
      </c>
      <c r="G1989" s="2" t="s">
        <v>14</v>
      </c>
      <c r="H1989" s="2">
        <v>19000</v>
      </c>
    </row>
    <row r="1990" spans="1:8" x14ac:dyDescent="0.45">
      <c r="A1990" s="2" t="str">
        <f t="shared" si="31"/>
        <v>PBFCalTORRANCEDESULFURIZATION, HEAVY GAS OILDownstream Charge Capacity, Current Year (barrels per stream day)</v>
      </c>
      <c r="B1990" s="2" t="s">
        <v>100</v>
      </c>
      <c r="C1990" s="2" t="s">
        <v>311</v>
      </c>
      <c r="D1990" s="2" t="s">
        <v>9</v>
      </c>
      <c r="E1990" s="2" t="s">
        <v>312</v>
      </c>
      <c r="F1990" s="2" t="s">
        <v>16</v>
      </c>
      <c r="G1990" s="2" t="s">
        <v>13</v>
      </c>
      <c r="H1990" s="2">
        <v>106500</v>
      </c>
    </row>
    <row r="1991" spans="1:8" x14ac:dyDescent="0.45">
      <c r="A1991" s="2" t="str">
        <f t="shared" si="31"/>
        <v>PBFCalTORRANCEDESULFURIZATION, HEAVY GAS OILDownstream Charge Capacity, Next Year (barrels per stream day)</v>
      </c>
      <c r="B1991" s="2" t="s">
        <v>100</v>
      </c>
      <c r="C1991" s="2" t="s">
        <v>311</v>
      </c>
      <c r="D1991" s="2" t="s">
        <v>9</v>
      </c>
      <c r="E1991" s="2" t="s">
        <v>312</v>
      </c>
      <c r="F1991" s="2" t="s">
        <v>16</v>
      </c>
      <c r="G1991" s="2" t="s">
        <v>14</v>
      </c>
      <c r="H1991" s="2">
        <v>106500</v>
      </c>
    </row>
    <row r="1992" spans="1:8" x14ac:dyDescent="0.45">
      <c r="A1992" s="2" t="str">
        <f t="shared" si="31"/>
        <v>PBFCalTORRANCEDESULFURIZATION, NAPHTHA/REFORMER FEEDDownstream Charge Capacity, Current Year (barrels per stream day)</v>
      </c>
      <c r="B1992" s="2" t="s">
        <v>100</v>
      </c>
      <c r="C1992" s="2" t="s">
        <v>311</v>
      </c>
      <c r="D1992" s="2" t="s">
        <v>9</v>
      </c>
      <c r="E1992" s="2" t="s">
        <v>312</v>
      </c>
      <c r="F1992" s="2" t="s">
        <v>17</v>
      </c>
      <c r="G1992" s="2" t="s">
        <v>13</v>
      </c>
      <c r="H1992" s="2">
        <v>24700</v>
      </c>
    </row>
    <row r="1993" spans="1:8" x14ac:dyDescent="0.45">
      <c r="A1993" s="2" t="str">
        <f t="shared" si="31"/>
        <v>PBFCalTORRANCEDESULFURIZATION, NAPHTHA/REFORMER FEEDDownstream Charge Capacity, Next Year (barrels per stream day)</v>
      </c>
      <c r="B1993" s="2" t="s">
        <v>100</v>
      </c>
      <c r="C1993" s="2" t="s">
        <v>311</v>
      </c>
      <c r="D1993" s="2" t="s">
        <v>9</v>
      </c>
      <c r="E1993" s="2" t="s">
        <v>312</v>
      </c>
      <c r="F1993" s="2" t="s">
        <v>17</v>
      </c>
      <c r="G1993" s="2" t="s">
        <v>14</v>
      </c>
      <c r="H1993" s="2">
        <v>24700</v>
      </c>
    </row>
    <row r="1994" spans="1:8" x14ac:dyDescent="0.45">
      <c r="A1994" s="2" t="str">
        <f t="shared" si="31"/>
        <v>PBFCalTORRANCEHYDROGEN (MMCFD)Production Capacity, Current Year (barrels per steam day except sulfur and hydrogen)</v>
      </c>
      <c r="B1994" s="2" t="s">
        <v>100</v>
      </c>
      <c r="C1994" s="2" t="s">
        <v>311</v>
      </c>
      <c r="D1994" s="2" t="s">
        <v>9</v>
      </c>
      <c r="E1994" s="2" t="s">
        <v>312</v>
      </c>
      <c r="F1994" s="2" t="s">
        <v>18</v>
      </c>
      <c r="G1994" s="2" t="s">
        <v>19</v>
      </c>
      <c r="H1994" s="2">
        <v>146</v>
      </c>
    </row>
    <row r="1995" spans="1:8" x14ac:dyDescent="0.45">
      <c r="A1995" s="2" t="str">
        <f t="shared" si="31"/>
        <v>PBFCalTORRANCEHYDROGEN (MMCFD)Production Capacity, Next Year (barrels per stream day except sulfur and hydrogen)</v>
      </c>
      <c r="B1995" s="2" t="s">
        <v>100</v>
      </c>
      <c r="C1995" s="2" t="s">
        <v>311</v>
      </c>
      <c r="D1995" s="2" t="s">
        <v>9</v>
      </c>
      <c r="E1995" s="2" t="s">
        <v>312</v>
      </c>
      <c r="F1995" s="2" t="s">
        <v>18</v>
      </c>
      <c r="G1995" s="2" t="s">
        <v>20</v>
      </c>
      <c r="H1995" s="2">
        <v>146</v>
      </c>
    </row>
    <row r="1996" spans="1:8" x14ac:dyDescent="0.45">
      <c r="A1996" s="2" t="str">
        <f t="shared" si="31"/>
        <v>PBFCalTORRANCEOPERATING CAPACITYAtmospheric Crude Distillation Capacity (barrels per calendar day)</v>
      </c>
      <c r="B1996" s="2" t="s">
        <v>100</v>
      </c>
      <c r="C1996" s="2" t="s">
        <v>311</v>
      </c>
      <c r="D1996" s="2" t="s">
        <v>9</v>
      </c>
      <c r="E1996" s="2" t="s">
        <v>312</v>
      </c>
      <c r="F1996" s="2" t="s">
        <v>31</v>
      </c>
      <c r="G1996" s="2" t="s">
        <v>32</v>
      </c>
      <c r="H1996" s="2">
        <v>150900</v>
      </c>
    </row>
    <row r="1997" spans="1:8" x14ac:dyDescent="0.45">
      <c r="A1997" s="2" t="str">
        <f t="shared" si="31"/>
        <v>PBFCalTORRANCEOPERATING CAPACITYAtmospheric Crude Distillation Capacity (barrels per stream day)</v>
      </c>
      <c r="B1997" s="2" t="s">
        <v>100</v>
      </c>
      <c r="C1997" s="2" t="s">
        <v>311</v>
      </c>
      <c r="D1997" s="2" t="s">
        <v>9</v>
      </c>
      <c r="E1997" s="2" t="s">
        <v>312</v>
      </c>
      <c r="F1997" s="2" t="s">
        <v>31</v>
      </c>
      <c r="G1997" s="2" t="s">
        <v>33</v>
      </c>
      <c r="H1997" s="2">
        <v>157800</v>
      </c>
    </row>
    <row r="1998" spans="1:8" x14ac:dyDescent="0.45">
      <c r="A1998" s="2" t="str">
        <f t="shared" si="31"/>
        <v>PBFCalTORRANCEPETCOKE,MARKETProduction Capacity, Current Year (barrels per steam day except sulfur and hydrogen)</v>
      </c>
      <c r="B1998" s="2" t="s">
        <v>100</v>
      </c>
      <c r="C1998" s="2" t="s">
        <v>311</v>
      </c>
      <c r="D1998" s="2" t="s">
        <v>9</v>
      </c>
      <c r="E1998" s="2" t="s">
        <v>312</v>
      </c>
      <c r="F1998" s="2" t="s">
        <v>67</v>
      </c>
      <c r="G1998" s="2" t="s">
        <v>19</v>
      </c>
      <c r="H1998" s="2">
        <v>16700</v>
      </c>
    </row>
    <row r="1999" spans="1:8" x14ac:dyDescent="0.45">
      <c r="A1999" s="2" t="str">
        <f t="shared" si="31"/>
        <v>PBFCalTORRANCEPETCOKE,MARKETProduction Capacity, Next Year (barrels per stream day except sulfur and hydrogen)</v>
      </c>
      <c r="B1999" s="2" t="s">
        <v>100</v>
      </c>
      <c r="C1999" s="2" t="s">
        <v>311</v>
      </c>
      <c r="D1999" s="2" t="s">
        <v>9</v>
      </c>
      <c r="E1999" s="2" t="s">
        <v>312</v>
      </c>
      <c r="F1999" s="2" t="s">
        <v>67</v>
      </c>
      <c r="G1999" s="2" t="s">
        <v>20</v>
      </c>
      <c r="H1999" s="2">
        <v>16700</v>
      </c>
    </row>
    <row r="2000" spans="1:8" x14ac:dyDescent="0.45">
      <c r="A2000" s="2" t="str">
        <f t="shared" si="31"/>
        <v>PBFCalTORRANCESULFUR (SHORT TONS/DAY)Production Capacity, Current Year (barrels per steam day except sulfur and hydrogen)</v>
      </c>
      <c r="B2000" s="2" t="s">
        <v>100</v>
      </c>
      <c r="C2000" s="2" t="s">
        <v>311</v>
      </c>
      <c r="D2000" s="2" t="s">
        <v>9</v>
      </c>
      <c r="E2000" s="2" t="s">
        <v>312</v>
      </c>
      <c r="F2000" s="2" t="s">
        <v>24</v>
      </c>
      <c r="G2000" s="2" t="s">
        <v>19</v>
      </c>
      <c r="H2000" s="2">
        <v>400</v>
      </c>
    </row>
    <row r="2001" spans="1:8" x14ac:dyDescent="0.45">
      <c r="A2001" s="2" t="str">
        <f t="shared" si="31"/>
        <v>PBFCalTORRANCESULFUR (SHORT TONS/DAY)Production Capacity, Next Year (barrels per stream day except sulfur and hydrogen)</v>
      </c>
      <c r="B2001" s="2" t="s">
        <v>100</v>
      </c>
      <c r="C2001" s="2" t="s">
        <v>311</v>
      </c>
      <c r="D2001" s="2" t="s">
        <v>9</v>
      </c>
      <c r="E2001" s="2" t="s">
        <v>312</v>
      </c>
      <c r="F2001" s="2" t="s">
        <v>24</v>
      </c>
      <c r="G2001" s="2" t="s">
        <v>20</v>
      </c>
      <c r="H2001" s="2">
        <v>400</v>
      </c>
    </row>
    <row r="2002" spans="1:8" x14ac:dyDescent="0.45">
      <c r="A2002" s="2" t="str">
        <f t="shared" si="31"/>
        <v>PBFCalTORRANCETHERM CRACKING, DELAYED COKINGDownstream Charge Capacity, Current Year (barrels per calendar day)</v>
      </c>
      <c r="B2002" s="2" t="s">
        <v>100</v>
      </c>
      <c r="C2002" s="2" t="s">
        <v>311</v>
      </c>
      <c r="D2002" s="2" t="s">
        <v>9</v>
      </c>
      <c r="E2002" s="2" t="s">
        <v>312</v>
      </c>
      <c r="F2002" s="2" t="s">
        <v>68</v>
      </c>
      <c r="G2002" s="2" t="s">
        <v>12</v>
      </c>
      <c r="H2002" s="2">
        <v>50800</v>
      </c>
    </row>
    <row r="2003" spans="1:8" x14ac:dyDescent="0.45">
      <c r="A2003" s="2" t="str">
        <f t="shared" si="31"/>
        <v>PBFCalTORRANCETHERM CRACKING, DELAYED COKINGDownstream Charge Capacity, Current Year (barrels per stream day)</v>
      </c>
      <c r="B2003" s="2" t="s">
        <v>100</v>
      </c>
      <c r="C2003" s="2" t="s">
        <v>311</v>
      </c>
      <c r="D2003" s="2" t="s">
        <v>9</v>
      </c>
      <c r="E2003" s="2" t="s">
        <v>312</v>
      </c>
      <c r="F2003" s="2" t="s">
        <v>68</v>
      </c>
      <c r="G2003" s="2" t="s">
        <v>13</v>
      </c>
      <c r="H2003" s="2">
        <v>53000</v>
      </c>
    </row>
    <row r="2004" spans="1:8" x14ac:dyDescent="0.45">
      <c r="A2004" s="2" t="str">
        <f t="shared" si="31"/>
        <v>PBFCalTORRANCETHERM CRACKING, DELAYED COKINGDownstream Charge Capacity, Next Year (barrels per stream day)</v>
      </c>
      <c r="B2004" s="2" t="s">
        <v>100</v>
      </c>
      <c r="C2004" s="2" t="s">
        <v>311</v>
      </c>
      <c r="D2004" s="2" t="s">
        <v>9</v>
      </c>
      <c r="E2004" s="2" t="s">
        <v>312</v>
      </c>
      <c r="F2004" s="2" t="s">
        <v>68</v>
      </c>
      <c r="G2004" s="2" t="s">
        <v>14</v>
      </c>
      <c r="H2004" s="2">
        <v>53000</v>
      </c>
    </row>
    <row r="2005" spans="1:8" x14ac:dyDescent="0.45">
      <c r="A2005" s="2" t="str">
        <f t="shared" si="31"/>
        <v>PBFCalTORRANCETOTAL OPER CAP (PROJECTED, NEXT YEAR)Atmospheric Crude Distillation Capacity (barrels per stream day)</v>
      </c>
      <c r="B2005" s="2" t="s">
        <v>100</v>
      </c>
      <c r="C2005" s="2" t="s">
        <v>311</v>
      </c>
      <c r="D2005" s="2" t="s">
        <v>9</v>
      </c>
      <c r="E2005" s="2" t="s">
        <v>312</v>
      </c>
      <c r="F2005" s="2" t="s">
        <v>34</v>
      </c>
      <c r="G2005" s="2" t="s">
        <v>33</v>
      </c>
      <c r="H2005" s="2">
        <v>157800</v>
      </c>
    </row>
    <row r="2006" spans="1:8" x14ac:dyDescent="0.45">
      <c r="A2006" s="2" t="str">
        <f t="shared" si="31"/>
        <v>PBFCalTORRANCETOTAL OPERABLE CAPACITYAtmospheric Crude Distillation Capacity (barrels per calendar day)</v>
      </c>
      <c r="B2006" s="2" t="s">
        <v>100</v>
      </c>
      <c r="C2006" s="2" t="s">
        <v>311</v>
      </c>
      <c r="D2006" s="2" t="s">
        <v>9</v>
      </c>
      <c r="E2006" s="2" t="s">
        <v>312</v>
      </c>
      <c r="F2006" s="2" t="s">
        <v>35</v>
      </c>
      <c r="G2006" s="2" t="s">
        <v>32</v>
      </c>
      <c r="H2006" s="2">
        <v>150900</v>
      </c>
    </row>
    <row r="2007" spans="1:8" x14ac:dyDescent="0.45">
      <c r="A2007" s="2" t="str">
        <f t="shared" si="31"/>
        <v>PBFCalTORRANCETOTAL OPERABLE CAPACITYAtmospheric Crude Distillation Capacity (barrels per stream day)</v>
      </c>
      <c r="B2007" s="2" t="s">
        <v>100</v>
      </c>
      <c r="C2007" s="2" t="s">
        <v>311</v>
      </c>
      <c r="D2007" s="2" t="s">
        <v>9</v>
      </c>
      <c r="E2007" s="2" t="s">
        <v>312</v>
      </c>
      <c r="F2007" s="2" t="s">
        <v>35</v>
      </c>
      <c r="G2007" s="2" t="s">
        <v>33</v>
      </c>
      <c r="H2007" s="2">
        <v>157800</v>
      </c>
    </row>
    <row r="2008" spans="1:8" x14ac:dyDescent="0.45">
      <c r="A2008" s="2" t="str">
        <f t="shared" si="31"/>
        <v>PBFCalTORRANCEVACUUM DISTILLATIONDownstream Charge Capacity, Current Year (barrels per stream day)</v>
      </c>
      <c r="B2008" s="2" t="s">
        <v>100</v>
      </c>
      <c r="C2008" s="2" t="s">
        <v>311</v>
      </c>
      <c r="D2008" s="2" t="s">
        <v>9</v>
      </c>
      <c r="E2008" s="2" t="s">
        <v>312</v>
      </c>
      <c r="F2008" s="2" t="s">
        <v>36</v>
      </c>
      <c r="G2008" s="2" t="s">
        <v>13</v>
      </c>
      <c r="H2008" s="2">
        <v>102300</v>
      </c>
    </row>
    <row r="2009" spans="1:8" x14ac:dyDescent="0.45">
      <c r="A2009" s="2" t="str">
        <f t="shared" si="31"/>
        <v>PBFCalTORRANCEVACUUM DISTILLATIONDownstream Charge Capacity, Next Year (barrels per stream day)</v>
      </c>
      <c r="B2009" s="2" t="s">
        <v>100</v>
      </c>
      <c r="C2009" s="2" t="s">
        <v>311</v>
      </c>
      <c r="D2009" s="2" t="s">
        <v>9</v>
      </c>
      <c r="E2009" s="2" t="s">
        <v>312</v>
      </c>
      <c r="F2009" s="2" t="s">
        <v>36</v>
      </c>
      <c r="G2009" s="2" t="s">
        <v>14</v>
      </c>
      <c r="H2009" s="2">
        <v>102300</v>
      </c>
    </row>
    <row r="2010" spans="1:8" x14ac:dyDescent="0.45">
      <c r="A2010" s="2" t="str">
        <f t="shared" si="31"/>
        <v>PBFDelDELAWARE CITYALKYLATESProduction Capacity, Current Year (barrels per steam day except sulfur and hydrogen)</v>
      </c>
      <c r="B2010" s="2" t="s">
        <v>100</v>
      </c>
      <c r="C2010" s="2" t="s">
        <v>135</v>
      </c>
      <c r="D2010" s="2" t="s">
        <v>136</v>
      </c>
      <c r="E2010" s="2" t="s">
        <v>137</v>
      </c>
      <c r="F2010" s="2" t="s">
        <v>40</v>
      </c>
      <c r="G2010" s="2" t="s">
        <v>19</v>
      </c>
      <c r="H2010" s="2">
        <v>11729</v>
      </c>
    </row>
    <row r="2011" spans="1:8" x14ac:dyDescent="0.45">
      <c r="A2011" s="2" t="str">
        <f t="shared" si="31"/>
        <v>PBFDelDELAWARE CITYALKYLATESProduction Capacity, Next Year (barrels per stream day except sulfur and hydrogen)</v>
      </c>
      <c r="B2011" s="2" t="s">
        <v>100</v>
      </c>
      <c r="C2011" s="2" t="s">
        <v>135</v>
      </c>
      <c r="D2011" s="2" t="s">
        <v>136</v>
      </c>
      <c r="E2011" s="2" t="s">
        <v>137</v>
      </c>
      <c r="F2011" s="2" t="s">
        <v>40</v>
      </c>
      <c r="G2011" s="2" t="s">
        <v>20</v>
      </c>
      <c r="H2011" s="2">
        <v>11729</v>
      </c>
    </row>
    <row r="2012" spans="1:8" x14ac:dyDescent="0.45">
      <c r="A2012" s="2" t="str">
        <f t="shared" si="31"/>
        <v>PBFDelDELAWARE CITYAROMATICSProduction Capacity, Current Year (barrels per steam day except sulfur and hydrogen)</v>
      </c>
      <c r="B2012" s="2" t="s">
        <v>100</v>
      </c>
      <c r="C2012" s="2" t="s">
        <v>135</v>
      </c>
      <c r="D2012" s="2" t="s">
        <v>136</v>
      </c>
      <c r="E2012" s="2" t="s">
        <v>137</v>
      </c>
      <c r="F2012" s="2" t="s">
        <v>41</v>
      </c>
      <c r="G2012" s="2" t="s">
        <v>19</v>
      </c>
      <c r="H2012" s="2">
        <v>5191</v>
      </c>
    </row>
    <row r="2013" spans="1:8" x14ac:dyDescent="0.45">
      <c r="A2013" s="2" t="str">
        <f t="shared" si="31"/>
        <v>PBFDelDELAWARE CITYAROMATICSProduction Capacity, Next Year (barrels per stream day except sulfur and hydrogen)</v>
      </c>
      <c r="B2013" s="2" t="s">
        <v>100</v>
      </c>
      <c r="C2013" s="2" t="s">
        <v>135</v>
      </c>
      <c r="D2013" s="2" t="s">
        <v>136</v>
      </c>
      <c r="E2013" s="2" t="s">
        <v>137</v>
      </c>
      <c r="F2013" s="2" t="s">
        <v>41</v>
      </c>
      <c r="G2013" s="2" t="s">
        <v>20</v>
      </c>
      <c r="H2013" s="2">
        <v>5191</v>
      </c>
    </row>
    <row r="2014" spans="1:8" x14ac:dyDescent="0.45">
      <c r="A2014" s="2" t="str">
        <f t="shared" si="31"/>
        <v>PBFDelDELAWARE CITYCAT CRACKING: FRESH FEEDDownstream Charge Capacity, Current Year (barrels per calendar day)</v>
      </c>
      <c r="B2014" s="2" t="s">
        <v>100</v>
      </c>
      <c r="C2014" s="2" t="s">
        <v>135</v>
      </c>
      <c r="D2014" s="2" t="s">
        <v>136</v>
      </c>
      <c r="E2014" s="2" t="s">
        <v>137</v>
      </c>
      <c r="F2014" s="2" t="s">
        <v>28</v>
      </c>
      <c r="G2014" s="2" t="s">
        <v>12</v>
      </c>
      <c r="H2014" s="2">
        <v>81300</v>
      </c>
    </row>
    <row r="2015" spans="1:8" x14ac:dyDescent="0.45">
      <c r="A2015" s="2" t="str">
        <f t="shared" si="31"/>
        <v>PBFDelDELAWARE CITYCAT CRACKING: FRESH FEEDDownstream Charge Capacity, Current Year (barrels per stream day)</v>
      </c>
      <c r="B2015" s="2" t="s">
        <v>100</v>
      </c>
      <c r="C2015" s="2" t="s">
        <v>135</v>
      </c>
      <c r="D2015" s="2" t="s">
        <v>136</v>
      </c>
      <c r="E2015" s="2" t="s">
        <v>137</v>
      </c>
      <c r="F2015" s="2" t="s">
        <v>28</v>
      </c>
      <c r="G2015" s="2" t="s">
        <v>13</v>
      </c>
      <c r="H2015" s="2">
        <v>82000</v>
      </c>
    </row>
    <row r="2016" spans="1:8" x14ac:dyDescent="0.45">
      <c r="A2016" s="2" t="str">
        <f t="shared" si="31"/>
        <v>PBFDelDELAWARE CITYCAT CRACKING: FRESH FEEDDownstream Charge Capacity, Next Year (barrels per stream day)</v>
      </c>
      <c r="B2016" s="2" t="s">
        <v>100</v>
      </c>
      <c r="C2016" s="2" t="s">
        <v>135</v>
      </c>
      <c r="D2016" s="2" t="s">
        <v>136</v>
      </c>
      <c r="E2016" s="2" t="s">
        <v>137</v>
      </c>
      <c r="F2016" s="2" t="s">
        <v>28</v>
      </c>
      <c r="G2016" s="2" t="s">
        <v>14</v>
      </c>
      <c r="H2016" s="2">
        <v>82000</v>
      </c>
    </row>
    <row r="2017" spans="1:8" x14ac:dyDescent="0.45">
      <c r="A2017" s="2" t="str">
        <f t="shared" si="31"/>
        <v>PBFDelDELAWARE CITYCAT CRACKING: RECYCLED FEEDDownstream Charge Capacity, Current Year (barrels per stream day)</v>
      </c>
      <c r="B2017" s="2" t="s">
        <v>100</v>
      </c>
      <c r="C2017" s="2" t="s">
        <v>135</v>
      </c>
      <c r="D2017" s="2" t="s">
        <v>136</v>
      </c>
      <c r="E2017" s="2" t="s">
        <v>137</v>
      </c>
      <c r="F2017" s="2" t="s">
        <v>66</v>
      </c>
      <c r="G2017" s="2" t="s">
        <v>13</v>
      </c>
      <c r="H2017" s="2">
        <v>4000</v>
      </c>
    </row>
    <row r="2018" spans="1:8" x14ac:dyDescent="0.45">
      <c r="A2018" s="2" t="str">
        <f t="shared" si="31"/>
        <v>PBFDelDELAWARE CITYCAT CRACKING: RECYCLED FEEDDownstream Charge Capacity, Next Year (barrels per stream day)</v>
      </c>
      <c r="B2018" s="2" t="s">
        <v>100</v>
      </c>
      <c r="C2018" s="2" t="s">
        <v>135</v>
      </c>
      <c r="D2018" s="2" t="s">
        <v>136</v>
      </c>
      <c r="E2018" s="2" t="s">
        <v>137</v>
      </c>
      <c r="F2018" s="2" t="s">
        <v>66</v>
      </c>
      <c r="G2018" s="2" t="s">
        <v>14</v>
      </c>
      <c r="H2018" s="2">
        <v>4000</v>
      </c>
    </row>
    <row r="2019" spans="1:8" x14ac:dyDescent="0.45">
      <c r="A2019" s="2" t="str">
        <f t="shared" si="31"/>
        <v>PBFDelDELAWARE CITYCAT HYDROCRACKING, GAS OILDownstream Charge Capacity, Current Year (barrels per calendar day)</v>
      </c>
      <c r="B2019" s="2" t="s">
        <v>100</v>
      </c>
      <c r="C2019" s="2" t="s">
        <v>135</v>
      </c>
      <c r="D2019" s="2" t="s">
        <v>136</v>
      </c>
      <c r="E2019" s="2" t="s">
        <v>137</v>
      </c>
      <c r="F2019" s="2" t="s">
        <v>11</v>
      </c>
      <c r="G2019" s="2" t="s">
        <v>12</v>
      </c>
      <c r="H2019" s="2">
        <v>20000</v>
      </c>
    </row>
    <row r="2020" spans="1:8" x14ac:dyDescent="0.45">
      <c r="A2020" s="2" t="str">
        <f t="shared" si="31"/>
        <v>PBFDelDELAWARE CITYCAT HYDROCRACKING, GAS OILDownstream Charge Capacity, Current Year (barrels per stream day)</v>
      </c>
      <c r="B2020" s="2" t="s">
        <v>100</v>
      </c>
      <c r="C2020" s="2" t="s">
        <v>135</v>
      </c>
      <c r="D2020" s="2" t="s">
        <v>136</v>
      </c>
      <c r="E2020" s="2" t="s">
        <v>137</v>
      </c>
      <c r="F2020" s="2" t="s">
        <v>11</v>
      </c>
      <c r="G2020" s="2" t="s">
        <v>13</v>
      </c>
      <c r="H2020" s="2">
        <v>22300</v>
      </c>
    </row>
    <row r="2021" spans="1:8" x14ac:dyDescent="0.45">
      <c r="A2021" s="2" t="str">
        <f t="shared" si="31"/>
        <v>PBFDelDELAWARE CITYCAT HYDROCRACKING, GAS OILDownstream Charge Capacity, Next Year (barrels per stream day)</v>
      </c>
      <c r="B2021" s="2" t="s">
        <v>100</v>
      </c>
      <c r="C2021" s="2" t="s">
        <v>135</v>
      </c>
      <c r="D2021" s="2" t="s">
        <v>136</v>
      </c>
      <c r="E2021" s="2" t="s">
        <v>137</v>
      </c>
      <c r="F2021" s="2" t="s">
        <v>11</v>
      </c>
      <c r="G2021" s="2" t="s">
        <v>14</v>
      </c>
      <c r="H2021" s="2">
        <v>22300</v>
      </c>
    </row>
    <row r="2022" spans="1:8" x14ac:dyDescent="0.45">
      <c r="A2022" s="2" t="str">
        <f t="shared" si="31"/>
        <v>PBFDelDELAWARE CITYCAT REFORMING: LOW PRESSUREDownstream Charge Capacity, Current Year (barrels per calendar day)</v>
      </c>
      <c r="B2022" s="2" t="s">
        <v>100</v>
      </c>
      <c r="C2022" s="2" t="s">
        <v>135</v>
      </c>
      <c r="D2022" s="2" t="s">
        <v>136</v>
      </c>
      <c r="E2022" s="2" t="s">
        <v>137</v>
      </c>
      <c r="F2022" s="2" t="s">
        <v>15</v>
      </c>
      <c r="G2022" s="2" t="s">
        <v>12</v>
      </c>
      <c r="H2022" s="2">
        <v>41000</v>
      </c>
    </row>
    <row r="2023" spans="1:8" x14ac:dyDescent="0.45">
      <c r="A2023" s="2" t="str">
        <f t="shared" si="31"/>
        <v>PBFDelDELAWARE CITYCAT REFORMING: LOW PRESSUREDownstream Charge Capacity, Current Year (barrels per stream day)</v>
      </c>
      <c r="B2023" s="2" t="s">
        <v>100</v>
      </c>
      <c r="C2023" s="2" t="s">
        <v>135</v>
      </c>
      <c r="D2023" s="2" t="s">
        <v>136</v>
      </c>
      <c r="E2023" s="2" t="s">
        <v>137</v>
      </c>
      <c r="F2023" s="2" t="s">
        <v>15</v>
      </c>
      <c r="G2023" s="2" t="s">
        <v>13</v>
      </c>
      <c r="H2023" s="2">
        <v>43800</v>
      </c>
    </row>
    <row r="2024" spans="1:8" x14ac:dyDescent="0.45">
      <c r="A2024" s="2" t="str">
        <f t="shared" si="31"/>
        <v>PBFDelDELAWARE CITYCAT REFORMING: LOW PRESSUREDownstream Charge Capacity, Next Year (barrels per stream day)</v>
      </c>
      <c r="B2024" s="2" t="s">
        <v>100</v>
      </c>
      <c r="C2024" s="2" t="s">
        <v>135</v>
      </c>
      <c r="D2024" s="2" t="s">
        <v>136</v>
      </c>
      <c r="E2024" s="2" t="s">
        <v>137</v>
      </c>
      <c r="F2024" s="2" t="s">
        <v>15</v>
      </c>
      <c r="G2024" s="2" t="s">
        <v>14</v>
      </c>
      <c r="H2024" s="2">
        <v>43800</v>
      </c>
    </row>
    <row r="2025" spans="1:8" x14ac:dyDescent="0.45">
      <c r="A2025" s="2" t="str">
        <f t="shared" si="31"/>
        <v>PBFDelDELAWARE CITYDESULFURIZATION, DIESEL FUELDownstream Charge Capacity, Current Year (barrels per stream day)</v>
      </c>
      <c r="B2025" s="2" t="s">
        <v>100</v>
      </c>
      <c r="C2025" s="2" t="s">
        <v>135</v>
      </c>
      <c r="D2025" s="2" t="s">
        <v>136</v>
      </c>
      <c r="E2025" s="2" t="s">
        <v>137</v>
      </c>
      <c r="F2025" s="2" t="s">
        <v>43</v>
      </c>
      <c r="G2025" s="2" t="s">
        <v>13</v>
      </c>
      <c r="H2025" s="2">
        <v>52000</v>
      </c>
    </row>
    <row r="2026" spans="1:8" x14ac:dyDescent="0.45">
      <c r="A2026" s="2" t="str">
        <f t="shared" si="31"/>
        <v>PBFDelDELAWARE CITYDESULFURIZATION, DIESEL FUELDownstream Charge Capacity, Next Year (barrels per stream day)</v>
      </c>
      <c r="B2026" s="2" t="s">
        <v>100</v>
      </c>
      <c r="C2026" s="2" t="s">
        <v>135</v>
      </c>
      <c r="D2026" s="2" t="s">
        <v>136</v>
      </c>
      <c r="E2026" s="2" t="s">
        <v>137</v>
      </c>
      <c r="F2026" s="2" t="s">
        <v>43</v>
      </c>
      <c r="G2026" s="2" t="s">
        <v>14</v>
      </c>
      <c r="H2026" s="2">
        <v>52000</v>
      </c>
    </row>
    <row r="2027" spans="1:8" x14ac:dyDescent="0.45">
      <c r="A2027" s="2" t="str">
        <f t="shared" si="31"/>
        <v>PBFDelDELAWARE CITYDESULFURIZATION, GASOLINEDownstream Charge Capacity, Current Year (barrels per stream day)</v>
      </c>
      <c r="B2027" s="2" t="s">
        <v>100</v>
      </c>
      <c r="C2027" s="2" t="s">
        <v>135</v>
      </c>
      <c r="D2027" s="2" t="s">
        <v>136</v>
      </c>
      <c r="E2027" s="2" t="s">
        <v>137</v>
      </c>
      <c r="F2027" s="2" t="s">
        <v>30</v>
      </c>
      <c r="G2027" s="2" t="s">
        <v>13</v>
      </c>
      <c r="H2027" s="2">
        <v>33000</v>
      </c>
    </row>
    <row r="2028" spans="1:8" x14ac:dyDescent="0.45">
      <c r="A2028" s="2" t="str">
        <f t="shared" si="31"/>
        <v>PBFDelDELAWARE CITYDESULFURIZATION, GASOLINEDownstream Charge Capacity, Next Year (barrels per stream day)</v>
      </c>
      <c r="B2028" s="2" t="s">
        <v>100</v>
      </c>
      <c r="C2028" s="2" t="s">
        <v>135</v>
      </c>
      <c r="D2028" s="2" t="s">
        <v>136</v>
      </c>
      <c r="E2028" s="2" t="s">
        <v>137</v>
      </c>
      <c r="F2028" s="2" t="s">
        <v>30</v>
      </c>
      <c r="G2028" s="2" t="s">
        <v>14</v>
      </c>
      <c r="H2028" s="2">
        <v>33000</v>
      </c>
    </row>
    <row r="2029" spans="1:8" x14ac:dyDescent="0.45">
      <c r="A2029" s="2" t="str">
        <f t="shared" si="31"/>
        <v>PBFDelDELAWARE CITYDESULFURIZATION, KEROSENE AND JETDownstream Charge Capacity, Current Year (barrels per stream day)</v>
      </c>
      <c r="B2029" s="2" t="s">
        <v>100</v>
      </c>
      <c r="C2029" s="2" t="s">
        <v>135</v>
      </c>
      <c r="D2029" s="2" t="s">
        <v>136</v>
      </c>
      <c r="E2029" s="2" t="s">
        <v>137</v>
      </c>
      <c r="F2029" s="2" t="s">
        <v>44</v>
      </c>
      <c r="G2029" s="2" t="s">
        <v>13</v>
      </c>
      <c r="H2029" s="2">
        <v>16500</v>
      </c>
    </row>
    <row r="2030" spans="1:8" x14ac:dyDescent="0.45">
      <c r="A2030" s="2" t="str">
        <f t="shared" si="31"/>
        <v>PBFDelDELAWARE CITYDESULFURIZATION, KEROSENE AND JETDownstream Charge Capacity, Next Year (barrels per stream day)</v>
      </c>
      <c r="B2030" s="2" t="s">
        <v>100</v>
      </c>
      <c r="C2030" s="2" t="s">
        <v>135</v>
      </c>
      <c r="D2030" s="2" t="s">
        <v>136</v>
      </c>
      <c r="E2030" s="2" t="s">
        <v>137</v>
      </c>
      <c r="F2030" s="2" t="s">
        <v>44</v>
      </c>
      <c r="G2030" s="2" t="s">
        <v>14</v>
      </c>
      <c r="H2030" s="2">
        <v>16500</v>
      </c>
    </row>
    <row r="2031" spans="1:8" x14ac:dyDescent="0.45">
      <c r="A2031" s="2" t="str">
        <f t="shared" si="31"/>
        <v>PBFDelDELAWARE CITYDESULFURIZATION, NAPHTHA/REFORMER FEEDDownstream Charge Capacity, Current Year (barrels per stream day)</v>
      </c>
      <c r="B2031" s="2" t="s">
        <v>100</v>
      </c>
      <c r="C2031" s="2" t="s">
        <v>135</v>
      </c>
      <c r="D2031" s="2" t="s">
        <v>136</v>
      </c>
      <c r="E2031" s="2" t="s">
        <v>137</v>
      </c>
      <c r="F2031" s="2" t="s">
        <v>17</v>
      </c>
      <c r="G2031" s="2" t="s">
        <v>13</v>
      </c>
      <c r="H2031" s="2">
        <v>50000</v>
      </c>
    </row>
    <row r="2032" spans="1:8" x14ac:dyDescent="0.45">
      <c r="A2032" s="2" t="str">
        <f t="shared" si="31"/>
        <v>PBFDelDELAWARE CITYDESULFURIZATION, NAPHTHA/REFORMER FEEDDownstream Charge Capacity, Next Year (barrels per stream day)</v>
      </c>
      <c r="B2032" s="2" t="s">
        <v>100</v>
      </c>
      <c r="C2032" s="2" t="s">
        <v>135</v>
      </c>
      <c r="D2032" s="2" t="s">
        <v>136</v>
      </c>
      <c r="E2032" s="2" t="s">
        <v>137</v>
      </c>
      <c r="F2032" s="2" t="s">
        <v>17</v>
      </c>
      <c r="G2032" s="2" t="s">
        <v>14</v>
      </c>
      <c r="H2032" s="2">
        <v>50000</v>
      </c>
    </row>
    <row r="2033" spans="1:8" x14ac:dyDescent="0.45">
      <c r="A2033" s="2" t="str">
        <f t="shared" si="31"/>
        <v>PBFDelDELAWARE CITYHYDROGEN (MMCFD)Production Capacity, Current Year (barrels per steam day except sulfur and hydrogen)</v>
      </c>
      <c r="B2033" s="2" t="s">
        <v>100</v>
      </c>
      <c r="C2033" s="2" t="s">
        <v>135</v>
      </c>
      <c r="D2033" s="2" t="s">
        <v>136</v>
      </c>
      <c r="E2033" s="2" t="s">
        <v>137</v>
      </c>
      <c r="F2033" s="2" t="s">
        <v>18</v>
      </c>
      <c r="G2033" s="2" t="s">
        <v>19</v>
      </c>
      <c r="H2033" s="2">
        <v>40</v>
      </c>
    </row>
    <row r="2034" spans="1:8" x14ac:dyDescent="0.45">
      <c r="A2034" s="2" t="str">
        <f t="shared" si="31"/>
        <v>PBFDelDELAWARE CITYHYDROGEN (MMCFD)Production Capacity, Next Year (barrels per stream day except sulfur and hydrogen)</v>
      </c>
      <c r="B2034" s="2" t="s">
        <v>100</v>
      </c>
      <c r="C2034" s="2" t="s">
        <v>135</v>
      </c>
      <c r="D2034" s="2" t="s">
        <v>136</v>
      </c>
      <c r="E2034" s="2" t="s">
        <v>137</v>
      </c>
      <c r="F2034" s="2" t="s">
        <v>18</v>
      </c>
      <c r="G2034" s="2" t="s">
        <v>20</v>
      </c>
      <c r="H2034" s="2">
        <v>40</v>
      </c>
    </row>
    <row r="2035" spans="1:8" x14ac:dyDescent="0.45">
      <c r="A2035" s="2" t="str">
        <f t="shared" si="31"/>
        <v>PBFDelDELAWARE CITYISOMERIZATION (ISOBUTANE)Production Capacity, Current Year (barrels per steam day except sulfur and hydrogen)</v>
      </c>
      <c r="B2035" s="2" t="s">
        <v>100</v>
      </c>
      <c r="C2035" s="2" t="s">
        <v>135</v>
      </c>
      <c r="D2035" s="2" t="s">
        <v>136</v>
      </c>
      <c r="E2035" s="2" t="s">
        <v>137</v>
      </c>
      <c r="F2035" s="2" t="s">
        <v>21</v>
      </c>
      <c r="G2035" s="2" t="s">
        <v>19</v>
      </c>
      <c r="H2035" s="2">
        <v>6000</v>
      </c>
    </row>
    <row r="2036" spans="1:8" x14ac:dyDescent="0.45">
      <c r="A2036" s="2" t="str">
        <f t="shared" si="31"/>
        <v>PBFDelDELAWARE CITYISOMERIZATION (ISOBUTANE)Production Capacity, Next Year (barrels per stream day except sulfur and hydrogen)</v>
      </c>
      <c r="B2036" s="2" t="s">
        <v>100</v>
      </c>
      <c r="C2036" s="2" t="s">
        <v>135</v>
      </c>
      <c r="D2036" s="2" t="s">
        <v>136</v>
      </c>
      <c r="E2036" s="2" t="s">
        <v>137</v>
      </c>
      <c r="F2036" s="2" t="s">
        <v>21</v>
      </c>
      <c r="G2036" s="2" t="s">
        <v>20</v>
      </c>
      <c r="H2036" s="2">
        <v>6000</v>
      </c>
    </row>
    <row r="2037" spans="1:8" x14ac:dyDescent="0.45">
      <c r="A2037" s="2" t="str">
        <f t="shared" si="31"/>
        <v>PBFDelDELAWARE CITYOPERATING CAPACITYAtmospheric Crude Distillation Capacity (barrels per calendar day)</v>
      </c>
      <c r="B2037" s="2" t="s">
        <v>100</v>
      </c>
      <c r="C2037" s="2" t="s">
        <v>135</v>
      </c>
      <c r="D2037" s="2" t="s">
        <v>136</v>
      </c>
      <c r="E2037" s="2" t="s">
        <v>137</v>
      </c>
      <c r="F2037" s="2" t="s">
        <v>31</v>
      </c>
      <c r="G2037" s="2" t="s">
        <v>32</v>
      </c>
      <c r="H2037" s="2">
        <v>182200</v>
      </c>
    </row>
    <row r="2038" spans="1:8" x14ac:dyDescent="0.45">
      <c r="A2038" s="2" t="str">
        <f t="shared" si="31"/>
        <v>PBFDelDELAWARE CITYOPERATING CAPACITYAtmospheric Crude Distillation Capacity (barrels per stream day)</v>
      </c>
      <c r="B2038" s="2" t="s">
        <v>100</v>
      </c>
      <c r="C2038" s="2" t="s">
        <v>135</v>
      </c>
      <c r="D2038" s="2" t="s">
        <v>136</v>
      </c>
      <c r="E2038" s="2" t="s">
        <v>137</v>
      </c>
      <c r="F2038" s="2" t="s">
        <v>31</v>
      </c>
      <c r="G2038" s="2" t="s">
        <v>33</v>
      </c>
      <c r="H2038" s="2">
        <v>190200</v>
      </c>
    </row>
    <row r="2039" spans="1:8" x14ac:dyDescent="0.45">
      <c r="A2039" s="2" t="str">
        <f t="shared" si="31"/>
        <v>PBFDelDELAWARE CITYPETCOKE,MARKETProduction Capacity, Current Year (barrels per steam day except sulfur and hydrogen)</v>
      </c>
      <c r="B2039" s="2" t="s">
        <v>100</v>
      </c>
      <c r="C2039" s="2" t="s">
        <v>135</v>
      </c>
      <c r="D2039" s="2" t="s">
        <v>136</v>
      </c>
      <c r="E2039" s="2" t="s">
        <v>137</v>
      </c>
      <c r="F2039" s="2" t="s">
        <v>67</v>
      </c>
      <c r="G2039" s="2" t="s">
        <v>19</v>
      </c>
      <c r="H2039" s="2">
        <v>13620</v>
      </c>
    </row>
    <row r="2040" spans="1:8" x14ac:dyDescent="0.45">
      <c r="A2040" s="2" t="str">
        <f t="shared" si="31"/>
        <v>PBFDelDELAWARE CITYPETCOKE,MARKETProduction Capacity, Next Year (barrels per stream day except sulfur and hydrogen)</v>
      </c>
      <c r="B2040" s="2" t="s">
        <v>100</v>
      </c>
      <c r="C2040" s="2" t="s">
        <v>135</v>
      </c>
      <c r="D2040" s="2" t="s">
        <v>136</v>
      </c>
      <c r="E2040" s="2" t="s">
        <v>137</v>
      </c>
      <c r="F2040" s="2" t="s">
        <v>67</v>
      </c>
      <c r="G2040" s="2" t="s">
        <v>20</v>
      </c>
      <c r="H2040" s="2">
        <v>13620</v>
      </c>
    </row>
    <row r="2041" spans="1:8" x14ac:dyDescent="0.45">
      <c r="A2041" s="2" t="str">
        <f t="shared" si="31"/>
        <v>PBFDelDELAWARE CITYSULFUR (SHORT TONS/DAY)Production Capacity, Current Year (barrels per steam day except sulfur and hydrogen)</v>
      </c>
      <c r="B2041" s="2" t="s">
        <v>100</v>
      </c>
      <c r="C2041" s="2" t="s">
        <v>135</v>
      </c>
      <c r="D2041" s="2" t="s">
        <v>136</v>
      </c>
      <c r="E2041" s="2" t="s">
        <v>137</v>
      </c>
      <c r="F2041" s="2" t="s">
        <v>24</v>
      </c>
      <c r="G2041" s="2" t="s">
        <v>19</v>
      </c>
      <c r="H2041" s="2">
        <v>596</v>
      </c>
    </row>
    <row r="2042" spans="1:8" x14ac:dyDescent="0.45">
      <c r="A2042" s="2" t="str">
        <f t="shared" si="31"/>
        <v>PBFDelDELAWARE CITYSULFUR (SHORT TONS/DAY)Production Capacity, Next Year (barrels per stream day except sulfur and hydrogen)</v>
      </c>
      <c r="B2042" s="2" t="s">
        <v>100</v>
      </c>
      <c r="C2042" s="2" t="s">
        <v>135</v>
      </c>
      <c r="D2042" s="2" t="s">
        <v>136</v>
      </c>
      <c r="E2042" s="2" t="s">
        <v>137</v>
      </c>
      <c r="F2042" s="2" t="s">
        <v>24</v>
      </c>
      <c r="G2042" s="2" t="s">
        <v>20</v>
      </c>
      <c r="H2042" s="2">
        <v>596</v>
      </c>
    </row>
    <row r="2043" spans="1:8" x14ac:dyDescent="0.45">
      <c r="A2043" s="2" t="str">
        <f t="shared" si="31"/>
        <v>PBFDelDELAWARE CITYTHERM CRACKING, FLUID COKINGDownstream Charge Capacity, Current Year (barrels per calendar day)</v>
      </c>
      <c r="B2043" s="2" t="s">
        <v>100</v>
      </c>
      <c r="C2043" s="2" t="s">
        <v>135</v>
      </c>
      <c r="D2043" s="2" t="s">
        <v>136</v>
      </c>
      <c r="E2043" s="2" t="s">
        <v>137</v>
      </c>
      <c r="F2043" s="2" t="s">
        <v>138</v>
      </c>
      <c r="G2043" s="2" t="s">
        <v>12</v>
      </c>
      <c r="H2043" s="2">
        <v>48400</v>
      </c>
    </row>
    <row r="2044" spans="1:8" x14ac:dyDescent="0.45">
      <c r="A2044" s="2" t="str">
        <f t="shared" si="31"/>
        <v>PBFDelDELAWARE CITYTHERM CRACKING, FLUID COKINGDownstream Charge Capacity, Current Year (barrels per stream day)</v>
      </c>
      <c r="B2044" s="2" t="s">
        <v>100</v>
      </c>
      <c r="C2044" s="2" t="s">
        <v>135</v>
      </c>
      <c r="D2044" s="2" t="s">
        <v>136</v>
      </c>
      <c r="E2044" s="2" t="s">
        <v>137</v>
      </c>
      <c r="F2044" s="2" t="s">
        <v>138</v>
      </c>
      <c r="G2044" s="2" t="s">
        <v>13</v>
      </c>
      <c r="H2044" s="2">
        <v>54500</v>
      </c>
    </row>
    <row r="2045" spans="1:8" x14ac:dyDescent="0.45">
      <c r="A2045" s="2" t="str">
        <f t="shared" si="31"/>
        <v>PBFDelDELAWARE CITYTHERM CRACKING, FLUID COKINGDownstream Charge Capacity, Next Year (barrels per stream day)</v>
      </c>
      <c r="B2045" s="2" t="s">
        <v>100</v>
      </c>
      <c r="C2045" s="2" t="s">
        <v>135</v>
      </c>
      <c r="D2045" s="2" t="s">
        <v>136</v>
      </c>
      <c r="E2045" s="2" t="s">
        <v>137</v>
      </c>
      <c r="F2045" s="2" t="s">
        <v>138</v>
      </c>
      <c r="G2045" s="2" t="s">
        <v>14</v>
      </c>
      <c r="H2045" s="2">
        <v>54500</v>
      </c>
    </row>
    <row r="2046" spans="1:8" x14ac:dyDescent="0.45">
      <c r="A2046" s="2" t="str">
        <f t="shared" si="31"/>
        <v>PBFDelDELAWARE CITYTOTAL OPER CAP (PROJECTED, NEXT YEAR)Atmospheric Crude Distillation Capacity (barrels per stream day)</v>
      </c>
      <c r="B2046" s="2" t="s">
        <v>100</v>
      </c>
      <c r="C2046" s="2" t="s">
        <v>135</v>
      </c>
      <c r="D2046" s="2" t="s">
        <v>136</v>
      </c>
      <c r="E2046" s="2" t="s">
        <v>137</v>
      </c>
      <c r="F2046" s="2" t="s">
        <v>34</v>
      </c>
      <c r="G2046" s="2" t="s">
        <v>33</v>
      </c>
      <c r="H2046" s="2">
        <v>190200</v>
      </c>
    </row>
    <row r="2047" spans="1:8" x14ac:dyDescent="0.45">
      <c r="A2047" s="2" t="str">
        <f t="shared" si="31"/>
        <v>PBFDelDELAWARE CITYTOTAL OPERABLE CAPACITYAtmospheric Crude Distillation Capacity (barrels per calendar day)</v>
      </c>
      <c r="B2047" s="2" t="s">
        <v>100</v>
      </c>
      <c r="C2047" s="2" t="s">
        <v>135</v>
      </c>
      <c r="D2047" s="2" t="s">
        <v>136</v>
      </c>
      <c r="E2047" s="2" t="s">
        <v>137</v>
      </c>
      <c r="F2047" s="2" t="s">
        <v>35</v>
      </c>
      <c r="G2047" s="2" t="s">
        <v>32</v>
      </c>
      <c r="H2047" s="2">
        <v>182200</v>
      </c>
    </row>
    <row r="2048" spans="1:8" x14ac:dyDescent="0.45">
      <c r="A2048" s="2" t="str">
        <f t="shared" si="31"/>
        <v>PBFDelDELAWARE CITYTOTAL OPERABLE CAPACITYAtmospheric Crude Distillation Capacity (barrels per stream day)</v>
      </c>
      <c r="B2048" s="2" t="s">
        <v>100</v>
      </c>
      <c r="C2048" s="2" t="s">
        <v>135</v>
      </c>
      <c r="D2048" s="2" t="s">
        <v>136</v>
      </c>
      <c r="E2048" s="2" t="s">
        <v>137</v>
      </c>
      <c r="F2048" s="2" t="s">
        <v>35</v>
      </c>
      <c r="G2048" s="2" t="s">
        <v>33</v>
      </c>
      <c r="H2048" s="2">
        <v>190200</v>
      </c>
    </row>
    <row r="2049" spans="1:8" x14ac:dyDescent="0.45">
      <c r="A2049" s="2" t="str">
        <f t="shared" si="31"/>
        <v>PBFDelDELAWARE CITYVACUUM DISTILLATIONDownstream Charge Capacity, Current Year (barrels per stream day)</v>
      </c>
      <c r="B2049" s="2" t="s">
        <v>100</v>
      </c>
      <c r="C2049" s="2" t="s">
        <v>135</v>
      </c>
      <c r="D2049" s="2" t="s">
        <v>136</v>
      </c>
      <c r="E2049" s="2" t="s">
        <v>137</v>
      </c>
      <c r="F2049" s="2" t="s">
        <v>36</v>
      </c>
      <c r="G2049" s="2" t="s">
        <v>13</v>
      </c>
      <c r="H2049" s="2">
        <v>104600</v>
      </c>
    </row>
    <row r="2050" spans="1:8" x14ac:dyDescent="0.45">
      <c r="A2050" s="2" t="str">
        <f t="shared" ref="A2050:A2113" si="32">LEFT(B2050,3)&amp;LEFT(D2050,3)&amp;LEFT(E2050,15)&amp;F2050&amp;G2050</f>
        <v>PBFDelDELAWARE CITYVACUUM DISTILLATIONDownstream Charge Capacity, Next Year (barrels per stream day)</v>
      </c>
      <c r="B2050" s="2" t="s">
        <v>100</v>
      </c>
      <c r="C2050" s="2" t="s">
        <v>135</v>
      </c>
      <c r="D2050" s="2" t="s">
        <v>136</v>
      </c>
      <c r="E2050" s="2" t="s">
        <v>137</v>
      </c>
      <c r="F2050" s="2" t="s">
        <v>36</v>
      </c>
      <c r="G2050" s="2" t="s">
        <v>14</v>
      </c>
      <c r="H2050" s="2">
        <v>104600</v>
      </c>
    </row>
    <row r="2051" spans="1:8" x14ac:dyDescent="0.45">
      <c r="A2051" s="2" t="str">
        <f t="shared" si="32"/>
        <v>PBFLouCHALMETTEALKYLATESProduction Capacity, Current Year (barrels per steam day except sulfur and hydrogen)</v>
      </c>
      <c r="B2051" s="2" t="s">
        <v>100</v>
      </c>
      <c r="C2051" s="2" t="s">
        <v>101</v>
      </c>
      <c r="D2051" s="2" t="s">
        <v>26</v>
      </c>
      <c r="E2051" s="2" t="s">
        <v>102</v>
      </c>
      <c r="F2051" s="2" t="s">
        <v>40</v>
      </c>
      <c r="G2051" s="2" t="s">
        <v>19</v>
      </c>
      <c r="H2051" s="2">
        <v>16800</v>
      </c>
    </row>
    <row r="2052" spans="1:8" x14ac:dyDescent="0.45">
      <c r="A2052" s="2" t="str">
        <f t="shared" si="32"/>
        <v>PBFLouCHALMETTEALKYLATESProduction Capacity, Next Year (barrels per stream day except sulfur and hydrogen)</v>
      </c>
      <c r="B2052" s="2" t="s">
        <v>100</v>
      </c>
      <c r="C2052" s="2" t="s">
        <v>101</v>
      </c>
      <c r="D2052" s="2" t="s">
        <v>26</v>
      </c>
      <c r="E2052" s="2" t="s">
        <v>102</v>
      </c>
      <c r="F2052" s="2" t="s">
        <v>40</v>
      </c>
      <c r="G2052" s="2" t="s">
        <v>20</v>
      </c>
      <c r="H2052" s="2">
        <v>16800</v>
      </c>
    </row>
    <row r="2053" spans="1:8" x14ac:dyDescent="0.45">
      <c r="A2053" s="2" t="str">
        <f t="shared" si="32"/>
        <v>PBFLouCHALMETTEAROMATICSProduction Capacity, Current Year (barrels per steam day except sulfur and hydrogen)</v>
      </c>
      <c r="B2053" s="2" t="s">
        <v>100</v>
      </c>
      <c r="C2053" s="2" t="s">
        <v>101</v>
      </c>
      <c r="D2053" s="2" t="s">
        <v>26</v>
      </c>
      <c r="E2053" s="2" t="s">
        <v>102</v>
      </c>
      <c r="F2053" s="2" t="s">
        <v>41</v>
      </c>
      <c r="G2053" s="2" t="s">
        <v>19</v>
      </c>
      <c r="H2053" s="2">
        <v>10500</v>
      </c>
    </row>
    <row r="2054" spans="1:8" x14ac:dyDescent="0.45">
      <c r="A2054" s="2" t="str">
        <f t="shared" si="32"/>
        <v>PBFLouCHALMETTEAROMATICSProduction Capacity, Next Year (barrels per stream day except sulfur and hydrogen)</v>
      </c>
      <c r="B2054" s="2" t="s">
        <v>100</v>
      </c>
      <c r="C2054" s="2" t="s">
        <v>101</v>
      </c>
      <c r="D2054" s="2" t="s">
        <v>26</v>
      </c>
      <c r="E2054" s="2" t="s">
        <v>102</v>
      </c>
      <c r="F2054" s="2" t="s">
        <v>41</v>
      </c>
      <c r="G2054" s="2" t="s">
        <v>20</v>
      </c>
      <c r="H2054" s="2">
        <v>10500</v>
      </c>
    </row>
    <row r="2055" spans="1:8" x14ac:dyDescent="0.45">
      <c r="A2055" s="2" t="str">
        <f t="shared" si="32"/>
        <v>PBFLouCHALMETTEASPHALT &amp; ROAD OILProduction Capacity, Current Year (barrels per steam day except sulfur and hydrogen)</v>
      </c>
      <c r="B2055" s="2" t="s">
        <v>100</v>
      </c>
      <c r="C2055" s="2" t="s">
        <v>101</v>
      </c>
      <c r="D2055" s="2" t="s">
        <v>26</v>
      </c>
      <c r="E2055" s="2" t="s">
        <v>102</v>
      </c>
      <c r="F2055" s="2" t="s">
        <v>42</v>
      </c>
      <c r="G2055" s="2" t="s">
        <v>19</v>
      </c>
      <c r="H2055" s="2">
        <v>10000</v>
      </c>
    </row>
    <row r="2056" spans="1:8" x14ac:dyDescent="0.45">
      <c r="A2056" s="2" t="str">
        <f t="shared" si="32"/>
        <v>PBFLouCHALMETTEASPHALT &amp; ROAD OILProduction Capacity, Next Year (barrels per stream day except sulfur and hydrogen)</v>
      </c>
      <c r="B2056" s="2" t="s">
        <v>100</v>
      </c>
      <c r="C2056" s="2" t="s">
        <v>101</v>
      </c>
      <c r="D2056" s="2" t="s">
        <v>26</v>
      </c>
      <c r="E2056" s="2" t="s">
        <v>102</v>
      </c>
      <c r="F2056" s="2" t="s">
        <v>42</v>
      </c>
      <c r="G2056" s="2" t="s">
        <v>20</v>
      </c>
      <c r="H2056" s="2">
        <v>10000</v>
      </c>
    </row>
    <row r="2057" spans="1:8" x14ac:dyDescent="0.45">
      <c r="A2057" s="2" t="str">
        <f t="shared" si="32"/>
        <v>PBFLouCHALMETTECAT CRACKING: FRESH FEEDDownstream Charge Capacity, Current Year (barrels per calendar day)</v>
      </c>
      <c r="B2057" s="2" t="s">
        <v>100</v>
      </c>
      <c r="C2057" s="2" t="s">
        <v>101</v>
      </c>
      <c r="D2057" s="2" t="s">
        <v>26</v>
      </c>
      <c r="E2057" s="2" t="s">
        <v>102</v>
      </c>
      <c r="F2057" s="2" t="s">
        <v>28</v>
      </c>
      <c r="G2057" s="2" t="s">
        <v>12</v>
      </c>
      <c r="H2057" s="2">
        <v>68000</v>
      </c>
    </row>
    <row r="2058" spans="1:8" x14ac:dyDescent="0.45">
      <c r="A2058" s="2" t="str">
        <f t="shared" si="32"/>
        <v>PBFLouCHALMETTECAT CRACKING: FRESH FEEDDownstream Charge Capacity, Current Year (barrels per stream day)</v>
      </c>
      <c r="B2058" s="2" t="s">
        <v>100</v>
      </c>
      <c r="C2058" s="2" t="s">
        <v>101</v>
      </c>
      <c r="D2058" s="2" t="s">
        <v>26</v>
      </c>
      <c r="E2058" s="2" t="s">
        <v>102</v>
      </c>
      <c r="F2058" s="2" t="s">
        <v>28</v>
      </c>
      <c r="G2058" s="2" t="s">
        <v>13</v>
      </c>
      <c r="H2058" s="2">
        <v>75600</v>
      </c>
    </row>
    <row r="2059" spans="1:8" x14ac:dyDescent="0.45">
      <c r="A2059" s="2" t="str">
        <f t="shared" si="32"/>
        <v>PBFLouCHALMETTECAT CRACKING: FRESH FEEDDownstream Charge Capacity, Next Year (barrels per stream day)</v>
      </c>
      <c r="B2059" s="2" t="s">
        <v>100</v>
      </c>
      <c r="C2059" s="2" t="s">
        <v>101</v>
      </c>
      <c r="D2059" s="2" t="s">
        <v>26</v>
      </c>
      <c r="E2059" s="2" t="s">
        <v>102</v>
      </c>
      <c r="F2059" s="2" t="s">
        <v>28</v>
      </c>
      <c r="G2059" s="2" t="s">
        <v>14</v>
      </c>
      <c r="H2059" s="2">
        <v>75600</v>
      </c>
    </row>
    <row r="2060" spans="1:8" x14ac:dyDescent="0.45">
      <c r="A2060" s="2" t="str">
        <f t="shared" si="32"/>
        <v>PBFLouCHALMETTECAT REFORMING: HIGH PRESSUREDownstream Charge Capacity, Next Year (barrels per stream day)</v>
      </c>
      <c r="B2060" s="2" t="s">
        <v>100</v>
      </c>
      <c r="C2060" s="2" t="s">
        <v>101</v>
      </c>
      <c r="D2060" s="2" t="s">
        <v>26</v>
      </c>
      <c r="E2060" s="2" t="s">
        <v>102</v>
      </c>
      <c r="F2060" s="2" t="s">
        <v>29</v>
      </c>
      <c r="G2060" s="2" t="s">
        <v>14</v>
      </c>
      <c r="H2060" s="2">
        <v>30000</v>
      </c>
    </row>
    <row r="2061" spans="1:8" x14ac:dyDescent="0.45">
      <c r="A2061" s="2" t="str">
        <f t="shared" si="32"/>
        <v>PBFLouCHALMETTECAT REFORMING: LOW PRESSUREDownstream Charge Capacity, Current Year (barrels per calendar day)</v>
      </c>
      <c r="B2061" s="2" t="s">
        <v>100</v>
      </c>
      <c r="C2061" s="2" t="s">
        <v>101</v>
      </c>
      <c r="D2061" s="2" t="s">
        <v>26</v>
      </c>
      <c r="E2061" s="2" t="s">
        <v>102</v>
      </c>
      <c r="F2061" s="2" t="s">
        <v>15</v>
      </c>
      <c r="G2061" s="2" t="s">
        <v>12</v>
      </c>
      <c r="H2061" s="2">
        <v>19000</v>
      </c>
    </row>
    <row r="2062" spans="1:8" x14ac:dyDescent="0.45">
      <c r="A2062" s="2" t="str">
        <f t="shared" si="32"/>
        <v>PBFLouCHALMETTECAT REFORMING: LOW PRESSUREDownstream Charge Capacity, Current Year (barrels per stream day)</v>
      </c>
      <c r="B2062" s="2" t="s">
        <v>100</v>
      </c>
      <c r="C2062" s="2" t="s">
        <v>101</v>
      </c>
      <c r="D2062" s="2" t="s">
        <v>26</v>
      </c>
      <c r="E2062" s="2" t="s">
        <v>102</v>
      </c>
      <c r="F2062" s="2" t="s">
        <v>15</v>
      </c>
      <c r="G2062" s="2" t="s">
        <v>13</v>
      </c>
      <c r="H2062" s="2">
        <v>22700</v>
      </c>
    </row>
    <row r="2063" spans="1:8" x14ac:dyDescent="0.45">
      <c r="A2063" s="2" t="str">
        <f t="shared" si="32"/>
        <v>PBFLouCHALMETTECAT REFORMING: LOW PRESSUREDownstream Charge Capacity, Next Year (barrels per stream day)</v>
      </c>
      <c r="B2063" s="2" t="s">
        <v>100</v>
      </c>
      <c r="C2063" s="2" t="s">
        <v>101</v>
      </c>
      <c r="D2063" s="2" t="s">
        <v>26</v>
      </c>
      <c r="E2063" s="2" t="s">
        <v>102</v>
      </c>
      <c r="F2063" s="2" t="s">
        <v>15</v>
      </c>
      <c r="G2063" s="2" t="s">
        <v>14</v>
      </c>
      <c r="H2063" s="2">
        <v>22700</v>
      </c>
    </row>
    <row r="2064" spans="1:8" x14ac:dyDescent="0.45">
      <c r="A2064" s="2" t="str">
        <f t="shared" si="32"/>
        <v>PBFLouCHALMETTEDESULFURIZATION, DIESEL FUELDownstream Charge Capacity, Current Year (barrels per stream day)</v>
      </c>
      <c r="B2064" s="2" t="s">
        <v>100</v>
      </c>
      <c r="C2064" s="2" t="s">
        <v>101</v>
      </c>
      <c r="D2064" s="2" t="s">
        <v>26</v>
      </c>
      <c r="E2064" s="2" t="s">
        <v>102</v>
      </c>
      <c r="F2064" s="2" t="s">
        <v>43</v>
      </c>
      <c r="G2064" s="2" t="s">
        <v>13</v>
      </c>
      <c r="H2064" s="2">
        <v>35000</v>
      </c>
    </row>
    <row r="2065" spans="1:8" x14ac:dyDescent="0.45">
      <c r="A2065" s="2" t="str">
        <f t="shared" si="32"/>
        <v>PBFLouCHALMETTEDESULFURIZATION, DIESEL FUELDownstream Charge Capacity, Next Year (barrels per stream day)</v>
      </c>
      <c r="B2065" s="2" t="s">
        <v>100</v>
      </c>
      <c r="C2065" s="2" t="s">
        <v>101</v>
      </c>
      <c r="D2065" s="2" t="s">
        <v>26</v>
      </c>
      <c r="E2065" s="2" t="s">
        <v>102</v>
      </c>
      <c r="F2065" s="2" t="s">
        <v>43</v>
      </c>
      <c r="G2065" s="2" t="s">
        <v>14</v>
      </c>
      <c r="H2065" s="2">
        <v>35000</v>
      </c>
    </row>
    <row r="2066" spans="1:8" x14ac:dyDescent="0.45">
      <c r="A2066" s="2" t="str">
        <f t="shared" si="32"/>
        <v>PBFLouCHALMETTEDESULFURIZATION, GASOLINEDownstream Charge Capacity, Current Year (barrels per stream day)</v>
      </c>
      <c r="B2066" s="2" t="s">
        <v>100</v>
      </c>
      <c r="C2066" s="2" t="s">
        <v>101</v>
      </c>
      <c r="D2066" s="2" t="s">
        <v>26</v>
      </c>
      <c r="E2066" s="2" t="s">
        <v>102</v>
      </c>
      <c r="F2066" s="2" t="s">
        <v>30</v>
      </c>
      <c r="G2066" s="2" t="s">
        <v>13</v>
      </c>
      <c r="H2066" s="2">
        <v>46000</v>
      </c>
    </row>
    <row r="2067" spans="1:8" x14ac:dyDescent="0.45">
      <c r="A2067" s="2" t="str">
        <f t="shared" si="32"/>
        <v>PBFLouCHALMETTEDESULFURIZATION, GASOLINEDownstream Charge Capacity, Next Year (barrels per stream day)</v>
      </c>
      <c r="B2067" s="2" t="s">
        <v>100</v>
      </c>
      <c r="C2067" s="2" t="s">
        <v>101</v>
      </c>
      <c r="D2067" s="2" t="s">
        <v>26</v>
      </c>
      <c r="E2067" s="2" t="s">
        <v>102</v>
      </c>
      <c r="F2067" s="2" t="s">
        <v>30</v>
      </c>
      <c r="G2067" s="2" t="s">
        <v>14</v>
      </c>
      <c r="H2067" s="2">
        <v>46000</v>
      </c>
    </row>
    <row r="2068" spans="1:8" x14ac:dyDescent="0.45">
      <c r="A2068" s="2" t="str">
        <f t="shared" si="32"/>
        <v>PBFLouCHALMETTEDESULFURIZATION, HEAVY GAS OILDownstream Charge Capacity, Current Year (barrels per stream day)</v>
      </c>
      <c r="B2068" s="2" t="s">
        <v>100</v>
      </c>
      <c r="C2068" s="2" t="s">
        <v>101</v>
      </c>
      <c r="D2068" s="2" t="s">
        <v>26</v>
      </c>
      <c r="E2068" s="2" t="s">
        <v>102</v>
      </c>
      <c r="F2068" s="2" t="s">
        <v>16</v>
      </c>
      <c r="G2068" s="2" t="s">
        <v>13</v>
      </c>
      <c r="H2068" s="2">
        <v>65600</v>
      </c>
    </row>
    <row r="2069" spans="1:8" x14ac:dyDescent="0.45">
      <c r="A2069" s="2" t="str">
        <f t="shared" si="32"/>
        <v>PBFLouCHALMETTEDESULFURIZATION, HEAVY GAS OILDownstream Charge Capacity, Next Year (barrels per stream day)</v>
      </c>
      <c r="B2069" s="2" t="s">
        <v>100</v>
      </c>
      <c r="C2069" s="2" t="s">
        <v>101</v>
      </c>
      <c r="D2069" s="2" t="s">
        <v>26</v>
      </c>
      <c r="E2069" s="2" t="s">
        <v>102</v>
      </c>
      <c r="F2069" s="2" t="s">
        <v>16</v>
      </c>
      <c r="G2069" s="2" t="s">
        <v>14</v>
      </c>
      <c r="H2069" s="2">
        <v>65600</v>
      </c>
    </row>
    <row r="2070" spans="1:8" x14ac:dyDescent="0.45">
      <c r="A2070" s="2" t="str">
        <f t="shared" si="32"/>
        <v>PBFLouCHALMETTEDESULFURIZATION, NAPHTHA/REFORMER FEEDDownstream Charge Capacity, Current Year (barrels per stream day)</v>
      </c>
      <c r="B2070" s="2" t="s">
        <v>100</v>
      </c>
      <c r="C2070" s="2" t="s">
        <v>101</v>
      </c>
      <c r="D2070" s="2" t="s">
        <v>26</v>
      </c>
      <c r="E2070" s="2" t="s">
        <v>102</v>
      </c>
      <c r="F2070" s="2" t="s">
        <v>17</v>
      </c>
      <c r="G2070" s="2" t="s">
        <v>13</v>
      </c>
      <c r="H2070" s="2">
        <v>42000</v>
      </c>
    </row>
    <row r="2071" spans="1:8" x14ac:dyDescent="0.45">
      <c r="A2071" s="2" t="str">
        <f t="shared" si="32"/>
        <v>PBFLouCHALMETTEDESULFURIZATION, NAPHTHA/REFORMER FEEDDownstream Charge Capacity, Next Year (barrels per stream day)</v>
      </c>
      <c r="B2071" s="2" t="s">
        <v>100</v>
      </c>
      <c r="C2071" s="2" t="s">
        <v>101</v>
      </c>
      <c r="D2071" s="2" t="s">
        <v>26</v>
      </c>
      <c r="E2071" s="2" t="s">
        <v>102</v>
      </c>
      <c r="F2071" s="2" t="s">
        <v>17</v>
      </c>
      <c r="G2071" s="2" t="s">
        <v>14</v>
      </c>
      <c r="H2071" s="2">
        <v>42000</v>
      </c>
    </row>
    <row r="2072" spans="1:8" x14ac:dyDescent="0.45">
      <c r="A2072" s="2" t="str">
        <f t="shared" si="32"/>
        <v>PBFLouCHALMETTEOPERATING CAPACITYAtmospheric Crude Distillation Capacity (barrels per calendar day)</v>
      </c>
      <c r="B2072" s="2" t="s">
        <v>100</v>
      </c>
      <c r="C2072" s="2" t="s">
        <v>101</v>
      </c>
      <c r="D2072" s="2" t="s">
        <v>26</v>
      </c>
      <c r="E2072" s="2" t="s">
        <v>102</v>
      </c>
      <c r="F2072" s="2" t="s">
        <v>31</v>
      </c>
      <c r="G2072" s="2" t="s">
        <v>32</v>
      </c>
      <c r="H2072" s="2">
        <v>190000</v>
      </c>
    </row>
    <row r="2073" spans="1:8" x14ac:dyDescent="0.45">
      <c r="A2073" s="2" t="str">
        <f t="shared" si="32"/>
        <v>PBFLouCHALMETTEOPERATING CAPACITYAtmospheric Crude Distillation Capacity (barrels per stream day)</v>
      </c>
      <c r="B2073" s="2" t="s">
        <v>100</v>
      </c>
      <c r="C2073" s="2" t="s">
        <v>101</v>
      </c>
      <c r="D2073" s="2" t="s">
        <v>26</v>
      </c>
      <c r="E2073" s="2" t="s">
        <v>102</v>
      </c>
      <c r="F2073" s="2" t="s">
        <v>31</v>
      </c>
      <c r="G2073" s="2" t="s">
        <v>33</v>
      </c>
      <c r="H2073" s="2">
        <v>197000</v>
      </c>
    </row>
    <row r="2074" spans="1:8" x14ac:dyDescent="0.45">
      <c r="A2074" s="2" t="str">
        <f t="shared" si="32"/>
        <v>PBFLouCHALMETTEPETCOKE,MARKETProduction Capacity, Current Year (barrels per steam day except sulfur and hydrogen)</v>
      </c>
      <c r="B2074" s="2" t="s">
        <v>100</v>
      </c>
      <c r="C2074" s="2" t="s">
        <v>101</v>
      </c>
      <c r="D2074" s="2" t="s">
        <v>26</v>
      </c>
      <c r="E2074" s="2" t="s">
        <v>102</v>
      </c>
      <c r="F2074" s="2" t="s">
        <v>67</v>
      </c>
      <c r="G2074" s="2" t="s">
        <v>19</v>
      </c>
      <c r="H2074" s="2">
        <v>9000</v>
      </c>
    </row>
    <row r="2075" spans="1:8" x14ac:dyDescent="0.45">
      <c r="A2075" s="2" t="str">
        <f t="shared" si="32"/>
        <v>PBFLouCHALMETTEPETCOKE,MARKETProduction Capacity, Next Year (barrels per stream day except sulfur and hydrogen)</v>
      </c>
      <c r="B2075" s="2" t="s">
        <v>100</v>
      </c>
      <c r="C2075" s="2" t="s">
        <v>101</v>
      </c>
      <c r="D2075" s="2" t="s">
        <v>26</v>
      </c>
      <c r="E2075" s="2" t="s">
        <v>102</v>
      </c>
      <c r="F2075" s="2" t="s">
        <v>67</v>
      </c>
      <c r="G2075" s="2" t="s">
        <v>20</v>
      </c>
      <c r="H2075" s="2">
        <v>9000</v>
      </c>
    </row>
    <row r="2076" spans="1:8" x14ac:dyDescent="0.45">
      <c r="A2076" s="2" t="str">
        <f t="shared" si="32"/>
        <v>PBFLouCHALMETTESULFUR (SHORT TONS/DAY)Production Capacity, Current Year (barrels per steam day except sulfur and hydrogen)</v>
      </c>
      <c r="B2076" s="2" t="s">
        <v>100</v>
      </c>
      <c r="C2076" s="2" t="s">
        <v>101</v>
      </c>
      <c r="D2076" s="2" t="s">
        <v>26</v>
      </c>
      <c r="E2076" s="2" t="s">
        <v>102</v>
      </c>
      <c r="F2076" s="2" t="s">
        <v>24</v>
      </c>
      <c r="G2076" s="2" t="s">
        <v>19</v>
      </c>
      <c r="H2076" s="2">
        <v>920</v>
      </c>
    </row>
    <row r="2077" spans="1:8" x14ac:dyDescent="0.45">
      <c r="A2077" s="2" t="str">
        <f t="shared" si="32"/>
        <v>PBFLouCHALMETTESULFUR (SHORT TONS/DAY)Production Capacity, Next Year (barrels per stream day except sulfur and hydrogen)</v>
      </c>
      <c r="B2077" s="2" t="s">
        <v>100</v>
      </c>
      <c r="C2077" s="2" t="s">
        <v>101</v>
      </c>
      <c r="D2077" s="2" t="s">
        <v>26</v>
      </c>
      <c r="E2077" s="2" t="s">
        <v>102</v>
      </c>
      <c r="F2077" s="2" t="s">
        <v>24</v>
      </c>
      <c r="G2077" s="2" t="s">
        <v>20</v>
      </c>
      <c r="H2077" s="2">
        <v>920</v>
      </c>
    </row>
    <row r="2078" spans="1:8" x14ac:dyDescent="0.45">
      <c r="A2078" s="2" t="str">
        <f t="shared" si="32"/>
        <v>PBFLouCHALMETTETHERM CRACKING, DELAYED COKINGDownstream Charge Capacity, Current Year (barrels per calendar day)</v>
      </c>
      <c r="B2078" s="2" t="s">
        <v>100</v>
      </c>
      <c r="C2078" s="2" t="s">
        <v>101</v>
      </c>
      <c r="D2078" s="2" t="s">
        <v>26</v>
      </c>
      <c r="E2078" s="2" t="s">
        <v>102</v>
      </c>
      <c r="F2078" s="2" t="s">
        <v>68</v>
      </c>
      <c r="G2078" s="2" t="s">
        <v>12</v>
      </c>
      <c r="H2078" s="2">
        <v>26000</v>
      </c>
    </row>
    <row r="2079" spans="1:8" x14ac:dyDescent="0.45">
      <c r="A2079" s="2" t="str">
        <f t="shared" si="32"/>
        <v>PBFLouCHALMETTETHERM CRACKING, DELAYED COKINGDownstream Charge Capacity, Current Year (barrels per stream day)</v>
      </c>
      <c r="B2079" s="2" t="s">
        <v>100</v>
      </c>
      <c r="C2079" s="2" t="s">
        <v>101</v>
      </c>
      <c r="D2079" s="2" t="s">
        <v>26</v>
      </c>
      <c r="E2079" s="2" t="s">
        <v>102</v>
      </c>
      <c r="F2079" s="2" t="s">
        <v>68</v>
      </c>
      <c r="G2079" s="2" t="s">
        <v>13</v>
      </c>
      <c r="H2079" s="2">
        <v>30000</v>
      </c>
    </row>
    <row r="2080" spans="1:8" x14ac:dyDescent="0.45">
      <c r="A2080" s="2" t="str">
        <f t="shared" si="32"/>
        <v>PBFLouCHALMETTETHERM CRACKING, DELAYED COKINGDownstream Charge Capacity, Next Year (barrels per stream day)</v>
      </c>
      <c r="B2080" s="2" t="s">
        <v>100</v>
      </c>
      <c r="C2080" s="2" t="s">
        <v>101</v>
      </c>
      <c r="D2080" s="2" t="s">
        <v>26</v>
      </c>
      <c r="E2080" s="2" t="s">
        <v>102</v>
      </c>
      <c r="F2080" s="2" t="s">
        <v>68</v>
      </c>
      <c r="G2080" s="2" t="s">
        <v>14</v>
      </c>
      <c r="H2080" s="2">
        <v>30000</v>
      </c>
    </row>
    <row r="2081" spans="1:8" x14ac:dyDescent="0.45">
      <c r="A2081" s="2" t="str">
        <f t="shared" si="32"/>
        <v>PBFLouCHALMETTETOTAL OPER CAP (PROJECTED, NEXT YEAR)Atmospheric Crude Distillation Capacity (barrels per stream day)</v>
      </c>
      <c r="B2081" s="2" t="s">
        <v>100</v>
      </c>
      <c r="C2081" s="2" t="s">
        <v>101</v>
      </c>
      <c r="D2081" s="2" t="s">
        <v>26</v>
      </c>
      <c r="E2081" s="2" t="s">
        <v>102</v>
      </c>
      <c r="F2081" s="2" t="s">
        <v>34</v>
      </c>
      <c r="G2081" s="2" t="s">
        <v>33</v>
      </c>
      <c r="H2081" s="2">
        <v>197000</v>
      </c>
    </row>
    <row r="2082" spans="1:8" x14ac:dyDescent="0.45">
      <c r="A2082" s="2" t="str">
        <f t="shared" si="32"/>
        <v>PBFLouCHALMETTETOTAL OPERABLE CAPACITYAtmospheric Crude Distillation Capacity (barrels per calendar day)</v>
      </c>
      <c r="B2082" s="2" t="s">
        <v>100</v>
      </c>
      <c r="C2082" s="2" t="s">
        <v>101</v>
      </c>
      <c r="D2082" s="2" t="s">
        <v>26</v>
      </c>
      <c r="E2082" s="2" t="s">
        <v>102</v>
      </c>
      <c r="F2082" s="2" t="s">
        <v>35</v>
      </c>
      <c r="G2082" s="2" t="s">
        <v>32</v>
      </c>
      <c r="H2082" s="2">
        <v>190000</v>
      </c>
    </row>
    <row r="2083" spans="1:8" x14ac:dyDescent="0.45">
      <c r="A2083" s="2" t="str">
        <f t="shared" si="32"/>
        <v>PBFLouCHALMETTETOTAL OPERABLE CAPACITYAtmospheric Crude Distillation Capacity (barrels per stream day)</v>
      </c>
      <c r="B2083" s="2" t="s">
        <v>100</v>
      </c>
      <c r="C2083" s="2" t="s">
        <v>101</v>
      </c>
      <c r="D2083" s="2" t="s">
        <v>26</v>
      </c>
      <c r="E2083" s="2" t="s">
        <v>102</v>
      </c>
      <c r="F2083" s="2" t="s">
        <v>35</v>
      </c>
      <c r="G2083" s="2" t="s">
        <v>33</v>
      </c>
      <c r="H2083" s="2">
        <v>197000</v>
      </c>
    </row>
    <row r="2084" spans="1:8" x14ac:dyDescent="0.45">
      <c r="A2084" s="2" t="str">
        <f t="shared" si="32"/>
        <v>PBFLouCHALMETTEVACUUM DISTILLATIONDownstream Charge Capacity, Current Year (barrels per stream day)</v>
      </c>
      <c r="B2084" s="2" t="s">
        <v>100</v>
      </c>
      <c r="C2084" s="2" t="s">
        <v>101</v>
      </c>
      <c r="D2084" s="2" t="s">
        <v>26</v>
      </c>
      <c r="E2084" s="2" t="s">
        <v>102</v>
      </c>
      <c r="F2084" s="2" t="s">
        <v>36</v>
      </c>
      <c r="G2084" s="2" t="s">
        <v>13</v>
      </c>
      <c r="H2084" s="2">
        <v>169000</v>
      </c>
    </row>
    <row r="2085" spans="1:8" x14ac:dyDescent="0.45">
      <c r="A2085" s="2" t="str">
        <f t="shared" si="32"/>
        <v>PBFLouCHALMETTEVACUUM DISTILLATIONDownstream Charge Capacity, Next Year (barrels per stream day)</v>
      </c>
      <c r="B2085" s="2" t="s">
        <v>100</v>
      </c>
      <c r="C2085" s="2" t="s">
        <v>101</v>
      </c>
      <c r="D2085" s="2" t="s">
        <v>26</v>
      </c>
      <c r="E2085" s="2" t="s">
        <v>102</v>
      </c>
      <c r="F2085" s="2" t="s">
        <v>36</v>
      </c>
      <c r="G2085" s="2" t="s">
        <v>14</v>
      </c>
      <c r="H2085" s="2">
        <v>169000</v>
      </c>
    </row>
    <row r="2086" spans="1:8" x14ac:dyDescent="0.45">
      <c r="A2086" s="2" t="str">
        <f t="shared" si="32"/>
        <v>PBFNewPAULSBOROALKYLATESProduction Capacity, Current Year (barrels per steam day except sulfur and hydrogen)</v>
      </c>
      <c r="B2086" s="2" t="s">
        <v>100</v>
      </c>
      <c r="C2086" s="2" t="s">
        <v>247</v>
      </c>
      <c r="D2086" s="2" t="s">
        <v>52</v>
      </c>
      <c r="E2086" s="2" t="s">
        <v>53</v>
      </c>
      <c r="F2086" s="2" t="s">
        <v>40</v>
      </c>
      <c r="G2086" s="2" t="s">
        <v>19</v>
      </c>
      <c r="H2086" s="2">
        <v>11200</v>
      </c>
    </row>
    <row r="2087" spans="1:8" x14ac:dyDescent="0.45">
      <c r="A2087" s="2" t="str">
        <f t="shared" si="32"/>
        <v>PBFNewPAULSBOROALKYLATESProduction Capacity, Next Year (barrels per stream day except sulfur and hydrogen)</v>
      </c>
      <c r="B2087" s="2" t="s">
        <v>100</v>
      </c>
      <c r="C2087" s="2" t="s">
        <v>247</v>
      </c>
      <c r="D2087" s="2" t="s">
        <v>52</v>
      </c>
      <c r="E2087" s="2" t="s">
        <v>53</v>
      </c>
      <c r="F2087" s="2" t="s">
        <v>40</v>
      </c>
      <c r="G2087" s="2" t="s">
        <v>20</v>
      </c>
      <c r="H2087" s="2">
        <v>11200</v>
      </c>
    </row>
    <row r="2088" spans="1:8" x14ac:dyDescent="0.45">
      <c r="A2088" s="2" t="str">
        <f t="shared" si="32"/>
        <v>PBFNewPAULSBOROASPHALT &amp; ROAD OILProduction Capacity, Current Year (barrels per steam day except sulfur and hydrogen)</v>
      </c>
      <c r="B2088" s="2" t="s">
        <v>100</v>
      </c>
      <c r="C2088" s="2" t="s">
        <v>247</v>
      </c>
      <c r="D2088" s="2" t="s">
        <v>52</v>
      </c>
      <c r="E2088" s="2" t="s">
        <v>53</v>
      </c>
      <c r="F2088" s="2" t="s">
        <v>42</v>
      </c>
      <c r="G2088" s="2" t="s">
        <v>19</v>
      </c>
      <c r="H2088" s="2">
        <v>21000</v>
      </c>
    </row>
    <row r="2089" spans="1:8" x14ac:dyDescent="0.45">
      <c r="A2089" s="2" t="str">
        <f t="shared" si="32"/>
        <v>PBFNewPAULSBOROASPHALT &amp; ROAD OILProduction Capacity, Next Year (barrels per stream day except sulfur and hydrogen)</v>
      </c>
      <c r="B2089" s="2" t="s">
        <v>100</v>
      </c>
      <c r="C2089" s="2" t="s">
        <v>247</v>
      </c>
      <c r="D2089" s="2" t="s">
        <v>52</v>
      </c>
      <c r="E2089" s="2" t="s">
        <v>53</v>
      </c>
      <c r="F2089" s="2" t="s">
        <v>42</v>
      </c>
      <c r="G2089" s="2" t="s">
        <v>20</v>
      </c>
      <c r="H2089" s="2">
        <v>21000</v>
      </c>
    </row>
    <row r="2090" spans="1:8" x14ac:dyDescent="0.45">
      <c r="A2090" s="2" t="str">
        <f t="shared" si="32"/>
        <v>PBFNewPAULSBOROCAT CRACKING: FRESH FEEDDownstream Charge Capacity, Current Year (barrels per calendar day)</v>
      </c>
      <c r="B2090" s="2" t="s">
        <v>100</v>
      </c>
      <c r="C2090" s="2" t="s">
        <v>247</v>
      </c>
      <c r="D2090" s="2" t="s">
        <v>52</v>
      </c>
      <c r="E2090" s="2" t="s">
        <v>53</v>
      </c>
      <c r="F2090" s="2" t="s">
        <v>28</v>
      </c>
      <c r="G2090" s="2" t="s">
        <v>12</v>
      </c>
      <c r="H2090" s="2">
        <v>54000</v>
      </c>
    </row>
    <row r="2091" spans="1:8" x14ac:dyDescent="0.45">
      <c r="A2091" s="2" t="str">
        <f t="shared" si="32"/>
        <v>PBFNewPAULSBOROCAT CRACKING: FRESH FEEDDownstream Charge Capacity, Current Year (barrels per stream day)</v>
      </c>
      <c r="B2091" s="2" t="s">
        <v>100</v>
      </c>
      <c r="C2091" s="2" t="s">
        <v>247</v>
      </c>
      <c r="D2091" s="2" t="s">
        <v>52</v>
      </c>
      <c r="E2091" s="2" t="s">
        <v>53</v>
      </c>
      <c r="F2091" s="2" t="s">
        <v>28</v>
      </c>
      <c r="G2091" s="2" t="s">
        <v>13</v>
      </c>
      <c r="H2091" s="2">
        <v>55000</v>
      </c>
    </row>
    <row r="2092" spans="1:8" x14ac:dyDescent="0.45">
      <c r="A2092" s="2" t="str">
        <f t="shared" si="32"/>
        <v>PBFNewPAULSBOROCAT CRACKING: FRESH FEEDDownstream Charge Capacity, Next Year (barrels per stream day)</v>
      </c>
      <c r="B2092" s="2" t="s">
        <v>100</v>
      </c>
      <c r="C2092" s="2" t="s">
        <v>247</v>
      </c>
      <c r="D2092" s="2" t="s">
        <v>52</v>
      </c>
      <c r="E2092" s="2" t="s">
        <v>53</v>
      </c>
      <c r="F2092" s="2" t="s">
        <v>28</v>
      </c>
      <c r="G2092" s="2" t="s">
        <v>14</v>
      </c>
      <c r="H2092" s="2">
        <v>55000</v>
      </c>
    </row>
    <row r="2093" spans="1:8" x14ac:dyDescent="0.45">
      <c r="A2093" s="2" t="str">
        <f t="shared" si="32"/>
        <v>PBFNewPAULSBOROCAT REFORMING: LOW PRESSUREDownstream Charge Capacity, Current Year (barrels per calendar day)</v>
      </c>
      <c r="B2093" s="2" t="s">
        <v>100</v>
      </c>
      <c r="C2093" s="2" t="s">
        <v>247</v>
      </c>
      <c r="D2093" s="2" t="s">
        <v>52</v>
      </c>
      <c r="E2093" s="2" t="s">
        <v>53</v>
      </c>
      <c r="F2093" s="2" t="s">
        <v>15</v>
      </c>
      <c r="G2093" s="2" t="s">
        <v>12</v>
      </c>
      <c r="H2093" s="2">
        <v>28500</v>
      </c>
    </row>
    <row r="2094" spans="1:8" x14ac:dyDescent="0.45">
      <c r="A2094" s="2" t="str">
        <f t="shared" si="32"/>
        <v>PBFNewPAULSBOROCAT REFORMING: LOW PRESSUREDownstream Charge Capacity, Current Year (barrels per stream day)</v>
      </c>
      <c r="B2094" s="2" t="s">
        <v>100</v>
      </c>
      <c r="C2094" s="2" t="s">
        <v>247</v>
      </c>
      <c r="D2094" s="2" t="s">
        <v>52</v>
      </c>
      <c r="E2094" s="2" t="s">
        <v>53</v>
      </c>
      <c r="F2094" s="2" t="s">
        <v>15</v>
      </c>
      <c r="G2094" s="2" t="s">
        <v>13</v>
      </c>
      <c r="H2094" s="2">
        <v>32000</v>
      </c>
    </row>
    <row r="2095" spans="1:8" x14ac:dyDescent="0.45">
      <c r="A2095" s="2" t="str">
        <f t="shared" si="32"/>
        <v>PBFNewPAULSBOROCAT REFORMING: LOW PRESSUREDownstream Charge Capacity, Next Year (barrels per stream day)</v>
      </c>
      <c r="B2095" s="2" t="s">
        <v>100</v>
      </c>
      <c r="C2095" s="2" t="s">
        <v>247</v>
      </c>
      <c r="D2095" s="2" t="s">
        <v>52</v>
      </c>
      <c r="E2095" s="2" t="s">
        <v>53</v>
      </c>
      <c r="F2095" s="2" t="s">
        <v>15</v>
      </c>
      <c r="G2095" s="2" t="s">
        <v>14</v>
      </c>
      <c r="H2095" s="2">
        <v>32000</v>
      </c>
    </row>
    <row r="2096" spans="1:8" x14ac:dyDescent="0.45">
      <c r="A2096" s="2" t="str">
        <f t="shared" si="32"/>
        <v>PBFNewPAULSBORODESULFURIZATION, DIESEL FUELDownstream Charge Capacity, Current Year (barrels per stream day)</v>
      </c>
      <c r="B2096" s="2" t="s">
        <v>100</v>
      </c>
      <c r="C2096" s="2" t="s">
        <v>247</v>
      </c>
      <c r="D2096" s="2" t="s">
        <v>52</v>
      </c>
      <c r="E2096" s="2" t="s">
        <v>53</v>
      </c>
      <c r="F2096" s="2" t="s">
        <v>43</v>
      </c>
      <c r="G2096" s="2" t="s">
        <v>13</v>
      </c>
      <c r="H2096" s="2">
        <v>46000</v>
      </c>
    </row>
    <row r="2097" spans="1:8" x14ac:dyDescent="0.45">
      <c r="A2097" s="2" t="str">
        <f t="shared" si="32"/>
        <v>PBFNewPAULSBORODESULFURIZATION, DIESEL FUELDownstream Charge Capacity, Next Year (barrels per stream day)</v>
      </c>
      <c r="B2097" s="2" t="s">
        <v>100</v>
      </c>
      <c r="C2097" s="2" t="s">
        <v>247</v>
      </c>
      <c r="D2097" s="2" t="s">
        <v>52</v>
      </c>
      <c r="E2097" s="2" t="s">
        <v>53</v>
      </c>
      <c r="F2097" s="2" t="s">
        <v>43</v>
      </c>
      <c r="G2097" s="2" t="s">
        <v>14</v>
      </c>
      <c r="H2097" s="2">
        <v>46000</v>
      </c>
    </row>
    <row r="2098" spans="1:8" x14ac:dyDescent="0.45">
      <c r="A2098" s="2" t="str">
        <f t="shared" si="32"/>
        <v>PBFNewPAULSBORODESULFURIZATION, GASOLINEDownstream Charge Capacity, Current Year (barrels per stream day)</v>
      </c>
      <c r="B2098" s="2" t="s">
        <v>100</v>
      </c>
      <c r="C2098" s="2" t="s">
        <v>247</v>
      </c>
      <c r="D2098" s="2" t="s">
        <v>52</v>
      </c>
      <c r="E2098" s="2" t="s">
        <v>53</v>
      </c>
      <c r="F2098" s="2" t="s">
        <v>30</v>
      </c>
      <c r="G2098" s="2" t="s">
        <v>13</v>
      </c>
      <c r="H2098" s="2">
        <v>37000</v>
      </c>
    </row>
    <row r="2099" spans="1:8" x14ac:dyDescent="0.45">
      <c r="A2099" s="2" t="str">
        <f t="shared" si="32"/>
        <v>PBFNewPAULSBORODESULFURIZATION, GASOLINEDownstream Charge Capacity, Next Year (barrels per stream day)</v>
      </c>
      <c r="B2099" s="2" t="s">
        <v>100</v>
      </c>
      <c r="C2099" s="2" t="s">
        <v>247</v>
      </c>
      <c r="D2099" s="2" t="s">
        <v>52</v>
      </c>
      <c r="E2099" s="2" t="s">
        <v>53</v>
      </c>
      <c r="F2099" s="2" t="s">
        <v>30</v>
      </c>
      <c r="G2099" s="2" t="s">
        <v>14</v>
      </c>
      <c r="H2099" s="2">
        <v>37000</v>
      </c>
    </row>
    <row r="2100" spans="1:8" x14ac:dyDescent="0.45">
      <c r="A2100" s="2" t="str">
        <f t="shared" si="32"/>
        <v>PBFNewPAULSBORODESULFURIZATION, KEROSENE AND JETDownstream Charge Capacity, Current Year (barrels per stream day)</v>
      </c>
      <c r="B2100" s="2" t="s">
        <v>100</v>
      </c>
      <c r="C2100" s="2" t="s">
        <v>247</v>
      </c>
      <c r="D2100" s="2" t="s">
        <v>52</v>
      </c>
      <c r="E2100" s="2" t="s">
        <v>53</v>
      </c>
      <c r="F2100" s="2" t="s">
        <v>44</v>
      </c>
      <c r="G2100" s="2" t="s">
        <v>13</v>
      </c>
      <c r="H2100" s="2">
        <v>29100</v>
      </c>
    </row>
    <row r="2101" spans="1:8" x14ac:dyDescent="0.45">
      <c r="A2101" s="2" t="str">
        <f t="shared" si="32"/>
        <v>PBFNewPAULSBORODESULFURIZATION, KEROSENE AND JETDownstream Charge Capacity, Next Year (barrels per stream day)</v>
      </c>
      <c r="B2101" s="2" t="s">
        <v>100</v>
      </c>
      <c r="C2101" s="2" t="s">
        <v>247</v>
      </c>
      <c r="D2101" s="2" t="s">
        <v>52</v>
      </c>
      <c r="E2101" s="2" t="s">
        <v>53</v>
      </c>
      <c r="F2101" s="2" t="s">
        <v>44</v>
      </c>
      <c r="G2101" s="2" t="s">
        <v>14</v>
      </c>
      <c r="H2101" s="2">
        <v>29100</v>
      </c>
    </row>
    <row r="2102" spans="1:8" x14ac:dyDescent="0.45">
      <c r="A2102" s="2" t="str">
        <f t="shared" si="32"/>
        <v>PBFNewPAULSBORODESULFURIZATION, NAPHTHA/REFORMER FEEDDownstream Charge Capacity, Current Year (barrels per stream day)</v>
      </c>
      <c r="B2102" s="2" t="s">
        <v>100</v>
      </c>
      <c r="C2102" s="2" t="s">
        <v>247</v>
      </c>
      <c r="D2102" s="2" t="s">
        <v>52</v>
      </c>
      <c r="E2102" s="2" t="s">
        <v>53</v>
      </c>
      <c r="F2102" s="2" t="s">
        <v>17</v>
      </c>
      <c r="G2102" s="2" t="s">
        <v>13</v>
      </c>
      <c r="H2102" s="2">
        <v>32000</v>
      </c>
    </row>
    <row r="2103" spans="1:8" x14ac:dyDescent="0.45">
      <c r="A2103" s="2" t="str">
        <f t="shared" si="32"/>
        <v>PBFNewPAULSBORODESULFURIZATION, NAPHTHA/REFORMER FEEDDownstream Charge Capacity, Next Year (barrels per stream day)</v>
      </c>
      <c r="B2103" s="2" t="s">
        <v>100</v>
      </c>
      <c r="C2103" s="2" t="s">
        <v>247</v>
      </c>
      <c r="D2103" s="2" t="s">
        <v>52</v>
      </c>
      <c r="E2103" s="2" t="s">
        <v>53</v>
      </c>
      <c r="F2103" s="2" t="s">
        <v>17</v>
      </c>
      <c r="G2103" s="2" t="s">
        <v>14</v>
      </c>
      <c r="H2103" s="2">
        <v>32000</v>
      </c>
    </row>
    <row r="2104" spans="1:8" x14ac:dyDescent="0.45">
      <c r="A2104" s="2" t="str">
        <f t="shared" si="32"/>
        <v>PBFNewPAULSBOROHYDROGEN (MMCFD)Production Capacity, Current Year (barrels per steam day except sulfur and hydrogen)</v>
      </c>
      <c r="B2104" s="2" t="s">
        <v>100</v>
      </c>
      <c r="C2104" s="2" t="s">
        <v>247</v>
      </c>
      <c r="D2104" s="2" t="s">
        <v>52</v>
      </c>
      <c r="E2104" s="2" t="s">
        <v>53</v>
      </c>
      <c r="F2104" s="2" t="s">
        <v>18</v>
      </c>
      <c r="G2104" s="2" t="s">
        <v>19</v>
      </c>
      <c r="H2104" s="2">
        <v>9</v>
      </c>
    </row>
    <row r="2105" spans="1:8" x14ac:dyDescent="0.45">
      <c r="A2105" s="2" t="str">
        <f t="shared" si="32"/>
        <v>PBFNewPAULSBOROHYDROGEN (MMCFD)Production Capacity, Next Year (barrels per stream day except sulfur and hydrogen)</v>
      </c>
      <c r="B2105" s="2" t="s">
        <v>100</v>
      </c>
      <c r="C2105" s="2" t="s">
        <v>247</v>
      </c>
      <c r="D2105" s="2" t="s">
        <v>52</v>
      </c>
      <c r="E2105" s="2" t="s">
        <v>53</v>
      </c>
      <c r="F2105" s="2" t="s">
        <v>18</v>
      </c>
      <c r="G2105" s="2" t="s">
        <v>20</v>
      </c>
      <c r="H2105" s="2">
        <v>9</v>
      </c>
    </row>
    <row r="2106" spans="1:8" x14ac:dyDescent="0.45">
      <c r="A2106" s="2" t="str">
        <f t="shared" si="32"/>
        <v>PBFNewPAULSBOROLUBRICANTSProduction Capacity, Current Year (barrels per steam day except sulfur and hydrogen)</v>
      </c>
      <c r="B2106" s="2" t="s">
        <v>100</v>
      </c>
      <c r="C2106" s="2" t="s">
        <v>247</v>
      </c>
      <c r="D2106" s="2" t="s">
        <v>52</v>
      </c>
      <c r="E2106" s="2" t="s">
        <v>53</v>
      </c>
      <c r="F2106" s="2" t="s">
        <v>49</v>
      </c>
      <c r="G2106" s="2" t="s">
        <v>19</v>
      </c>
      <c r="H2106" s="2">
        <v>12000</v>
      </c>
    </row>
    <row r="2107" spans="1:8" x14ac:dyDescent="0.45">
      <c r="A2107" s="2" t="str">
        <f t="shared" si="32"/>
        <v>PBFNewPAULSBOROLUBRICANTSProduction Capacity, Next Year (barrels per stream day except sulfur and hydrogen)</v>
      </c>
      <c r="B2107" s="2" t="s">
        <v>100</v>
      </c>
      <c r="C2107" s="2" t="s">
        <v>247</v>
      </c>
      <c r="D2107" s="2" t="s">
        <v>52</v>
      </c>
      <c r="E2107" s="2" t="s">
        <v>53</v>
      </c>
      <c r="F2107" s="2" t="s">
        <v>49</v>
      </c>
      <c r="G2107" s="2" t="s">
        <v>20</v>
      </c>
      <c r="H2107" s="2">
        <v>12000</v>
      </c>
    </row>
    <row r="2108" spans="1:8" x14ac:dyDescent="0.45">
      <c r="A2108" s="2" t="str">
        <f t="shared" si="32"/>
        <v>PBFNewPAULSBOROOPERATING CAPACITYAtmospheric Crude Distillation Capacity (barrels per calendar day)</v>
      </c>
      <c r="B2108" s="2" t="s">
        <v>100</v>
      </c>
      <c r="C2108" s="2" t="s">
        <v>247</v>
      </c>
      <c r="D2108" s="2" t="s">
        <v>52</v>
      </c>
      <c r="E2108" s="2" t="s">
        <v>53</v>
      </c>
      <c r="F2108" s="2" t="s">
        <v>31</v>
      </c>
      <c r="G2108" s="2" t="s">
        <v>32</v>
      </c>
      <c r="H2108" s="2">
        <v>160000</v>
      </c>
    </row>
    <row r="2109" spans="1:8" x14ac:dyDescent="0.45">
      <c r="A2109" s="2" t="str">
        <f t="shared" si="32"/>
        <v>PBFNewPAULSBOROOPERATING CAPACITYAtmospheric Crude Distillation Capacity (barrels per stream day)</v>
      </c>
      <c r="B2109" s="2" t="s">
        <v>100</v>
      </c>
      <c r="C2109" s="2" t="s">
        <v>247</v>
      </c>
      <c r="D2109" s="2" t="s">
        <v>52</v>
      </c>
      <c r="E2109" s="2" t="s">
        <v>53</v>
      </c>
      <c r="F2109" s="2" t="s">
        <v>31</v>
      </c>
      <c r="G2109" s="2" t="s">
        <v>33</v>
      </c>
      <c r="H2109" s="2">
        <v>166000</v>
      </c>
    </row>
    <row r="2110" spans="1:8" x14ac:dyDescent="0.45">
      <c r="A2110" s="2" t="str">
        <f t="shared" si="32"/>
        <v>PBFNewPAULSBOROPETCOKE,MARKETProduction Capacity, Current Year (barrels per steam day except sulfur and hydrogen)</v>
      </c>
      <c r="B2110" s="2" t="s">
        <v>100</v>
      </c>
      <c r="C2110" s="2" t="s">
        <v>247</v>
      </c>
      <c r="D2110" s="2" t="s">
        <v>52</v>
      </c>
      <c r="E2110" s="2" t="s">
        <v>53</v>
      </c>
      <c r="F2110" s="2" t="s">
        <v>67</v>
      </c>
      <c r="G2110" s="2" t="s">
        <v>19</v>
      </c>
      <c r="H2110" s="2">
        <v>7500</v>
      </c>
    </row>
    <row r="2111" spans="1:8" x14ac:dyDescent="0.45">
      <c r="A2111" s="2" t="str">
        <f t="shared" si="32"/>
        <v>PBFNewPAULSBOROPETCOKE,MARKETProduction Capacity, Next Year (barrels per stream day except sulfur and hydrogen)</v>
      </c>
      <c r="B2111" s="2" t="s">
        <v>100</v>
      </c>
      <c r="C2111" s="2" t="s">
        <v>247</v>
      </c>
      <c r="D2111" s="2" t="s">
        <v>52</v>
      </c>
      <c r="E2111" s="2" t="s">
        <v>53</v>
      </c>
      <c r="F2111" s="2" t="s">
        <v>67</v>
      </c>
      <c r="G2111" s="2" t="s">
        <v>20</v>
      </c>
      <c r="H2111" s="2">
        <v>7500</v>
      </c>
    </row>
    <row r="2112" spans="1:8" x14ac:dyDescent="0.45">
      <c r="A2112" s="2" t="str">
        <f t="shared" si="32"/>
        <v>PBFNewPAULSBOROSULFUR (SHORT TONS/DAY)Production Capacity, Current Year (barrels per steam day except sulfur and hydrogen)</v>
      </c>
      <c r="B2112" s="2" t="s">
        <v>100</v>
      </c>
      <c r="C2112" s="2" t="s">
        <v>247</v>
      </c>
      <c r="D2112" s="2" t="s">
        <v>52</v>
      </c>
      <c r="E2112" s="2" t="s">
        <v>53</v>
      </c>
      <c r="F2112" s="2" t="s">
        <v>24</v>
      </c>
      <c r="G2112" s="2" t="s">
        <v>19</v>
      </c>
      <c r="H2112" s="2">
        <v>280</v>
      </c>
    </row>
    <row r="2113" spans="1:8" x14ac:dyDescent="0.45">
      <c r="A2113" s="2" t="str">
        <f t="shared" si="32"/>
        <v>PBFNewPAULSBOROSULFUR (SHORT TONS/DAY)Production Capacity, Next Year (barrels per stream day except sulfur and hydrogen)</v>
      </c>
      <c r="B2113" s="2" t="s">
        <v>100</v>
      </c>
      <c r="C2113" s="2" t="s">
        <v>247</v>
      </c>
      <c r="D2113" s="2" t="s">
        <v>52</v>
      </c>
      <c r="E2113" s="2" t="s">
        <v>53</v>
      </c>
      <c r="F2113" s="2" t="s">
        <v>24</v>
      </c>
      <c r="G2113" s="2" t="s">
        <v>20</v>
      </c>
      <c r="H2113" s="2">
        <v>280</v>
      </c>
    </row>
    <row r="2114" spans="1:8" x14ac:dyDescent="0.45">
      <c r="A2114" s="2" t="str">
        <f t="shared" ref="A2114:A2177" si="33">LEFT(B2114,3)&amp;LEFT(D2114,3)&amp;LEFT(E2114,15)&amp;F2114&amp;G2114</f>
        <v>PBFNewPAULSBOROTHERM CRACKING, DELAYED COKINGDownstream Charge Capacity, Current Year (barrels per calendar day)</v>
      </c>
      <c r="B2114" s="2" t="s">
        <v>100</v>
      </c>
      <c r="C2114" s="2" t="s">
        <v>247</v>
      </c>
      <c r="D2114" s="2" t="s">
        <v>52</v>
      </c>
      <c r="E2114" s="2" t="s">
        <v>53</v>
      </c>
      <c r="F2114" s="2" t="s">
        <v>68</v>
      </c>
      <c r="G2114" s="2" t="s">
        <v>12</v>
      </c>
      <c r="H2114" s="2">
        <v>26500</v>
      </c>
    </row>
    <row r="2115" spans="1:8" x14ac:dyDescent="0.45">
      <c r="A2115" s="2" t="str">
        <f t="shared" si="33"/>
        <v>PBFNewPAULSBOROTHERM CRACKING, DELAYED COKINGDownstream Charge Capacity, Current Year (barrels per stream day)</v>
      </c>
      <c r="B2115" s="2" t="s">
        <v>100</v>
      </c>
      <c r="C2115" s="2" t="s">
        <v>247</v>
      </c>
      <c r="D2115" s="2" t="s">
        <v>52</v>
      </c>
      <c r="E2115" s="2" t="s">
        <v>53</v>
      </c>
      <c r="F2115" s="2" t="s">
        <v>68</v>
      </c>
      <c r="G2115" s="2" t="s">
        <v>13</v>
      </c>
      <c r="H2115" s="2">
        <v>27000</v>
      </c>
    </row>
    <row r="2116" spans="1:8" x14ac:dyDescent="0.45">
      <c r="A2116" s="2" t="str">
        <f t="shared" si="33"/>
        <v>PBFNewPAULSBOROTHERM CRACKING, DELAYED COKINGDownstream Charge Capacity, Next Year (barrels per stream day)</v>
      </c>
      <c r="B2116" s="2" t="s">
        <v>100</v>
      </c>
      <c r="C2116" s="2" t="s">
        <v>247</v>
      </c>
      <c r="D2116" s="2" t="s">
        <v>52</v>
      </c>
      <c r="E2116" s="2" t="s">
        <v>53</v>
      </c>
      <c r="F2116" s="2" t="s">
        <v>68</v>
      </c>
      <c r="G2116" s="2" t="s">
        <v>14</v>
      </c>
      <c r="H2116" s="2">
        <v>27000</v>
      </c>
    </row>
    <row r="2117" spans="1:8" x14ac:dyDescent="0.45">
      <c r="A2117" s="2" t="str">
        <f t="shared" si="33"/>
        <v>PBFNewPAULSBOROTOTAL OPER CAP (PROJECTED, NEXT YEAR)Atmospheric Crude Distillation Capacity (barrels per stream day)</v>
      </c>
      <c r="B2117" s="2" t="s">
        <v>100</v>
      </c>
      <c r="C2117" s="2" t="s">
        <v>247</v>
      </c>
      <c r="D2117" s="2" t="s">
        <v>52</v>
      </c>
      <c r="E2117" s="2" t="s">
        <v>53</v>
      </c>
      <c r="F2117" s="2" t="s">
        <v>34</v>
      </c>
      <c r="G2117" s="2" t="s">
        <v>33</v>
      </c>
      <c r="H2117" s="2">
        <v>166000</v>
      </c>
    </row>
    <row r="2118" spans="1:8" x14ac:dyDescent="0.45">
      <c r="A2118" s="2" t="str">
        <f t="shared" si="33"/>
        <v>PBFNewPAULSBOROTOTAL OPERABLE CAPACITYAtmospheric Crude Distillation Capacity (barrels per calendar day)</v>
      </c>
      <c r="B2118" s="2" t="s">
        <v>100</v>
      </c>
      <c r="C2118" s="2" t="s">
        <v>247</v>
      </c>
      <c r="D2118" s="2" t="s">
        <v>52</v>
      </c>
      <c r="E2118" s="2" t="s">
        <v>53</v>
      </c>
      <c r="F2118" s="2" t="s">
        <v>35</v>
      </c>
      <c r="G2118" s="2" t="s">
        <v>32</v>
      </c>
      <c r="H2118" s="2">
        <v>160000</v>
      </c>
    </row>
    <row r="2119" spans="1:8" x14ac:dyDescent="0.45">
      <c r="A2119" s="2" t="str">
        <f t="shared" si="33"/>
        <v>PBFNewPAULSBOROTOTAL OPERABLE CAPACITYAtmospheric Crude Distillation Capacity (barrels per stream day)</v>
      </c>
      <c r="B2119" s="2" t="s">
        <v>100</v>
      </c>
      <c r="C2119" s="2" t="s">
        <v>247</v>
      </c>
      <c r="D2119" s="2" t="s">
        <v>52</v>
      </c>
      <c r="E2119" s="2" t="s">
        <v>53</v>
      </c>
      <c r="F2119" s="2" t="s">
        <v>35</v>
      </c>
      <c r="G2119" s="2" t="s">
        <v>33</v>
      </c>
      <c r="H2119" s="2">
        <v>166000</v>
      </c>
    </row>
    <row r="2120" spans="1:8" x14ac:dyDescent="0.45">
      <c r="A2120" s="2" t="str">
        <f t="shared" si="33"/>
        <v>PBFNewPAULSBOROVACUUM DISTILLATIONDownstream Charge Capacity, Current Year (barrels per stream day)</v>
      </c>
      <c r="B2120" s="2" t="s">
        <v>100</v>
      </c>
      <c r="C2120" s="2" t="s">
        <v>247</v>
      </c>
      <c r="D2120" s="2" t="s">
        <v>52</v>
      </c>
      <c r="E2120" s="2" t="s">
        <v>53</v>
      </c>
      <c r="F2120" s="2" t="s">
        <v>36</v>
      </c>
      <c r="G2120" s="2" t="s">
        <v>13</v>
      </c>
      <c r="H2120" s="2">
        <v>90000</v>
      </c>
    </row>
    <row r="2121" spans="1:8" x14ac:dyDescent="0.45">
      <c r="A2121" s="2" t="str">
        <f t="shared" si="33"/>
        <v>PBFNewPAULSBOROVACUUM DISTILLATIONDownstream Charge Capacity, Next Year (barrels per stream day)</v>
      </c>
      <c r="B2121" s="2" t="s">
        <v>100</v>
      </c>
      <c r="C2121" s="2" t="s">
        <v>247</v>
      </c>
      <c r="D2121" s="2" t="s">
        <v>52</v>
      </c>
      <c r="E2121" s="2" t="s">
        <v>53</v>
      </c>
      <c r="F2121" s="2" t="s">
        <v>36</v>
      </c>
      <c r="G2121" s="2" t="s">
        <v>14</v>
      </c>
      <c r="H2121" s="2">
        <v>90000</v>
      </c>
    </row>
    <row r="2122" spans="1:8" x14ac:dyDescent="0.45">
      <c r="A2122" s="2" t="str">
        <f t="shared" si="33"/>
        <v>PBFOhiTOLEDOALKYLATESProduction Capacity, Current Year (barrels per steam day except sulfur and hydrogen)</v>
      </c>
      <c r="B2122" s="2" t="s">
        <v>100</v>
      </c>
      <c r="C2122" s="2" t="s">
        <v>310</v>
      </c>
      <c r="D2122" s="2" t="s">
        <v>74</v>
      </c>
      <c r="E2122" s="2" t="s">
        <v>75</v>
      </c>
      <c r="F2122" s="2" t="s">
        <v>40</v>
      </c>
      <c r="G2122" s="2" t="s">
        <v>19</v>
      </c>
      <c r="H2122" s="2">
        <v>9950</v>
      </c>
    </row>
    <row r="2123" spans="1:8" x14ac:dyDescent="0.45">
      <c r="A2123" s="2" t="str">
        <f t="shared" si="33"/>
        <v>PBFOhiTOLEDOALKYLATESProduction Capacity, Next Year (barrels per stream day except sulfur and hydrogen)</v>
      </c>
      <c r="B2123" s="2" t="s">
        <v>100</v>
      </c>
      <c r="C2123" s="2" t="s">
        <v>310</v>
      </c>
      <c r="D2123" s="2" t="s">
        <v>74</v>
      </c>
      <c r="E2123" s="2" t="s">
        <v>75</v>
      </c>
      <c r="F2123" s="2" t="s">
        <v>40</v>
      </c>
      <c r="G2123" s="2" t="s">
        <v>20</v>
      </c>
      <c r="H2123" s="2">
        <v>9950</v>
      </c>
    </row>
    <row r="2124" spans="1:8" x14ac:dyDescent="0.45">
      <c r="A2124" s="2" t="str">
        <f t="shared" si="33"/>
        <v>PBFOhiTOLEDOAROMATICSProduction Capacity, Current Year (barrels per steam day except sulfur and hydrogen)</v>
      </c>
      <c r="B2124" s="2" t="s">
        <v>100</v>
      </c>
      <c r="C2124" s="2" t="s">
        <v>310</v>
      </c>
      <c r="D2124" s="2" t="s">
        <v>74</v>
      </c>
      <c r="E2124" s="2" t="s">
        <v>75</v>
      </c>
      <c r="F2124" s="2" t="s">
        <v>41</v>
      </c>
      <c r="G2124" s="2" t="s">
        <v>19</v>
      </c>
      <c r="H2124" s="2">
        <v>10800</v>
      </c>
    </row>
    <row r="2125" spans="1:8" x14ac:dyDescent="0.45">
      <c r="A2125" s="2" t="str">
        <f t="shared" si="33"/>
        <v>PBFOhiTOLEDOAROMATICSProduction Capacity, Next Year (barrels per stream day except sulfur and hydrogen)</v>
      </c>
      <c r="B2125" s="2" t="s">
        <v>100</v>
      </c>
      <c r="C2125" s="2" t="s">
        <v>310</v>
      </c>
      <c r="D2125" s="2" t="s">
        <v>74</v>
      </c>
      <c r="E2125" s="2" t="s">
        <v>75</v>
      </c>
      <c r="F2125" s="2" t="s">
        <v>41</v>
      </c>
      <c r="G2125" s="2" t="s">
        <v>20</v>
      </c>
      <c r="H2125" s="2">
        <v>10800</v>
      </c>
    </row>
    <row r="2126" spans="1:8" x14ac:dyDescent="0.45">
      <c r="A2126" s="2" t="str">
        <f t="shared" si="33"/>
        <v>PBFOhiTOLEDOCAT CRACKING: FRESH FEEDDownstream Charge Capacity, Current Year (barrels per calendar day)</v>
      </c>
      <c r="B2126" s="2" t="s">
        <v>100</v>
      </c>
      <c r="C2126" s="2" t="s">
        <v>310</v>
      </c>
      <c r="D2126" s="2" t="s">
        <v>74</v>
      </c>
      <c r="E2126" s="2" t="s">
        <v>75</v>
      </c>
      <c r="F2126" s="2" t="s">
        <v>28</v>
      </c>
      <c r="G2126" s="2" t="s">
        <v>12</v>
      </c>
      <c r="H2126" s="2">
        <v>71000</v>
      </c>
    </row>
    <row r="2127" spans="1:8" x14ac:dyDescent="0.45">
      <c r="A2127" s="2" t="str">
        <f t="shared" si="33"/>
        <v>PBFOhiTOLEDOCAT CRACKING: FRESH FEEDDownstream Charge Capacity, Current Year (barrels per stream day)</v>
      </c>
      <c r="B2127" s="2" t="s">
        <v>100</v>
      </c>
      <c r="C2127" s="2" t="s">
        <v>310</v>
      </c>
      <c r="D2127" s="2" t="s">
        <v>74</v>
      </c>
      <c r="E2127" s="2" t="s">
        <v>75</v>
      </c>
      <c r="F2127" s="2" t="s">
        <v>28</v>
      </c>
      <c r="G2127" s="2" t="s">
        <v>13</v>
      </c>
      <c r="H2127" s="2">
        <v>82000</v>
      </c>
    </row>
    <row r="2128" spans="1:8" x14ac:dyDescent="0.45">
      <c r="A2128" s="2" t="str">
        <f t="shared" si="33"/>
        <v>PBFOhiTOLEDOCAT CRACKING: FRESH FEEDDownstream Charge Capacity, Next Year (barrels per stream day)</v>
      </c>
      <c r="B2128" s="2" t="s">
        <v>100</v>
      </c>
      <c r="C2128" s="2" t="s">
        <v>310</v>
      </c>
      <c r="D2128" s="2" t="s">
        <v>74</v>
      </c>
      <c r="E2128" s="2" t="s">
        <v>75</v>
      </c>
      <c r="F2128" s="2" t="s">
        <v>28</v>
      </c>
      <c r="G2128" s="2" t="s">
        <v>14</v>
      </c>
      <c r="H2128" s="2">
        <v>82000</v>
      </c>
    </row>
    <row r="2129" spans="1:8" x14ac:dyDescent="0.45">
      <c r="A2129" s="2" t="str">
        <f t="shared" si="33"/>
        <v>PBFOhiTOLEDOCAT HYDROCRACKING, DISTILLATEDownstream Charge Capacity, Current Year (barrels per calendar day)</v>
      </c>
      <c r="B2129" s="2" t="s">
        <v>100</v>
      </c>
      <c r="C2129" s="2" t="s">
        <v>310</v>
      </c>
      <c r="D2129" s="2" t="s">
        <v>74</v>
      </c>
      <c r="E2129" s="2" t="s">
        <v>75</v>
      </c>
      <c r="F2129" s="2" t="s">
        <v>158</v>
      </c>
      <c r="G2129" s="2" t="s">
        <v>12</v>
      </c>
      <c r="H2129" s="2">
        <v>39000</v>
      </c>
    </row>
    <row r="2130" spans="1:8" x14ac:dyDescent="0.45">
      <c r="A2130" s="2" t="str">
        <f t="shared" si="33"/>
        <v>PBFOhiTOLEDOCAT HYDROCRACKING, DISTILLATEDownstream Charge Capacity, Current Year (barrels per stream day)</v>
      </c>
      <c r="B2130" s="2" t="s">
        <v>100</v>
      </c>
      <c r="C2130" s="2" t="s">
        <v>310</v>
      </c>
      <c r="D2130" s="2" t="s">
        <v>74</v>
      </c>
      <c r="E2130" s="2" t="s">
        <v>75</v>
      </c>
      <c r="F2130" s="2" t="s">
        <v>158</v>
      </c>
      <c r="G2130" s="2" t="s">
        <v>13</v>
      </c>
      <c r="H2130" s="2">
        <v>52000</v>
      </c>
    </row>
    <row r="2131" spans="1:8" x14ac:dyDescent="0.45">
      <c r="A2131" s="2" t="str">
        <f t="shared" si="33"/>
        <v>PBFOhiTOLEDOCAT HYDROCRACKING, DISTILLATEDownstream Charge Capacity, Next Year (barrels per stream day)</v>
      </c>
      <c r="B2131" s="2" t="s">
        <v>100</v>
      </c>
      <c r="C2131" s="2" t="s">
        <v>310</v>
      </c>
      <c r="D2131" s="2" t="s">
        <v>74</v>
      </c>
      <c r="E2131" s="2" t="s">
        <v>75</v>
      </c>
      <c r="F2131" s="2" t="s">
        <v>158</v>
      </c>
      <c r="G2131" s="2" t="s">
        <v>14</v>
      </c>
      <c r="H2131" s="2">
        <v>52000</v>
      </c>
    </row>
    <row r="2132" spans="1:8" x14ac:dyDescent="0.45">
      <c r="A2132" s="2" t="str">
        <f t="shared" si="33"/>
        <v>PBFOhiTOLEDOCAT REFORMING: HIGH PRESSUREDownstream Charge Capacity, Current Year (barrels per calendar day)</v>
      </c>
      <c r="B2132" s="2" t="s">
        <v>100</v>
      </c>
      <c r="C2132" s="2" t="s">
        <v>310</v>
      </c>
      <c r="D2132" s="2" t="s">
        <v>74</v>
      </c>
      <c r="E2132" s="2" t="s">
        <v>75</v>
      </c>
      <c r="F2132" s="2" t="s">
        <v>29</v>
      </c>
      <c r="G2132" s="2" t="s">
        <v>12</v>
      </c>
      <c r="H2132" s="2">
        <v>43200</v>
      </c>
    </row>
    <row r="2133" spans="1:8" x14ac:dyDescent="0.45">
      <c r="A2133" s="2" t="str">
        <f t="shared" si="33"/>
        <v>PBFOhiTOLEDOCAT REFORMING: HIGH PRESSUREDownstream Charge Capacity, Current Year (barrels per stream day)</v>
      </c>
      <c r="B2133" s="2" t="s">
        <v>100</v>
      </c>
      <c r="C2133" s="2" t="s">
        <v>310</v>
      </c>
      <c r="D2133" s="2" t="s">
        <v>74</v>
      </c>
      <c r="E2133" s="2" t="s">
        <v>75</v>
      </c>
      <c r="F2133" s="2" t="s">
        <v>29</v>
      </c>
      <c r="G2133" s="2" t="s">
        <v>13</v>
      </c>
      <c r="H2133" s="2">
        <v>51800</v>
      </c>
    </row>
    <row r="2134" spans="1:8" x14ac:dyDescent="0.45">
      <c r="A2134" s="2" t="str">
        <f t="shared" si="33"/>
        <v>PBFOhiTOLEDOCAT REFORMING: HIGH PRESSUREDownstream Charge Capacity, Next Year (barrels per stream day)</v>
      </c>
      <c r="B2134" s="2" t="s">
        <v>100</v>
      </c>
      <c r="C2134" s="2" t="s">
        <v>310</v>
      </c>
      <c r="D2134" s="2" t="s">
        <v>74</v>
      </c>
      <c r="E2134" s="2" t="s">
        <v>75</v>
      </c>
      <c r="F2134" s="2" t="s">
        <v>29</v>
      </c>
      <c r="G2134" s="2" t="s">
        <v>14</v>
      </c>
      <c r="H2134" s="2">
        <v>51800</v>
      </c>
    </row>
    <row r="2135" spans="1:8" x14ac:dyDescent="0.45">
      <c r="A2135" s="2" t="str">
        <f t="shared" si="33"/>
        <v>PBFOhiTOLEDODESULFURIZATION, GASOLINEDownstream Charge Capacity, Current Year (barrels per stream day)</v>
      </c>
      <c r="B2135" s="2" t="s">
        <v>100</v>
      </c>
      <c r="C2135" s="2" t="s">
        <v>310</v>
      </c>
      <c r="D2135" s="2" t="s">
        <v>74</v>
      </c>
      <c r="E2135" s="2" t="s">
        <v>75</v>
      </c>
      <c r="F2135" s="2" t="s">
        <v>30</v>
      </c>
      <c r="G2135" s="2" t="s">
        <v>13</v>
      </c>
      <c r="H2135" s="2">
        <v>72000</v>
      </c>
    </row>
    <row r="2136" spans="1:8" x14ac:dyDescent="0.45">
      <c r="A2136" s="2" t="str">
        <f t="shared" si="33"/>
        <v>PBFOhiTOLEDODESULFURIZATION, GASOLINEDownstream Charge Capacity, Next Year (barrels per stream day)</v>
      </c>
      <c r="B2136" s="2" t="s">
        <v>100</v>
      </c>
      <c r="C2136" s="2" t="s">
        <v>310</v>
      </c>
      <c r="D2136" s="2" t="s">
        <v>74</v>
      </c>
      <c r="E2136" s="2" t="s">
        <v>75</v>
      </c>
      <c r="F2136" s="2" t="s">
        <v>30</v>
      </c>
      <c r="G2136" s="2" t="s">
        <v>14</v>
      </c>
      <c r="H2136" s="2">
        <v>72000</v>
      </c>
    </row>
    <row r="2137" spans="1:8" x14ac:dyDescent="0.45">
      <c r="A2137" s="2" t="str">
        <f t="shared" si="33"/>
        <v>PBFOhiTOLEDODESULFURIZATION, KEROSENE AND JETDownstream Charge Capacity, Current Year (barrels per stream day)</v>
      </c>
      <c r="B2137" s="2" t="s">
        <v>100</v>
      </c>
      <c r="C2137" s="2" t="s">
        <v>310</v>
      </c>
      <c r="D2137" s="2" t="s">
        <v>74</v>
      </c>
      <c r="E2137" s="2" t="s">
        <v>75</v>
      </c>
      <c r="F2137" s="2" t="s">
        <v>44</v>
      </c>
      <c r="G2137" s="2" t="s">
        <v>13</v>
      </c>
      <c r="H2137" s="2">
        <v>32000</v>
      </c>
    </row>
    <row r="2138" spans="1:8" x14ac:dyDescent="0.45">
      <c r="A2138" s="2" t="str">
        <f t="shared" si="33"/>
        <v>PBFOhiTOLEDODESULFURIZATION, KEROSENE AND JETDownstream Charge Capacity, Next Year (barrels per stream day)</v>
      </c>
      <c r="B2138" s="2" t="s">
        <v>100</v>
      </c>
      <c r="C2138" s="2" t="s">
        <v>310</v>
      </c>
      <c r="D2138" s="2" t="s">
        <v>74</v>
      </c>
      <c r="E2138" s="2" t="s">
        <v>75</v>
      </c>
      <c r="F2138" s="2" t="s">
        <v>44</v>
      </c>
      <c r="G2138" s="2" t="s">
        <v>14</v>
      </c>
      <c r="H2138" s="2">
        <v>32000</v>
      </c>
    </row>
    <row r="2139" spans="1:8" x14ac:dyDescent="0.45">
      <c r="A2139" s="2" t="str">
        <f t="shared" si="33"/>
        <v>PBFOhiTOLEDODESULFURIZATION, NAPHTHA/REFORMER FEEDDownstream Charge Capacity, Current Year (barrels per stream day)</v>
      </c>
      <c r="B2139" s="2" t="s">
        <v>100</v>
      </c>
      <c r="C2139" s="2" t="s">
        <v>310</v>
      </c>
      <c r="D2139" s="2" t="s">
        <v>74</v>
      </c>
      <c r="E2139" s="2" t="s">
        <v>75</v>
      </c>
      <c r="F2139" s="2" t="s">
        <v>17</v>
      </c>
      <c r="G2139" s="2" t="s">
        <v>13</v>
      </c>
      <c r="H2139" s="2">
        <v>45900</v>
      </c>
    </row>
    <row r="2140" spans="1:8" x14ac:dyDescent="0.45">
      <c r="A2140" s="2" t="str">
        <f t="shared" si="33"/>
        <v>PBFOhiTOLEDODESULFURIZATION, NAPHTHA/REFORMER FEEDDownstream Charge Capacity, Next Year (barrels per stream day)</v>
      </c>
      <c r="B2140" s="2" t="s">
        <v>100</v>
      </c>
      <c r="C2140" s="2" t="s">
        <v>310</v>
      </c>
      <c r="D2140" s="2" t="s">
        <v>74</v>
      </c>
      <c r="E2140" s="2" t="s">
        <v>75</v>
      </c>
      <c r="F2140" s="2" t="s">
        <v>17</v>
      </c>
      <c r="G2140" s="2" t="s">
        <v>14</v>
      </c>
      <c r="H2140" s="2">
        <v>45900</v>
      </c>
    </row>
    <row r="2141" spans="1:8" x14ac:dyDescent="0.45">
      <c r="A2141" s="2" t="str">
        <f t="shared" si="33"/>
        <v>PBFOhiTOLEDOISOMERIZATION (ISOBUTANE)Production Capacity, Current Year (barrels per steam day except sulfur and hydrogen)</v>
      </c>
      <c r="B2141" s="2" t="s">
        <v>100</v>
      </c>
      <c r="C2141" s="2" t="s">
        <v>310</v>
      </c>
      <c r="D2141" s="2" t="s">
        <v>74</v>
      </c>
      <c r="E2141" s="2" t="s">
        <v>75</v>
      </c>
      <c r="F2141" s="2" t="s">
        <v>21</v>
      </c>
      <c r="G2141" s="2" t="s">
        <v>19</v>
      </c>
      <c r="H2141" s="2">
        <v>8000</v>
      </c>
    </row>
    <row r="2142" spans="1:8" x14ac:dyDescent="0.45">
      <c r="A2142" s="2" t="str">
        <f t="shared" si="33"/>
        <v>PBFOhiTOLEDOISOMERIZATION (ISOBUTANE)Production Capacity, Next Year (barrels per stream day except sulfur and hydrogen)</v>
      </c>
      <c r="B2142" s="2" t="s">
        <v>100</v>
      </c>
      <c r="C2142" s="2" t="s">
        <v>310</v>
      </c>
      <c r="D2142" s="2" t="s">
        <v>74</v>
      </c>
      <c r="E2142" s="2" t="s">
        <v>75</v>
      </c>
      <c r="F2142" s="2" t="s">
        <v>21</v>
      </c>
      <c r="G2142" s="2" t="s">
        <v>20</v>
      </c>
      <c r="H2142" s="2">
        <v>8000</v>
      </c>
    </row>
    <row r="2143" spans="1:8" x14ac:dyDescent="0.45">
      <c r="A2143" s="2" t="str">
        <f t="shared" si="33"/>
        <v>PBFOhiTOLEDOOPERATING CAPACITYAtmospheric Crude Distillation Capacity (barrels per calendar day)</v>
      </c>
      <c r="B2143" s="2" t="s">
        <v>100</v>
      </c>
      <c r="C2143" s="2" t="s">
        <v>310</v>
      </c>
      <c r="D2143" s="2" t="s">
        <v>74</v>
      </c>
      <c r="E2143" s="2" t="s">
        <v>75</v>
      </c>
      <c r="F2143" s="2" t="s">
        <v>31</v>
      </c>
      <c r="G2143" s="2" t="s">
        <v>32</v>
      </c>
      <c r="H2143" s="2">
        <v>160000</v>
      </c>
    </row>
    <row r="2144" spans="1:8" x14ac:dyDescent="0.45">
      <c r="A2144" s="2" t="str">
        <f t="shared" si="33"/>
        <v>PBFOhiTOLEDOOPERATING CAPACITYAtmospheric Crude Distillation Capacity (barrels per stream day)</v>
      </c>
      <c r="B2144" s="2" t="s">
        <v>100</v>
      </c>
      <c r="C2144" s="2" t="s">
        <v>310</v>
      </c>
      <c r="D2144" s="2" t="s">
        <v>74</v>
      </c>
      <c r="E2144" s="2" t="s">
        <v>75</v>
      </c>
      <c r="F2144" s="2" t="s">
        <v>31</v>
      </c>
      <c r="G2144" s="2" t="s">
        <v>33</v>
      </c>
      <c r="H2144" s="2">
        <v>188000</v>
      </c>
    </row>
    <row r="2145" spans="1:8" x14ac:dyDescent="0.45">
      <c r="A2145" s="2" t="str">
        <f t="shared" si="33"/>
        <v>PBFOhiTOLEDOSULFUR (SHORT TONS/DAY)Production Capacity, Current Year (barrels per steam day except sulfur and hydrogen)</v>
      </c>
      <c r="B2145" s="2" t="s">
        <v>100</v>
      </c>
      <c r="C2145" s="2" t="s">
        <v>310</v>
      </c>
      <c r="D2145" s="2" t="s">
        <v>74</v>
      </c>
      <c r="E2145" s="2" t="s">
        <v>75</v>
      </c>
      <c r="F2145" s="2" t="s">
        <v>24</v>
      </c>
      <c r="G2145" s="2" t="s">
        <v>19</v>
      </c>
      <c r="H2145" s="2">
        <v>116</v>
      </c>
    </row>
    <row r="2146" spans="1:8" x14ac:dyDescent="0.45">
      <c r="A2146" s="2" t="str">
        <f t="shared" si="33"/>
        <v>PBFOhiTOLEDOSULFUR (SHORT TONS/DAY)Production Capacity, Next Year (barrels per stream day except sulfur and hydrogen)</v>
      </c>
      <c r="B2146" s="2" t="s">
        <v>100</v>
      </c>
      <c r="C2146" s="2" t="s">
        <v>310</v>
      </c>
      <c r="D2146" s="2" t="s">
        <v>74</v>
      </c>
      <c r="E2146" s="2" t="s">
        <v>75</v>
      </c>
      <c r="F2146" s="2" t="s">
        <v>24</v>
      </c>
      <c r="G2146" s="2" t="s">
        <v>20</v>
      </c>
      <c r="H2146" s="2">
        <v>116</v>
      </c>
    </row>
    <row r="2147" spans="1:8" x14ac:dyDescent="0.45">
      <c r="A2147" s="2" t="str">
        <f t="shared" si="33"/>
        <v>PBFOhiTOLEDOTOTAL OPER CAP (PROJECTED, NEXT YEAR)Atmospheric Crude Distillation Capacity (barrels per stream day)</v>
      </c>
      <c r="B2147" s="2" t="s">
        <v>100</v>
      </c>
      <c r="C2147" s="2" t="s">
        <v>310</v>
      </c>
      <c r="D2147" s="2" t="s">
        <v>74</v>
      </c>
      <c r="E2147" s="2" t="s">
        <v>75</v>
      </c>
      <c r="F2147" s="2" t="s">
        <v>34</v>
      </c>
      <c r="G2147" s="2" t="s">
        <v>33</v>
      </c>
      <c r="H2147" s="2">
        <v>188000</v>
      </c>
    </row>
    <row r="2148" spans="1:8" x14ac:dyDescent="0.45">
      <c r="A2148" s="2" t="str">
        <f t="shared" si="33"/>
        <v>PBFOhiTOLEDOTOTAL OPERABLE CAPACITYAtmospheric Crude Distillation Capacity (barrels per calendar day)</v>
      </c>
      <c r="B2148" s="2" t="s">
        <v>100</v>
      </c>
      <c r="C2148" s="2" t="s">
        <v>310</v>
      </c>
      <c r="D2148" s="2" t="s">
        <v>74</v>
      </c>
      <c r="E2148" s="2" t="s">
        <v>75</v>
      </c>
      <c r="F2148" s="2" t="s">
        <v>35</v>
      </c>
      <c r="G2148" s="2" t="s">
        <v>32</v>
      </c>
      <c r="H2148" s="2">
        <v>160000</v>
      </c>
    </row>
    <row r="2149" spans="1:8" x14ac:dyDescent="0.45">
      <c r="A2149" s="2" t="str">
        <f t="shared" si="33"/>
        <v>PBFOhiTOLEDOTOTAL OPERABLE CAPACITYAtmospheric Crude Distillation Capacity (barrels per stream day)</v>
      </c>
      <c r="B2149" s="2" t="s">
        <v>100</v>
      </c>
      <c r="C2149" s="2" t="s">
        <v>310</v>
      </c>
      <c r="D2149" s="2" t="s">
        <v>74</v>
      </c>
      <c r="E2149" s="2" t="s">
        <v>75</v>
      </c>
      <c r="F2149" s="2" t="s">
        <v>35</v>
      </c>
      <c r="G2149" s="2" t="s">
        <v>33</v>
      </c>
      <c r="H2149" s="2">
        <v>188000</v>
      </c>
    </row>
    <row r="2150" spans="1:8" x14ac:dyDescent="0.45">
      <c r="A2150" s="2" t="str">
        <f t="shared" si="33"/>
        <v>PDVIllLEMONTALKYLATESProduction Capacity, Current Year (barrels per steam day except sulfur and hydrogen)</v>
      </c>
      <c r="B2150" s="2" t="s">
        <v>113</v>
      </c>
      <c r="C2150" s="2" t="s">
        <v>248</v>
      </c>
      <c r="D2150" s="2" t="s">
        <v>155</v>
      </c>
      <c r="E2150" s="2" t="s">
        <v>249</v>
      </c>
      <c r="F2150" s="2" t="s">
        <v>40</v>
      </c>
      <c r="G2150" s="2" t="s">
        <v>19</v>
      </c>
      <c r="H2150" s="2">
        <v>21500</v>
      </c>
    </row>
    <row r="2151" spans="1:8" x14ac:dyDescent="0.45">
      <c r="A2151" s="2" t="str">
        <f t="shared" si="33"/>
        <v>PDVIllLEMONTALKYLATESProduction Capacity, Next Year (barrels per stream day except sulfur and hydrogen)</v>
      </c>
      <c r="B2151" s="2" t="s">
        <v>113</v>
      </c>
      <c r="C2151" s="2" t="s">
        <v>248</v>
      </c>
      <c r="D2151" s="2" t="s">
        <v>155</v>
      </c>
      <c r="E2151" s="2" t="s">
        <v>249</v>
      </c>
      <c r="F2151" s="2" t="s">
        <v>40</v>
      </c>
      <c r="G2151" s="2" t="s">
        <v>20</v>
      </c>
      <c r="H2151" s="2">
        <v>21500</v>
      </c>
    </row>
    <row r="2152" spans="1:8" x14ac:dyDescent="0.45">
      <c r="A2152" s="2" t="str">
        <f t="shared" si="33"/>
        <v>PDVIllLEMONTAROMATICSProduction Capacity, Current Year (barrels per steam day except sulfur and hydrogen)</v>
      </c>
      <c r="B2152" s="2" t="s">
        <v>113</v>
      </c>
      <c r="C2152" s="2" t="s">
        <v>248</v>
      </c>
      <c r="D2152" s="2" t="s">
        <v>155</v>
      </c>
      <c r="E2152" s="2" t="s">
        <v>249</v>
      </c>
      <c r="F2152" s="2" t="s">
        <v>41</v>
      </c>
      <c r="G2152" s="2" t="s">
        <v>19</v>
      </c>
      <c r="H2152" s="2">
        <v>9400</v>
      </c>
    </row>
    <row r="2153" spans="1:8" x14ac:dyDescent="0.45">
      <c r="A2153" s="2" t="str">
        <f t="shared" si="33"/>
        <v>PDVIllLEMONTAROMATICSProduction Capacity, Next Year (barrels per stream day except sulfur and hydrogen)</v>
      </c>
      <c r="B2153" s="2" t="s">
        <v>113</v>
      </c>
      <c r="C2153" s="2" t="s">
        <v>248</v>
      </c>
      <c r="D2153" s="2" t="s">
        <v>155</v>
      </c>
      <c r="E2153" s="2" t="s">
        <v>249</v>
      </c>
      <c r="F2153" s="2" t="s">
        <v>41</v>
      </c>
      <c r="G2153" s="2" t="s">
        <v>20</v>
      </c>
      <c r="H2153" s="2">
        <v>9400</v>
      </c>
    </row>
    <row r="2154" spans="1:8" x14ac:dyDescent="0.45">
      <c r="A2154" s="2" t="str">
        <f t="shared" si="33"/>
        <v>PDVIllLEMONTCAT CRACKING: FRESH FEEDDownstream Charge Capacity, Current Year (barrels per calendar day)</v>
      </c>
      <c r="B2154" s="2" t="s">
        <v>113</v>
      </c>
      <c r="C2154" s="2" t="s">
        <v>248</v>
      </c>
      <c r="D2154" s="2" t="s">
        <v>155</v>
      </c>
      <c r="E2154" s="2" t="s">
        <v>249</v>
      </c>
      <c r="F2154" s="2" t="s">
        <v>28</v>
      </c>
      <c r="G2154" s="2" t="s">
        <v>12</v>
      </c>
      <c r="H2154" s="2">
        <v>62550</v>
      </c>
    </row>
    <row r="2155" spans="1:8" x14ac:dyDescent="0.45">
      <c r="A2155" s="2" t="str">
        <f t="shared" si="33"/>
        <v>PDVIllLEMONTCAT CRACKING: FRESH FEEDDownstream Charge Capacity, Current Year (barrels per stream day)</v>
      </c>
      <c r="B2155" s="2" t="s">
        <v>113</v>
      </c>
      <c r="C2155" s="2" t="s">
        <v>248</v>
      </c>
      <c r="D2155" s="2" t="s">
        <v>155</v>
      </c>
      <c r="E2155" s="2" t="s">
        <v>249</v>
      </c>
      <c r="F2155" s="2" t="s">
        <v>28</v>
      </c>
      <c r="G2155" s="2" t="s">
        <v>13</v>
      </c>
      <c r="H2155" s="2">
        <v>69500</v>
      </c>
    </row>
    <row r="2156" spans="1:8" x14ac:dyDescent="0.45">
      <c r="A2156" s="2" t="str">
        <f t="shared" si="33"/>
        <v>PDVIllLEMONTCAT CRACKING: FRESH FEEDDownstream Charge Capacity, Next Year (barrels per stream day)</v>
      </c>
      <c r="B2156" s="2" t="s">
        <v>113</v>
      </c>
      <c r="C2156" s="2" t="s">
        <v>248</v>
      </c>
      <c r="D2156" s="2" t="s">
        <v>155</v>
      </c>
      <c r="E2156" s="2" t="s">
        <v>249</v>
      </c>
      <c r="F2156" s="2" t="s">
        <v>28</v>
      </c>
      <c r="G2156" s="2" t="s">
        <v>14</v>
      </c>
      <c r="H2156" s="2">
        <v>69500</v>
      </c>
    </row>
    <row r="2157" spans="1:8" x14ac:dyDescent="0.45">
      <c r="A2157" s="2" t="str">
        <f t="shared" si="33"/>
        <v>PDVIllLEMONTCAT REFORMING: HIGH PRESSUREDownstream Charge Capacity, Current Year (barrels per calendar day)</v>
      </c>
      <c r="B2157" s="2" t="s">
        <v>113</v>
      </c>
      <c r="C2157" s="2" t="s">
        <v>248</v>
      </c>
      <c r="D2157" s="2" t="s">
        <v>155</v>
      </c>
      <c r="E2157" s="2" t="s">
        <v>249</v>
      </c>
      <c r="F2157" s="2" t="s">
        <v>29</v>
      </c>
      <c r="G2157" s="2" t="s">
        <v>12</v>
      </c>
      <c r="H2157" s="2">
        <v>31410</v>
      </c>
    </row>
    <row r="2158" spans="1:8" x14ac:dyDescent="0.45">
      <c r="A2158" s="2" t="str">
        <f t="shared" si="33"/>
        <v>PDVIllLEMONTCAT REFORMING: HIGH PRESSUREDownstream Charge Capacity, Current Year (barrels per stream day)</v>
      </c>
      <c r="B2158" s="2" t="s">
        <v>113</v>
      </c>
      <c r="C2158" s="2" t="s">
        <v>248</v>
      </c>
      <c r="D2158" s="2" t="s">
        <v>155</v>
      </c>
      <c r="E2158" s="2" t="s">
        <v>249</v>
      </c>
      <c r="F2158" s="2" t="s">
        <v>29</v>
      </c>
      <c r="G2158" s="2" t="s">
        <v>13</v>
      </c>
      <c r="H2158" s="2">
        <v>34900</v>
      </c>
    </row>
    <row r="2159" spans="1:8" x14ac:dyDescent="0.45">
      <c r="A2159" s="2" t="str">
        <f t="shared" si="33"/>
        <v>PDVIllLEMONTCAT REFORMING: HIGH PRESSUREDownstream Charge Capacity, Next Year (barrels per stream day)</v>
      </c>
      <c r="B2159" s="2" t="s">
        <v>113</v>
      </c>
      <c r="C2159" s="2" t="s">
        <v>248</v>
      </c>
      <c r="D2159" s="2" t="s">
        <v>155</v>
      </c>
      <c r="E2159" s="2" t="s">
        <v>249</v>
      </c>
      <c r="F2159" s="2" t="s">
        <v>29</v>
      </c>
      <c r="G2159" s="2" t="s">
        <v>14</v>
      </c>
      <c r="H2159" s="2">
        <v>34900</v>
      </c>
    </row>
    <row r="2160" spans="1:8" x14ac:dyDescent="0.45">
      <c r="A2160" s="2" t="str">
        <f t="shared" si="33"/>
        <v>PDVIllLEMONTDESULFURIZATION, DIESEL FUELDownstream Charge Capacity, Current Year (barrels per stream day)</v>
      </c>
      <c r="B2160" s="2" t="s">
        <v>113</v>
      </c>
      <c r="C2160" s="2" t="s">
        <v>248</v>
      </c>
      <c r="D2160" s="2" t="s">
        <v>155</v>
      </c>
      <c r="E2160" s="2" t="s">
        <v>249</v>
      </c>
      <c r="F2160" s="2" t="s">
        <v>43</v>
      </c>
      <c r="G2160" s="2" t="s">
        <v>13</v>
      </c>
      <c r="H2160" s="2">
        <v>94500</v>
      </c>
    </row>
    <row r="2161" spans="1:8" x14ac:dyDescent="0.45">
      <c r="A2161" s="2" t="str">
        <f t="shared" si="33"/>
        <v>PDVIllLEMONTDESULFURIZATION, DIESEL FUELDownstream Charge Capacity, Next Year (barrels per stream day)</v>
      </c>
      <c r="B2161" s="2" t="s">
        <v>113</v>
      </c>
      <c r="C2161" s="2" t="s">
        <v>248</v>
      </c>
      <c r="D2161" s="2" t="s">
        <v>155</v>
      </c>
      <c r="E2161" s="2" t="s">
        <v>249</v>
      </c>
      <c r="F2161" s="2" t="s">
        <v>43</v>
      </c>
      <c r="G2161" s="2" t="s">
        <v>14</v>
      </c>
      <c r="H2161" s="2">
        <v>94500</v>
      </c>
    </row>
    <row r="2162" spans="1:8" x14ac:dyDescent="0.45">
      <c r="A2162" s="2" t="str">
        <f t="shared" si="33"/>
        <v>PDVIllLEMONTDESULFURIZATION, KEROSENE AND JETDownstream Charge Capacity, Current Year (barrels per stream day)</v>
      </c>
      <c r="B2162" s="2" t="s">
        <v>113</v>
      </c>
      <c r="C2162" s="2" t="s">
        <v>248</v>
      </c>
      <c r="D2162" s="2" t="s">
        <v>155</v>
      </c>
      <c r="E2162" s="2" t="s">
        <v>249</v>
      </c>
      <c r="F2162" s="2" t="s">
        <v>44</v>
      </c>
      <c r="G2162" s="2" t="s">
        <v>13</v>
      </c>
      <c r="H2162" s="2">
        <v>13700</v>
      </c>
    </row>
    <row r="2163" spans="1:8" x14ac:dyDescent="0.45">
      <c r="A2163" s="2" t="str">
        <f t="shared" si="33"/>
        <v>PDVIllLEMONTDESULFURIZATION, KEROSENE AND JETDownstream Charge Capacity, Next Year (barrels per stream day)</v>
      </c>
      <c r="B2163" s="2" t="s">
        <v>113</v>
      </c>
      <c r="C2163" s="2" t="s">
        <v>248</v>
      </c>
      <c r="D2163" s="2" t="s">
        <v>155</v>
      </c>
      <c r="E2163" s="2" t="s">
        <v>249</v>
      </c>
      <c r="F2163" s="2" t="s">
        <v>44</v>
      </c>
      <c r="G2163" s="2" t="s">
        <v>14</v>
      </c>
      <c r="H2163" s="2">
        <v>13700</v>
      </c>
    </row>
    <row r="2164" spans="1:8" x14ac:dyDescent="0.45">
      <c r="A2164" s="2" t="str">
        <f t="shared" si="33"/>
        <v>PDVIllLEMONTDESULFURIZATION, NAPHTHA/REFORMER FEEDDownstream Charge Capacity, Current Year (barrels per stream day)</v>
      </c>
      <c r="B2164" s="2" t="s">
        <v>113</v>
      </c>
      <c r="C2164" s="2" t="s">
        <v>248</v>
      </c>
      <c r="D2164" s="2" t="s">
        <v>155</v>
      </c>
      <c r="E2164" s="2" t="s">
        <v>249</v>
      </c>
      <c r="F2164" s="2" t="s">
        <v>17</v>
      </c>
      <c r="G2164" s="2" t="s">
        <v>13</v>
      </c>
      <c r="H2164" s="2">
        <v>111100</v>
      </c>
    </row>
    <row r="2165" spans="1:8" x14ac:dyDescent="0.45">
      <c r="A2165" s="2" t="str">
        <f t="shared" si="33"/>
        <v>PDVIllLEMONTDESULFURIZATION, NAPHTHA/REFORMER FEEDDownstream Charge Capacity, Next Year (barrels per stream day)</v>
      </c>
      <c r="B2165" s="2" t="s">
        <v>113</v>
      </c>
      <c r="C2165" s="2" t="s">
        <v>248</v>
      </c>
      <c r="D2165" s="2" t="s">
        <v>155</v>
      </c>
      <c r="E2165" s="2" t="s">
        <v>249</v>
      </c>
      <c r="F2165" s="2" t="s">
        <v>17</v>
      </c>
      <c r="G2165" s="2" t="s">
        <v>14</v>
      </c>
      <c r="H2165" s="2">
        <v>111100</v>
      </c>
    </row>
    <row r="2166" spans="1:8" x14ac:dyDescent="0.45">
      <c r="A2166" s="2" t="str">
        <f t="shared" si="33"/>
        <v>PDVIllLEMONTDESULFURIZATION, OTHERDownstream Charge Capacity, Current Year (barrels per stream day)</v>
      </c>
      <c r="B2166" s="2" t="s">
        <v>113</v>
      </c>
      <c r="C2166" s="2" t="s">
        <v>248</v>
      </c>
      <c r="D2166" s="2" t="s">
        <v>155</v>
      </c>
      <c r="E2166" s="2" t="s">
        <v>249</v>
      </c>
      <c r="F2166" s="2" t="s">
        <v>95</v>
      </c>
      <c r="G2166" s="2" t="s">
        <v>13</v>
      </c>
      <c r="H2166" s="2">
        <v>6800</v>
      </c>
    </row>
    <row r="2167" spans="1:8" x14ac:dyDescent="0.45">
      <c r="A2167" s="2" t="str">
        <f t="shared" si="33"/>
        <v>PDVIllLEMONTDESULFURIZATION, OTHERDownstream Charge Capacity, Next Year (barrels per stream day)</v>
      </c>
      <c r="B2167" s="2" t="s">
        <v>113</v>
      </c>
      <c r="C2167" s="2" t="s">
        <v>248</v>
      </c>
      <c r="D2167" s="2" t="s">
        <v>155</v>
      </c>
      <c r="E2167" s="2" t="s">
        <v>249</v>
      </c>
      <c r="F2167" s="2" t="s">
        <v>95</v>
      </c>
      <c r="G2167" s="2" t="s">
        <v>14</v>
      </c>
      <c r="H2167" s="2">
        <v>6800</v>
      </c>
    </row>
    <row r="2168" spans="1:8" x14ac:dyDescent="0.45">
      <c r="A2168" s="2" t="str">
        <f t="shared" si="33"/>
        <v>PDVIllLEMONTHYDROGEN (MMCFD)Production Capacity, Current Year (barrels per steam day except sulfur and hydrogen)</v>
      </c>
      <c r="B2168" s="2" t="s">
        <v>113</v>
      </c>
      <c r="C2168" s="2" t="s">
        <v>248</v>
      </c>
      <c r="D2168" s="2" t="s">
        <v>155</v>
      </c>
      <c r="E2168" s="2" t="s">
        <v>249</v>
      </c>
      <c r="F2168" s="2" t="s">
        <v>18</v>
      </c>
      <c r="G2168" s="2" t="s">
        <v>19</v>
      </c>
      <c r="H2168" s="2">
        <v>12</v>
      </c>
    </row>
    <row r="2169" spans="1:8" x14ac:dyDescent="0.45">
      <c r="A2169" s="2" t="str">
        <f t="shared" si="33"/>
        <v>PDVIllLEMONTHYDROGEN (MMCFD)Production Capacity, Next Year (barrels per stream day except sulfur and hydrogen)</v>
      </c>
      <c r="B2169" s="2" t="s">
        <v>113</v>
      </c>
      <c r="C2169" s="2" t="s">
        <v>248</v>
      </c>
      <c r="D2169" s="2" t="s">
        <v>155</v>
      </c>
      <c r="E2169" s="2" t="s">
        <v>249</v>
      </c>
      <c r="F2169" s="2" t="s">
        <v>18</v>
      </c>
      <c r="G2169" s="2" t="s">
        <v>20</v>
      </c>
      <c r="H2169" s="2">
        <v>12</v>
      </c>
    </row>
    <row r="2170" spans="1:8" x14ac:dyDescent="0.45">
      <c r="A2170" s="2" t="str">
        <f t="shared" si="33"/>
        <v>PDVIllLEMONTOPERATING CAPACITYAtmospheric Crude Distillation Capacity (barrels per calendar day)</v>
      </c>
      <c r="B2170" s="2" t="s">
        <v>113</v>
      </c>
      <c r="C2170" s="2" t="s">
        <v>248</v>
      </c>
      <c r="D2170" s="2" t="s">
        <v>155</v>
      </c>
      <c r="E2170" s="2" t="s">
        <v>249</v>
      </c>
      <c r="F2170" s="2" t="s">
        <v>31</v>
      </c>
      <c r="G2170" s="2" t="s">
        <v>32</v>
      </c>
      <c r="H2170" s="2">
        <v>175940</v>
      </c>
    </row>
    <row r="2171" spans="1:8" x14ac:dyDescent="0.45">
      <c r="A2171" s="2" t="str">
        <f t="shared" si="33"/>
        <v>PDVIllLEMONTOPERATING CAPACITYAtmospheric Crude Distillation Capacity (barrels per stream day)</v>
      </c>
      <c r="B2171" s="2" t="s">
        <v>113</v>
      </c>
      <c r="C2171" s="2" t="s">
        <v>248</v>
      </c>
      <c r="D2171" s="2" t="s">
        <v>155</v>
      </c>
      <c r="E2171" s="2" t="s">
        <v>249</v>
      </c>
      <c r="F2171" s="2" t="s">
        <v>31</v>
      </c>
      <c r="G2171" s="2" t="s">
        <v>33</v>
      </c>
      <c r="H2171" s="2">
        <v>185200</v>
      </c>
    </row>
    <row r="2172" spans="1:8" x14ac:dyDescent="0.45">
      <c r="A2172" s="2" t="str">
        <f t="shared" si="33"/>
        <v>PDVIllLEMONTPETCOKE,MARKETProduction Capacity, Current Year (barrels per steam day except sulfur and hydrogen)</v>
      </c>
      <c r="B2172" s="2" t="s">
        <v>113</v>
      </c>
      <c r="C2172" s="2" t="s">
        <v>248</v>
      </c>
      <c r="D2172" s="2" t="s">
        <v>155</v>
      </c>
      <c r="E2172" s="2" t="s">
        <v>249</v>
      </c>
      <c r="F2172" s="2" t="s">
        <v>67</v>
      </c>
      <c r="G2172" s="2" t="s">
        <v>19</v>
      </c>
      <c r="H2172" s="2">
        <v>12700</v>
      </c>
    </row>
    <row r="2173" spans="1:8" x14ac:dyDescent="0.45">
      <c r="A2173" s="2" t="str">
        <f t="shared" si="33"/>
        <v>PDVIllLEMONTPETCOKE,MARKETProduction Capacity, Next Year (barrels per stream day except sulfur and hydrogen)</v>
      </c>
      <c r="B2173" s="2" t="s">
        <v>113</v>
      </c>
      <c r="C2173" s="2" t="s">
        <v>248</v>
      </c>
      <c r="D2173" s="2" t="s">
        <v>155</v>
      </c>
      <c r="E2173" s="2" t="s">
        <v>249</v>
      </c>
      <c r="F2173" s="2" t="s">
        <v>67</v>
      </c>
      <c r="G2173" s="2" t="s">
        <v>20</v>
      </c>
      <c r="H2173" s="2">
        <v>12700</v>
      </c>
    </row>
    <row r="2174" spans="1:8" x14ac:dyDescent="0.45">
      <c r="A2174" s="2" t="str">
        <f t="shared" si="33"/>
        <v>PDVIllLEMONTSULFUR (SHORT TONS/DAY)Production Capacity, Current Year (barrels per steam day except sulfur and hydrogen)</v>
      </c>
      <c r="B2174" s="2" t="s">
        <v>113</v>
      </c>
      <c r="C2174" s="2" t="s">
        <v>248</v>
      </c>
      <c r="D2174" s="2" t="s">
        <v>155</v>
      </c>
      <c r="E2174" s="2" t="s">
        <v>249</v>
      </c>
      <c r="F2174" s="2" t="s">
        <v>24</v>
      </c>
      <c r="G2174" s="2" t="s">
        <v>19</v>
      </c>
      <c r="H2174" s="2">
        <v>487</v>
      </c>
    </row>
    <row r="2175" spans="1:8" x14ac:dyDescent="0.45">
      <c r="A2175" s="2" t="str">
        <f t="shared" si="33"/>
        <v>PDVIllLEMONTSULFUR (SHORT TONS/DAY)Production Capacity, Next Year (barrels per stream day except sulfur and hydrogen)</v>
      </c>
      <c r="B2175" s="2" t="s">
        <v>113</v>
      </c>
      <c r="C2175" s="2" t="s">
        <v>248</v>
      </c>
      <c r="D2175" s="2" t="s">
        <v>155</v>
      </c>
      <c r="E2175" s="2" t="s">
        <v>249</v>
      </c>
      <c r="F2175" s="2" t="s">
        <v>24</v>
      </c>
      <c r="G2175" s="2" t="s">
        <v>20</v>
      </c>
      <c r="H2175" s="2">
        <v>487</v>
      </c>
    </row>
    <row r="2176" spans="1:8" x14ac:dyDescent="0.45">
      <c r="A2176" s="2" t="str">
        <f t="shared" si="33"/>
        <v>PDVIllLEMONTTHERM CRACKING, DELAYED COKINGDownstream Charge Capacity, Current Year (barrels per calendar day)</v>
      </c>
      <c r="B2176" s="2" t="s">
        <v>113</v>
      </c>
      <c r="C2176" s="2" t="s">
        <v>248</v>
      </c>
      <c r="D2176" s="2" t="s">
        <v>155</v>
      </c>
      <c r="E2176" s="2" t="s">
        <v>249</v>
      </c>
      <c r="F2176" s="2" t="s">
        <v>68</v>
      </c>
      <c r="G2176" s="2" t="s">
        <v>12</v>
      </c>
      <c r="H2176" s="2">
        <v>36630</v>
      </c>
    </row>
    <row r="2177" spans="1:8" x14ac:dyDescent="0.45">
      <c r="A2177" s="2" t="str">
        <f t="shared" si="33"/>
        <v>PDVIllLEMONTTHERM CRACKING, DELAYED COKINGDownstream Charge Capacity, Current Year (barrels per stream day)</v>
      </c>
      <c r="B2177" s="2" t="s">
        <v>113</v>
      </c>
      <c r="C2177" s="2" t="s">
        <v>248</v>
      </c>
      <c r="D2177" s="2" t="s">
        <v>155</v>
      </c>
      <c r="E2177" s="2" t="s">
        <v>249</v>
      </c>
      <c r="F2177" s="2" t="s">
        <v>68</v>
      </c>
      <c r="G2177" s="2" t="s">
        <v>13</v>
      </c>
      <c r="H2177" s="2">
        <v>40700</v>
      </c>
    </row>
    <row r="2178" spans="1:8" x14ac:dyDescent="0.45">
      <c r="A2178" s="2" t="str">
        <f t="shared" ref="A2178:A2241" si="34">LEFT(B2178,3)&amp;LEFT(D2178,3)&amp;LEFT(E2178,15)&amp;F2178&amp;G2178</f>
        <v>PDVIllLEMONTTHERM CRACKING, DELAYED COKINGDownstream Charge Capacity, Next Year (barrels per stream day)</v>
      </c>
      <c r="B2178" s="2" t="s">
        <v>113</v>
      </c>
      <c r="C2178" s="2" t="s">
        <v>248</v>
      </c>
      <c r="D2178" s="2" t="s">
        <v>155</v>
      </c>
      <c r="E2178" s="2" t="s">
        <v>249</v>
      </c>
      <c r="F2178" s="2" t="s">
        <v>68</v>
      </c>
      <c r="G2178" s="2" t="s">
        <v>14</v>
      </c>
      <c r="H2178" s="2">
        <v>40700</v>
      </c>
    </row>
    <row r="2179" spans="1:8" x14ac:dyDescent="0.45">
      <c r="A2179" s="2" t="str">
        <f t="shared" si="34"/>
        <v>PDVIllLEMONTTOTAL OPER CAP (PROJECTED, NEXT YEAR)Atmospheric Crude Distillation Capacity (barrels per stream day)</v>
      </c>
      <c r="B2179" s="2" t="s">
        <v>113</v>
      </c>
      <c r="C2179" s="2" t="s">
        <v>248</v>
      </c>
      <c r="D2179" s="2" t="s">
        <v>155</v>
      </c>
      <c r="E2179" s="2" t="s">
        <v>249</v>
      </c>
      <c r="F2179" s="2" t="s">
        <v>34</v>
      </c>
      <c r="G2179" s="2" t="s">
        <v>33</v>
      </c>
      <c r="H2179" s="2">
        <v>185200</v>
      </c>
    </row>
    <row r="2180" spans="1:8" x14ac:dyDescent="0.45">
      <c r="A2180" s="2" t="str">
        <f t="shared" si="34"/>
        <v>PDVIllLEMONTTOTAL OPERABLE CAPACITYAtmospheric Crude Distillation Capacity (barrels per calendar day)</v>
      </c>
      <c r="B2180" s="2" t="s">
        <v>113</v>
      </c>
      <c r="C2180" s="2" t="s">
        <v>248</v>
      </c>
      <c r="D2180" s="2" t="s">
        <v>155</v>
      </c>
      <c r="E2180" s="2" t="s">
        <v>249</v>
      </c>
      <c r="F2180" s="2" t="s">
        <v>35</v>
      </c>
      <c r="G2180" s="2" t="s">
        <v>32</v>
      </c>
      <c r="H2180" s="2">
        <v>175940</v>
      </c>
    </row>
    <row r="2181" spans="1:8" x14ac:dyDescent="0.45">
      <c r="A2181" s="2" t="str">
        <f t="shared" si="34"/>
        <v>PDVIllLEMONTTOTAL OPERABLE CAPACITYAtmospheric Crude Distillation Capacity (barrels per stream day)</v>
      </c>
      <c r="B2181" s="2" t="s">
        <v>113</v>
      </c>
      <c r="C2181" s="2" t="s">
        <v>248</v>
      </c>
      <c r="D2181" s="2" t="s">
        <v>155</v>
      </c>
      <c r="E2181" s="2" t="s">
        <v>249</v>
      </c>
      <c r="F2181" s="2" t="s">
        <v>35</v>
      </c>
      <c r="G2181" s="2" t="s">
        <v>33</v>
      </c>
      <c r="H2181" s="2">
        <v>185200</v>
      </c>
    </row>
    <row r="2182" spans="1:8" x14ac:dyDescent="0.45">
      <c r="A2182" s="2" t="str">
        <f t="shared" si="34"/>
        <v>PDVIllLEMONTVACUUM DISTILLATIONDownstream Charge Capacity, Current Year (barrels per stream day)</v>
      </c>
      <c r="B2182" s="2" t="s">
        <v>113</v>
      </c>
      <c r="C2182" s="2" t="s">
        <v>248</v>
      </c>
      <c r="D2182" s="2" t="s">
        <v>155</v>
      </c>
      <c r="E2182" s="2" t="s">
        <v>249</v>
      </c>
      <c r="F2182" s="2" t="s">
        <v>36</v>
      </c>
      <c r="G2182" s="2" t="s">
        <v>13</v>
      </c>
      <c r="H2182" s="2">
        <v>77200</v>
      </c>
    </row>
    <row r="2183" spans="1:8" x14ac:dyDescent="0.45">
      <c r="A2183" s="2" t="str">
        <f t="shared" si="34"/>
        <v>PDVIllLEMONTVACUUM DISTILLATIONDownstream Charge Capacity, Next Year (barrels per stream day)</v>
      </c>
      <c r="B2183" s="2" t="s">
        <v>113</v>
      </c>
      <c r="C2183" s="2" t="s">
        <v>248</v>
      </c>
      <c r="D2183" s="2" t="s">
        <v>155</v>
      </c>
      <c r="E2183" s="2" t="s">
        <v>249</v>
      </c>
      <c r="F2183" s="2" t="s">
        <v>36</v>
      </c>
      <c r="G2183" s="2" t="s">
        <v>14</v>
      </c>
      <c r="H2183" s="2">
        <v>77200</v>
      </c>
    </row>
    <row r="2184" spans="1:8" x14ac:dyDescent="0.45">
      <c r="A2184" s="2" t="str">
        <f t="shared" si="34"/>
        <v>PDVLouLAKE CHARLESALKYLATESProduction Capacity, Current Year (barrels per steam day except sulfur and hydrogen)</v>
      </c>
      <c r="B2184" s="2" t="s">
        <v>113</v>
      </c>
      <c r="C2184" s="2" t="s">
        <v>114</v>
      </c>
      <c r="D2184" s="2" t="s">
        <v>26</v>
      </c>
      <c r="E2184" s="2" t="s">
        <v>81</v>
      </c>
      <c r="F2184" s="2" t="s">
        <v>40</v>
      </c>
      <c r="G2184" s="2" t="s">
        <v>19</v>
      </c>
      <c r="H2184" s="2">
        <v>26400</v>
      </c>
    </row>
    <row r="2185" spans="1:8" x14ac:dyDescent="0.45">
      <c r="A2185" s="2" t="str">
        <f t="shared" si="34"/>
        <v>PDVLouLAKE CHARLESALKYLATESProduction Capacity, Next Year (barrels per stream day except sulfur and hydrogen)</v>
      </c>
      <c r="B2185" s="2" t="s">
        <v>113</v>
      </c>
      <c r="C2185" s="2" t="s">
        <v>114</v>
      </c>
      <c r="D2185" s="2" t="s">
        <v>26</v>
      </c>
      <c r="E2185" s="2" t="s">
        <v>81</v>
      </c>
      <c r="F2185" s="2" t="s">
        <v>40</v>
      </c>
      <c r="G2185" s="2" t="s">
        <v>20</v>
      </c>
      <c r="H2185" s="2">
        <v>26400</v>
      </c>
    </row>
    <row r="2186" spans="1:8" x14ac:dyDescent="0.45">
      <c r="A2186" s="2" t="str">
        <f t="shared" si="34"/>
        <v>PDVLouLAKE CHARLESAROMATICSProduction Capacity, Current Year (barrels per steam day except sulfur and hydrogen)</v>
      </c>
      <c r="B2186" s="2" t="s">
        <v>113</v>
      </c>
      <c r="C2186" s="2" t="s">
        <v>114</v>
      </c>
      <c r="D2186" s="2" t="s">
        <v>26</v>
      </c>
      <c r="E2186" s="2" t="s">
        <v>81</v>
      </c>
      <c r="F2186" s="2" t="s">
        <v>41</v>
      </c>
      <c r="G2186" s="2" t="s">
        <v>19</v>
      </c>
      <c r="H2186" s="2">
        <v>20900</v>
      </c>
    </row>
    <row r="2187" spans="1:8" x14ac:dyDescent="0.45">
      <c r="A2187" s="2" t="str">
        <f t="shared" si="34"/>
        <v>PDVLouLAKE CHARLESAROMATICSProduction Capacity, Next Year (barrels per stream day except sulfur and hydrogen)</v>
      </c>
      <c r="B2187" s="2" t="s">
        <v>113</v>
      </c>
      <c r="C2187" s="2" t="s">
        <v>114</v>
      </c>
      <c r="D2187" s="2" t="s">
        <v>26</v>
      </c>
      <c r="E2187" s="2" t="s">
        <v>81</v>
      </c>
      <c r="F2187" s="2" t="s">
        <v>41</v>
      </c>
      <c r="G2187" s="2" t="s">
        <v>20</v>
      </c>
      <c r="H2187" s="2">
        <v>20900</v>
      </c>
    </row>
    <row r="2188" spans="1:8" x14ac:dyDescent="0.45">
      <c r="A2188" s="2" t="str">
        <f t="shared" si="34"/>
        <v>PDVLouLAKE CHARLESCAT CRACKING: FRESH FEEDDownstream Charge Capacity, Current Year (barrels per calendar day)</v>
      </c>
      <c r="B2188" s="2" t="s">
        <v>113</v>
      </c>
      <c r="C2188" s="2" t="s">
        <v>114</v>
      </c>
      <c r="D2188" s="2" t="s">
        <v>26</v>
      </c>
      <c r="E2188" s="2" t="s">
        <v>81</v>
      </c>
      <c r="F2188" s="2" t="s">
        <v>28</v>
      </c>
      <c r="G2188" s="2" t="s">
        <v>12</v>
      </c>
      <c r="H2188" s="2">
        <v>140000</v>
      </c>
    </row>
    <row r="2189" spans="1:8" x14ac:dyDescent="0.45">
      <c r="A2189" s="2" t="str">
        <f t="shared" si="34"/>
        <v>PDVLouLAKE CHARLESCAT CRACKING: FRESH FEEDDownstream Charge Capacity, Current Year (barrels per stream day)</v>
      </c>
      <c r="B2189" s="2" t="s">
        <v>113</v>
      </c>
      <c r="C2189" s="2" t="s">
        <v>114</v>
      </c>
      <c r="D2189" s="2" t="s">
        <v>26</v>
      </c>
      <c r="E2189" s="2" t="s">
        <v>81</v>
      </c>
      <c r="F2189" s="2" t="s">
        <v>28</v>
      </c>
      <c r="G2189" s="2" t="s">
        <v>13</v>
      </c>
      <c r="H2189" s="2">
        <v>148000</v>
      </c>
    </row>
    <row r="2190" spans="1:8" x14ac:dyDescent="0.45">
      <c r="A2190" s="2" t="str">
        <f t="shared" si="34"/>
        <v>PDVLouLAKE CHARLESCAT CRACKING: FRESH FEEDDownstream Charge Capacity, Next Year (barrels per stream day)</v>
      </c>
      <c r="B2190" s="2" t="s">
        <v>113</v>
      </c>
      <c r="C2190" s="2" t="s">
        <v>114</v>
      </c>
      <c r="D2190" s="2" t="s">
        <v>26</v>
      </c>
      <c r="E2190" s="2" t="s">
        <v>81</v>
      </c>
      <c r="F2190" s="2" t="s">
        <v>28</v>
      </c>
      <c r="G2190" s="2" t="s">
        <v>14</v>
      </c>
      <c r="H2190" s="2">
        <v>148000</v>
      </c>
    </row>
    <row r="2191" spans="1:8" x14ac:dyDescent="0.45">
      <c r="A2191" s="2" t="str">
        <f t="shared" si="34"/>
        <v>PDVLouLAKE CHARLESCAT CRACKING: RECYCLED FEEDDownstream Charge Capacity, Current Year (barrels per stream day)</v>
      </c>
      <c r="B2191" s="2" t="s">
        <v>113</v>
      </c>
      <c r="C2191" s="2" t="s">
        <v>114</v>
      </c>
      <c r="D2191" s="2" t="s">
        <v>26</v>
      </c>
      <c r="E2191" s="2" t="s">
        <v>81</v>
      </c>
      <c r="F2191" s="2" t="s">
        <v>66</v>
      </c>
      <c r="G2191" s="2" t="s">
        <v>13</v>
      </c>
      <c r="H2191" s="2">
        <v>3000</v>
      </c>
    </row>
    <row r="2192" spans="1:8" x14ac:dyDescent="0.45">
      <c r="A2192" s="2" t="str">
        <f t="shared" si="34"/>
        <v>PDVLouLAKE CHARLESCAT CRACKING: RECYCLED FEEDDownstream Charge Capacity, Next Year (barrels per stream day)</v>
      </c>
      <c r="B2192" s="2" t="s">
        <v>113</v>
      </c>
      <c r="C2192" s="2" t="s">
        <v>114</v>
      </c>
      <c r="D2192" s="2" t="s">
        <v>26</v>
      </c>
      <c r="E2192" s="2" t="s">
        <v>81</v>
      </c>
      <c r="F2192" s="2" t="s">
        <v>66</v>
      </c>
      <c r="G2192" s="2" t="s">
        <v>14</v>
      </c>
      <c r="H2192" s="2">
        <v>3000</v>
      </c>
    </row>
    <row r="2193" spans="1:8" x14ac:dyDescent="0.45">
      <c r="A2193" s="2" t="str">
        <f t="shared" si="34"/>
        <v>PDVLouLAKE CHARLESCAT HYDROCRACKING, GAS OILDownstream Charge Capacity, Current Year (barrels per calendar day)</v>
      </c>
      <c r="B2193" s="2" t="s">
        <v>113</v>
      </c>
      <c r="C2193" s="2" t="s">
        <v>114</v>
      </c>
      <c r="D2193" s="2" t="s">
        <v>26</v>
      </c>
      <c r="E2193" s="2" t="s">
        <v>81</v>
      </c>
      <c r="F2193" s="2" t="s">
        <v>11</v>
      </c>
      <c r="G2193" s="2" t="s">
        <v>12</v>
      </c>
      <c r="H2193" s="2">
        <v>46000</v>
      </c>
    </row>
    <row r="2194" spans="1:8" x14ac:dyDescent="0.45">
      <c r="A2194" s="2" t="str">
        <f t="shared" si="34"/>
        <v>PDVLouLAKE CHARLESCAT HYDROCRACKING, GAS OILDownstream Charge Capacity, Current Year (barrels per stream day)</v>
      </c>
      <c r="B2194" s="2" t="s">
        <v>113</v>
      </c>
      <c r="C2194" s="2" t="s">
        <v>114</v>
      </c>
      <c r="D2194" s="2" t="s">
        <v>26</v>
      </c>
      <c r="E2194" s="2" t="s">
        <v>81</v>
      </c>
      <c r="F2194" s="2" t="s">
        <v>11</v>
      </c>
      <c r="G2194" s="2" t="s">
        <v>13</v>
      </c>
      <c r="H2194" s="2">
        <v>51200</v>
      </c>
    </row>
    <row r="2195" spans="1:8" x14ac:dyDescent="0.45">
      <c r="A2195" s="2" t="str">
        <f t="shared" si="34"/>
        <v>PDVLouLAKE CHARLESCAT HYDROCRACKING, GAS OILDownstream Charge Capacity, Next Year (barrels per stream day)</v>
      </c>
      <c r="B2195" s="2" t="s">
        <v>113</v>
      </c>
      <c r="C2195" s="2" t="s">
        <v>114</v>
      </c>
      <c r="D2195" s="2" t="s">
        <v>26</v>
      </c>
      <c r="E2195" s="2" t="s">
        <v>81</v>
      </c>
      <c r="F2195" s="2" t="s">
        <v>11</v>
      </c>
      <c r="G2195" s="2" t="s">
        <v>14</v>
      </c>
      <c r="H2195" s="2">
        <v>51200</v>
      </c>
    </row>
    <row r="2196" spans="1:8" x14ac:dyDescent="0.45">
      <c r="A2196" s="2" t="str">
        <f t="shared" si="34"/>
        <v>PDVLouLAKE CHARLESCAT REFORMING: HIGH PRESSUREDownstream Charge Capacity, Current Year (barrels per calendar day)</v>
      </c>
      <c r="B2196" s="2" t="s">
        <v>113</v>
      </c>
      <c r="C2196" s="2" t="s">
        <v>114</v>
      </c>
      <c r="D2196" s="2" t="s">
        <v>26</v>
      </c>
      <c r="E2196" s="2" t="s">
        <v>81</v>
      </c>
      <c r="F2196" s="2" t="s">
        <v>29</v>
      </c>
      <c r="G2196" s="2" t="s">
        <v>12</v>
      </c>
      <c r="H2196" s="2">
        <v>47661</v>
      </c>
    </row>
    <row r="2197" spans="1:8" x14ac:dyDescent="0.45">
      <c r="A2197" s="2" t="str">
        <f t="shared" si="34"/>
        <v>PDVLouLAKE CHARLESCAT REFORMING: HIGH PRESSUREDownstream Charge Capacity, Current Year (barrels per stream day)</v>
      </c>
      <c r="B2197" s="2" t="s">
        <v>113</v>
      </c>
      <c r="C2197" s="2" t="s">
        <v>114</v>
      </c>
      <c r="D2197" s="2" t="s">
        <v>26</v>
      </c>
      <c r="E2197" s="2" t="s">
        <v>81</v>
      </c>
      <c r="F2197" s="2" t="s">
        <v>29</v>
      </c>
      <c r="G2197" s="2" t="s">
        <v>13</v>
      </c>
      <c r="H2197" s="2">
        <v>53200</v>
      </c>
    </row>
    <row r="2198" spans="1:8" x14ac:dyDescent="0.45">
      <c r="A2198" s="2" t="str">
        <f t="shared" si="34"/>
        <v>PDVLouLAKE CHARLESCAT REFORMING: HIGH PRESSUREDownstream Charge Capacity, Next Year (barrels per stream day)</v>
      </c>
      <c r="B2198" s="2" t="s">
        <v>113</v>
      </c>
      <c r="C2198" s="2" t="s">
        <v>114</v>
      </c>
      <c r="D2198" s="2" t="s">
        <v>26</v>
      </c>
      <c r="E2198" s="2" t="s">
        <v>81</v>
      </c>
      <c r="F2198" s="2" t="s">
        <v>29</v>
      </c>
      <c r="G2198" s="2" t="s">
        <v>14</v>
      </c>
      <c r="H2198" s="2">
        <v>53200</v>
      </c>
    </row>
    <row r="2199" spans="1:8" x14ac:dyDescent="0.45">
      <c r="A2199" s="2" t="str">
        <f t="shared" si="34"/>
        <v>PDVLouLAKE CHARLESCAT REFORMING: LOW PRESSUREDownstream Charge Capacity, Current Year (barrels per calendar day)</v>
      </c>
      <c r="B2199" s="2" t="s">
        <v>113</v>
      </c>
      <c r="C2199" s="2" t="s">
        <v>114</v>
      </c>
      <c r="D2199" s="2" t="s">
        <v>26</v>
      </c>
      <c r="E2199" s="2" t="s">
        <v>81</v>
      </c>
      <c r="F2199" s="2" t="s">
        <v>15</v>
      </c>
      <c r="G2199" s="2" t="s">
        <v>12</v>
      </c>
      <c r="H2199" s="2">
        <v>55374</v>
      </c>
    </row>
    <row r="2200" spans="1:8" x14ac:dyDescent="0.45">
      <c r="A2200" s="2" t="str">
        <f t="shared" si="34"/>
        <v>PDVLouLAKE CHARLESCAT REFORMING: LOW PRESSUREDownstream Charge Capacity, Current Year (barrels per stream day)</v>
      </c>
      <c r="B2200" s="2" t="s">
        <v>113</v>
      </c>
      <c r="C2200" s="2" t="s">
        <v>114</v>
      </c>
      <c r="D2200" s="2" t="s">
        <v>26</v>
      </c>
      <c r="E2200" s="2" t="s">
        <v>81</v>
      </c>
      <c r="F2200" s="2" t="s">
        <v>15</v>
      </c>
      <c r="G2200" s="2" t="s">
        <v>13</v>
      </c>
      <c r="H2200" s="2">
        <v>60000</v>
      </c>
    </row>
    <row r="2201" spans="1:8" x14ac:dyDescent="0.45">
      <c r="A2201" s="2" t="str">
        <f t="shared" si="34"/>
        <v>PDVLouLAKE CHARLESCAT REFORMING: LOW PRESSUREDownstream Charge Capacity, Next Year (barrels per stream day)</v>
      </c>
      <c r="B2201" s="2" t="s">
        <v>113</v>
      </c>
      <c r="C2201" s="2" t="s">
        <v>114</v>
      </c>
      <c r="D2201" s="2" t="s">
        <v>26</v>
      </c>
      <c r="E2201" s="2" t="s">
        <v>81</v>
      </c>
      <c r="F2201" s="2" t="s">
        <v>15</v>
      </c>
      <c r="G2201" s="2" t="s">
        <v>14</v>
      </c>
      <c r="H2201" s="2">
        <v>60000</v>
      </c>
    </row>
    <row r="2202" spans="1:8" x14ac:dyDescent="0.45">
      <c r="A2202" s="2" t="str">
        <f t="shared" si="34"/>
        <v>PDVLouLAKE CHARLESDESULFURIZATION, DIESEL FUELDownstream Charge Capacity, Current Year (barrels per stream day)</v>
      </c>
      <c r="B2202" s="2" t="s">
        <v>113</v>
      </c>
      <c r="C2202" s="2" t="s">
        <v>114</v>
      </c>
      <c r="D2202" s="2" t="s">
        <v>26</v>
      </c>
      <c r="E2202" s="2" t="s">
        <v>81</v>
      </c>
      <c r="F2202" s="2" t="s">
        <v>43</v>
      </c>
      <c r="G2202" s="2" t="s">
        <v>13</v>
      </c>
      <c r="H2202" s="2">
        <v>100000</v>
      </c>
    </row>
    <row r="2203" spans="1:8" x14ac:dyDescent="0.45">
      <c r="A2203" s="2" t="str">
        <f t="shared" si="34"/>
        <v>PDVLouLAKE CHARLESDESULFURIZATION, DIESEL FUELDownstream Charge Capacity, Next Year (barrels per stream day)</v>
      </c>
      <c r="B2203" s="2" t="s">
        <v>113</v>
      </c>
      <c r="C2203" s="2" t="s">
        <v>114</v>
      </c>
      <c r="D2203" s="2" t="s">
        <v>26</v>
      </c>
      <c r="E2203" s="2" t="s">
        <v>81</v>
      </c>
      <c r="F2203" s="2" t="s">
        <v>43</v>
      </c>
      <c r="G2203" s="2" t="s">
        <v>14</v>
      </c>
      <c r="H2203" s="2">
        <v>100000</v>
      </c>
    </row>
    <row r="2204" spans="1:8" x14ac:dyDescent="0.45">
      <c r="A2204" s="2" t="str">
        <f t="shared" si="34"/>
        <v>PDVLouLAKE CHARLESDESULFURIZATION, GASOLINEDownstream Charge Capacity, Current Year (barrels per stream day)</v>
      </c>
      <c r="B2204" s="2" t="s">
        <v>113</v>
      </c>
      <c r="C2204" s="2" t="s">
        <v>114</v>
      </c>
      <c r="D2204" s="2" t="s">
        <v>26</v>
      </c>
      <c r="E2204" s="2" t="s">
        <v>81</v>
      </c>
      <c r="F2204" s="2" t="s">
        <v>30</v>
      </c>
      <c r="G2204" s="2" t="s">
        <v>13</v>
      </c>
      <c r="H2204" s="2">
        <v>85400</v>
      </c>
    </row>
    <row r="2205" spans="1:8" x14ac:dyDescent="0.45">
      <c r="A2205" s="2" t="str">
        <f t="shared" si="34"/>
        <v>PDVLouLAKE CHARLESDESULFURIZATION, GASOLINEDownstream Charge Capacity, Next Year (barrels per stream day)</v>
      </c>
      <c r="B2205" s="2" t="s">
        <v>113</v>
      </c>
      <c r="C2205" s="2" t="s">
        <v>114</v>
      </c>
      <c r="D2205" s="2" t="s">
        <v>26</v>
      </c>
      <c r="E2205" s="2" t="s">
        <v>81</v>
      </c>
      <c r="F2205" s="2" t="s">
        <v>30</v>
      </c>
      <c r="G2205" s="2" t="s">
        <v>14</v>
      </c>
      <c r="H2205" s="2">
        <v>85400</v>
      </c>
    </row>
    <row r="2206" spans="1:8" x14ac:dyDescent="0.45">
      <c r="A2206" s="2" t="str">
        <f t="shared" si="34"/>
        <v>PDVLouLAKE CHARLESDESULFURIZATION, KEROSENE AND JETDownstream Charge Capacity, Current Year (barrels per stream day)</v>
      </c>
      <c r="B2206" s="2" t="s">
        <v>113</v>
      </c>
      <c r="C2206" s="2" t="s">
        <v>114</v>
      </c>
      <c r="D2206" s="2" t="s">
        <v>26</v>
      </c>
      <c r="E2206" s="2" t="s">
        <v>81</v>
      </c>
      <c r="F2206" s="2" t="s">
        <v>44</v>
      </c>
      <c r="G2206" s="2" t="s">
        <v>13</v>
      </c>
      <c r="H2206" s="2">
        <v>68000</v>
      </c>
    </row>
    <row r="2207" spans="1:8" x14ac:dyDescent="0.45">
      <c r="A2207" s="2" t="str">
        <f t="shared" si="34"/>
        <v>PDVLouLAKE CHARLESDESULFURIZATION, KEROSENE AND JETDownstream Charge Capacity, Next Year (barrels per stream day)</v>
      </c>
      <c r="B2207" s="2" t="s">
        <v>113</v>
      </c>
      <c r="C2207" s="2" t="s">
        <v>114</v>
      </c>
      <c r="D2207" s="2" t="s">
        <v>26</v>
      </c>
      <c r="E2207" s="2" t="s">
        <v>81</v>
      </c>
      <c r="F2207" s="2" t="s">
        <v>44</v>
      </c>
      <c r="G2207" s="2" t="s">
        <v>14</v>
      </c>
      <c r="H2207" s="2">
        <v>68000</v>
      </c>
    </row>
    <row r="2208" spans="1:8" x14ac:dyDescent="0.45">
      <c r="A2208" s="2" t="str">
        <f t="shared" si="34"/>
        <v>PDVLouLAKE CHARLESDESULFURIZATION, NAPHTHA/REFORMER FEEDDownstream Charge Capacity, Current Year (barrels per stream day)</v>
      </c>
      <c r="B2208" s="2" t="s">
        <v>113</v>
      </c>
      <c r="C2208" s="2" t="s">
        <v>114</v>
      </c>
      <c r="D2208" s="2" t="s">
        <v>26</v>
      </c>
      <c r="E2208" s="2" t="s">
        <v>81</v>
      </c>
      <c r="F2208" s="2" t="s">
        <v>17</v>
      </c>
      <c r="G2208" s="2" t="s">
        <v>13</v>
      </c>
      <c r="H2208" s="2">
        <v>121000</v>
      </c>
    </row>
    <row r="2209" spans="1:8" x14ac:dyDescent="0.45">
      <c r="A2209" s="2" t="str">
        <f t="shared" si="34"/>
        <v>PDVLouLAKE CHARLESDESULFURIZATION, NAPHTHA/REFORMER FEEDDownstream Charge Capacity, Next Year (barrels per stream day)</v>
      </c>
      <c r="B2209" s="2" t="s">
        <v>113</v>
      </c>
      <c r="C2209" s="2" t="s">
        <v>114</v>
      </c>
      <c r="D2209" s="2" t="s">
        <v>26</v>
      </c>
      <c r="E2209" s="2" t="s">
        <v>81</v>
      </c>
      <c r="F2209" s="2" t="s">
        <v>17</v>
      </c>
      <c r="G2209" s="2" t="s">
        <v>14</v>
      </c>
      <c r="H2209" s="2">
        <v>121000</v>
      </c>
    </row>
    <row r="2210" spans="1:8" x14ac:dyDescent="0.45">
      <c r="A2210" s="2" t="str">
        <f t="shared" si="34"/>
        <v>PDVLouLAKE CHARLESDESULFURIZATION, OTHERDownstream Charge Capacity, Current Year (barrels per stream day)</v>
      </c>
      <c r="B2210" s="2" t="s">
        <v>113</v>
      </c>
      <c r="C2210" s="2" t="s">
        <v>114</v>
      </c>
      <c r="D2210" s="2" t="s">
        <v>26</v>
      </c>
      <c r="E2210" s="2" t="s">
        <v>81</v>
      </c>
      <c r="F2210" s="2" t="s">
        <v>95</v>
      </c>
      <c r="G2210" s="2" t="s">
        <v>13</v>
      </c>
      <c r="H2210" s="2">
        <v>23800</v>
      </c>
    </row>
    <row r="2211" spans="1:8" x14ac:dyDescent="0.45">
      <c r="A2211" s="2" t="str">
        <f t="shared" si="34"/>
        <v>PDVLouLAKE CHARLESDESULFURIZATION, OTHERDownstream Charge Capacity, Next Year (barrels per stream day)</v>
      </c>
      <c r="B2211" s="2" t="s">
        <v>113</v>
      </c>
      <c r="C2211" s="2" t="s">
        <v>114</v>
      </c>
      <c r="D2211" s="2" t="s">
        <v>26</v>
      </c>
      <c r="E2211" s="2" t="s">
        <v>81</v>
      </c>
      <c r="F2211" s="2" t="s">
        <v>95</v>
      </c>
      <c r="G2211" s="2" t="s">
        <v>14</v>
      </c>
      <c r="H2211" s="2">
        <v>23800</v>
      </c>
    </row>
    <row r="2212" spans="1:8" x14ac:dyDescent="0.45">
      <c r="A2212" s="2" t="str">
        <f t="shared" si="34"/>
        <v>PDVLouLAKE CHARLESISOMERIZATION (ISOPENTANE/ISOHEXANE)Production Capacity, Current Year (barrels per steam day except sulfur and hydrogen)</v>
      </c>
      <c r="B2212" s="2" t="s">
        <v>113</v>
      </c>
      <c r="C2212" s="2" t="s">
        <v>114</v>
      </c>
      <c r="D2212" s="2" t="s">
        <v>26</v>
      </c>
      <c r="E2212" s="2" t="s">
        <v>81</v>
      </c>
      <c r="F2212" s="2" t="s">
        <v>22</v>
      </c>
      <c r="G2212" s="2" t="s">
        <v>19</v>
      </c>
      <c r="H2212" s="2">
        <v>28000</v>
      </c>
    </row>
    <row r="2213" spans="1:8" x14ac:dyDescent="0.45">
      <c r="A2213" s="2" t="str">
        <f t="shared" si="34"/>
        <v>PDVLouLAKE CHARLESISOMERIZATION (ISOPENTANE/ISOHEXANE)Production Capacity, Next Year (barrels per stream day except sulfur and hydrogen)</v>
      </c>
      <c r="B2213" s="2" t="s">
        <v>113</v>
      </c>
      <c r="C2213" s="2" t="s">
        <v>114</v>
      </c>
      <c r="D2213" s="2" t="s">
        <v>26</v>
      </c>
      <c r="E2213" s="2" t="s">
        <v>81</v>
      </c>
      <c r="F2213" s="2" t="s">
        <v>22</v>
      </c>
      <c r="G2213" s="2" t="s">
        <v>20</v>
      </c>
      <c r="H2213" s="2">
        <v>28000</v>
      </c>
    </row>
    <row r="2214" spans="1:8" x14ac:dyDescent="0.45">
      <c r="A2214" s="2" t="str">
        <f t="shared" si="34"/>
        <v>PDVLouLAKE CHARLESOPERATING CAPACITYAtmospheric Crude Distillation Capacity (barrels per calendar day)</v>
      </c>
      <c r="B2214" s="2" t="s">
        <v>113</v>
      </c>
      <c r="C2214" s="2" t="s">
        <v>114</v>
      </c>
      <c r="D2214" s="2" t="s">
        <v>26</v>
      </c>
      <c r="E2214" s="2" t="s">
        <v>81</v>
      </c>
      <c r="F2214" s="2" t="s">
        <v>31</v>
      </c>
      <c r="G2214" s="2" t="s">
        <v>32</v>
      </c>
      <c r="H2214" s="2">
        <v>425000</v>
      </c>
    </row>
    <row r="2215" spans="1:8" x14ac:dyDescent="0.45">
      <c r="A2215" s="2" t="str">
        <f t="shared" si="34"/>
        <v>PDVLouLAKE CHARLESOPERATING CAPACITYAtmospheric Crude Distillation Capacity (barrels per stream day)</v>
      </c>
      <c r="B2215" s="2" t="s">
        <v>113</v>
      </c>
      <c r="C2215" s="2" t="s">
        <v>114</v>
      </c>
      <c r="D2215" s="2" t="s">
        <v>26</v>
      </c>
      <c r="E2215" s="2" t="s">
        <v>81</v>
      </c>
      <c r="F2215" s="2" t="s">
        <v>31</v>
      </c>
      <c r="G2215" s="2" t="s">
        <v>33</v>
      </c>
      <c r="H2215" s="2">
        <v>440000</v>
      </c>
    </row>
    <row r="2216" spans="1:8" x14ac:dyDescent="0.45">
      <c r="A2216" s="2" t="str">
        <f t="shared" si="34"/>
        <v>PDVLouLAKE CHARLESPETCOKE,MARKETProduction Capacity, Current Year (barrels per steam day except sulfur and hydrogen)</v>
      </c>
      <c r="B2216" s="2" t="s">
        <v>113</v>
      </c>
      <c r="C2216" s="2" t="s">
        <v>114</v>
      </c>
      <c r="D2216" s="2" t="s">
        <v>26</v>
      </c>
      <c r="E2216" s="2" t="s">
        <v>81</v>
      </c>
      <c r="F2216" s="2" t="s">
        <v>67</v>
      </c>
      <c r="G2216" s="2" t="s">
        <v>19</v>
      </c>
      <c r="H2216" s="2">
        <v>32820</v>
      </c>
    </row>
    <row r="2217" spans="1:8" x14ac:dyDescent="0.45">
      <c r="A2217" s="2" t="str">
        <f t="shared" si="34"/>
        <v>PDVLouLAKE CHARLESPETCOKE,MARKETProduction Capacity, Next Year (barrels per stream day except sulfur and hydrogen)</v>
      </c>
      <c r="B2217" s="2" t="s">
        <v>113</v>
      </c>
      <c r="C2217" s="2" t="s">
        <v>114</v>
      </c>
      <c r="D2217" s="2" t="s">
        <v>26</v>
      </c>
      <c r="E2217" s="2" t="s">
        <v>81</v>
      </c>
      <c r="F2217" s="2" t="s">
        <v>67</v>
      </c>
      <c r="G2217" s="2" t="s">
        <v>20</v>
      </c>
      <c r="H2217" s="2">
        <v>32820</v>
      </c>
    </row>
    <row r="2218" spans="1:8" x14ac:dyDescent="0.45">
      <c r="A2218" s="2" t="str">
        <f t="shared" si="34"/>
        <v>PDVLouLAKE CHARLESSULFUR (SHORT TONS/DAY)Production Capacity, Current Year (barrels per steam day except sulfur and hydrogen)</v>
      </c>
      <c r="B2218" s="2" t="s">
        <v>113</v>
      </c>
      <c r="C2218" s="2" t="s">
        <v>114</v>
      </c>
      <c r="D2218" s="2" t="s">
        <v>26</v>
      </c>
      <c r="E2218" s="2" t="s">
        <v>81</v>
      </c>
      <c r="F2218" s="2" t="s">
        <v>24</v>
      </c>
      <c r="G2218" s="2" t="s">
        <v>19</v>
      </c>
      <c r="H2218" s="2">
        <v>717</v>
      </c>
    </row>
    <row r="2219" spans="1:8" x14ac:dyDescent="0.45">
      <c r="A2219" s="2" t="str">
        <f t="shared" si="34"/>
        <v>PDVLouLAKE CHARLESSULFUR (SHORT TONS/DAY)Production Capacity, Next Year (barrels per stream day except sulfur and hydrogen)</v>
      </c>
      <c r="B2219" s="2" t="s">
        <v>113</v>
      </c>
      <c r="C2219" s="2" t="s">
        <v>114</v>
      </c>
      <c r="D2219" s="2" t="s">
        <v>26</v>
      </c>
      <c r="E2219" s="2" t="s">
        <v>81</v>
      </c>
      <c r="F2219" s="2" t="s">
        <v>24</v>
      </c>
      <c r="G2219" s="2" t="s">
        <v>20</v>
      </c>
      <c r="H2219" s="2">
        <v>717</v>
      </c>
    </row>
    <row r="2220" spans="1:8" x14ac:dyDescent="0.45">
      <c r="A2220" s="2" t="str">
        <f t="shared" si="34"/>
        <v>PDVLouLAKE CHARLESTHERM CRACKING, DELAYED COKINGDownstream Charge Capacity, Current Year (barrels per calendar day)</v>
      </c>
      <c r="B2220" s="2" t="s">
        <v>113</v>
      </c>
      <c r="C2220" s="2" t="s">
        <v>114</v>
      </c>
      <c r="D2220" s="2" t="s">
        <v>26</v>
      </c>
      <c r="E2220" s="2" t="s">
        <v>81</v>
      </c>
      <c r="F2220" s="2" t="s">
        <v>68</v>
      </c>
      <c r="G2220" s="2" t="s">
        <v>12</v>
      </c>
      <c r="H2220" s="2">
        <v>85410</v>
      </c>
    </row>
    <row r="2221" spans="1:8" x14ac:dyDescent="0.45">
      <c r="A2221" s="2" t="str">
        <f t="shared" si="34"/>
        <v>PDVLouLAKE CHARLESTHERM CRACKING, DELAYED COKINGDownstream Charge Capacity, Current Year (barrels per stream day)</v>
      </c>
      <c r="B2221" s="2" t="s">
        <v>113</v>
      </c>
      <c r="C2221" s="2" t="s">
        <v>114</v>
      </c>
      <c r="D2221" s="2" t="s">
        <v>26</v>
      </c>
      <c r="E2221" s="2" t="s">
        <v>81</v>
      </c>
      <c r="F2221" s="2" t="s">
        <v>68</v>
      </c>
      <c r="G2221" s="2" t="s">
        <v>13</v>
      </c>
      <c r="H2221" s="2">
        <v>110000</v>
      </c>
    </row>
    <row r="2222" spans="1:8" x14ac:dyDescent="0.45">
      <c r="A2222" s="2" t="str">
        <f t="shared" si="34"/>
        <v>PDVLouLAKE CHARLESTHERM CRACKING, DELAYED COKINGDownstream Charge Capacity, Next Year (barrels per stream day)</v>
      </c>
      <c r="B2222" s="2" t="s">
        <v>113</v>
      </c>
      <c r="C2222" s="2" t="s">
        <v>114</v>
      </c>
      <c r="D2222" s="2" t="s">
        <v>26</v>
      </c>
      <c r="E2222" s="2" t="s">
        <v>81</v>
      </c>
      <c r="F2222" s="2" t="s">
        <v>68</v>
      </c>
      <c r="G2222" s="2" t="s">
        <v>14</v>
      </c>
      <c r="H2222" s="2">
        <v>110000</v>
      </c>
    </row>
    <row r="2223" spans="1:8" x14ac:dyDescent="0.45">
      <c r="A2223" s="2" t="str">
        <f t="shared" si="34"/>
        <v>PDVLouLAKE CHARLESTOTAL OPER CAP (PROJECTED, NEXT YEAR)Atmospheric Crude Distillation Capacity (barrels per stream day)</v>
      </c>
      <c r="B2223" s="2" t="s">
        <v>113</v>
      </c>
      <c r="C2223" s="2" t="s">
        <v>114</v>
      </c>
      <c r="D2223" s="2" t="s">
        <v>26</v>
      </c>
      <c r="E2223" s="2" t="s">
        <v>81</v>
      </c>
      <c r="F2223" s="2" t="s">
        <v>34</v>
      </c>
      <c r="G2223" s="2" t="s">
        <v>33</v>
      </c>
      <c r="H2223" s="2">
        <v>440000</v>
      </c>
    </row>
    <row r="2224" spans="1:8" x14ac:dyDescent="0.45">
      <c r="A2224" s="2" t="str">
        <f t="shared" si="34"/>
        <v>PDVLouLAKE CHARLESTOTAL OPERABLE CAPACITYAtmospheric Crude Distillation Capacity (barrels per calendar day)</v>
      </c>
      <c r="B2224" s="2" t="s">
        <v>113</v>
      </c>
      <c r="C2224" s="2" t="s">
        <v>114</v>
      </c>
      <c r="D2224" s="2" t="s">
        <v>26</v>
      </c>
      <c r="E2224" s="2" t="s">
        <v>81</v>
      </c>
      <c r="F2224" s="2" t="s">
        <v>35</v>
      </c>
      <c r="G2224" s="2" t="s">
        <v>32</v>
      </c>
      <c r="H2224" s="2">
        <v>425000</v>
      </c>
    </row>
    <row r="2225" spans="1:8" x14ac:dyDescent="0.45">
      <c r="A2225" s="2" t="str">
        <f t="shared" si="34"/>
        <v>PDVLouLAKE CHARLESTOTAL OPERABLE CAPACITYAtmospheric Crude Distillation Capacity (barrels per stream day)</v>
      </c>
      <c r="B2225" s="2" t="s">
        <v>113</v>
      </c>
      <c r="C2225" s="2" t="s">
        <v>114</v>
      </c>
      <c r="D2225" s="2" t="s">
        <v>26</v>
      </c>
      <c r="E2225" s="2" t="s">
        <v>81</v>
      </c>
      <c r="F2225" s="2" t="s">
        <v>35</v>
      </c>
      <c r="G2225" s="2" t="s">
        <v>33</v>
      </c>
      <c r="H2225" s="2">
        <v>440000</v>
      </c>
    </row>
    <row r="2226" spans="1:8" x14ac:dyDescent="0.45">
      <c r="A2226" s="2" t="str">
        <f t="shared" si="34"/>
        <v>PDVLouLAKE CHARLESVACUUM DISTILLATIONDownstream Charge Capacity, Current Year (barrels per stream day)</v>
      </c>
      <c r="B2226" s="2" t="s">
        <v>113</v>
      </c>
      <c r="C2226" s="2" t="s">
        <v>114</v>
      </c>
      <c r="D2226" s="2" t="s">
        <v>26</v>
      </c>
      <c r="E2226" s="2" t="s">
        <v>81</v>
      </c>
      <c r="F2226" s="2" t="s">
        <v>36</v>
      </c>
      <c r="G2226" s="2" t="s">
        <v>13</v>
      </c>
      <c r="H2226" s="2">
        <v>230000</v>
      </c>
    </row>
    <row r="2227" spans="1:8" x14ac:dyDescent="0.45">
      <c r="A2227" s="2" t="str">
        <f t="shared" si="34"/>
        <v>PDVLouLAKE CHARLESVACUUM DISTILLATIONDownstream Charge Capacity, Next Year (barrels per stream day)</v>
      </c>
      <c r="B2227" s="2" t="s">
        <v>113</v>
      </c>
      <c r="C2227" s="2" t="s">
        <v>114</v>
      </c>
      <c r="D2227" s="2" t="s">
        <v>26</v>
      </c>
      <c r="E2227" s="2" t="s">
        <v>81</v>
      </c>
      <c r="F2227" s="2" t="s">
        <v>36</v>
      </c>
      <c r="G2227" s="2" t="s">
        <v>14</v>
      </c>
      <c r="H2227" s="2">
        <v>230000</v>
      </c>
    </row>
    <row r="2228" spans="1:8" x14ac:dyDescent="0.45">
      <c r="A2228" s="2" t="str">
        <f t="shared" si="34"/>
        <v>PDVTexCORPUS CHRISTIALKYLATESProduction Capacity, Current Year (barrels per steam day except sulfur and hydrogen)</v>
      </c>
      <c r="B2228" s="2" t="s">
        <v>113</v>
      </c>
      <c r="C2228" s="2" t="s">
        <v>115</v>
      </c>
      <c r="D2228" s="2" t="s">
        <v>38</v>
      </c>
      <c r="E2228" s="2" t="s">
        <v>78</v>
      </c>
      <c r="F2228" s="2" t="s">
        <v>40</v>
      </c>
      <c r="G2228" s="2" t="s">
        <v>19</v>
      </c>
      <c r="H2228" s="2">
        <v>23100</v>
      </c>
    </row>
    <row r="2229" spans="1:8" x14ac:dyDescent="0.45">
      <c r="A2229" s="2" t="str">
        <f t="shared" si="34"/>
        <v>PDVTexCORPUS CHRISTIALKYLATESProduction Capacity, Next Year (barrels per stream day except sulfur and hydrogen)</v>
      </c>
      <c r="B2229" s="2" t="s">
        <v>113</v>
      </c>
      <c r="C2229" s="2" t="s">
        <v>115</v>
      </c>
      <c r="D2229" s="2" t="s">
        <v>38</v>
      </c>
      <c r="E2229" s="2" t="s">
        <v>78</v>
      </c>
      <c r="F2229" s="2" t="s">
        <v>40</v>
      </c>
      <c r="G2229" s="2" t="s">
        <v>20</v>
      </c>
      <c r="H2229" s="2">
        <v>23100</v>
      </c>
    </row>
    <row r="2230" spans="1:8" x14ac:dyDescent="0.45">
      <c r="A2230" s="2" t="str">
        <f t="shared" si="34"/>
        <v>PDVTexCORPUS CHRISTIAROMATICSProduction Capacity, Current Year (barrels per steam day except sulfur and hydrogen)</v>
      </c>
      <c r="B2230" s="2" t="s">
        <v>113</v>
      </c>
      <c r="C2230" s="2" t="s">
        <v>115</v>
      </c>
      <c r="D2230" s="2" t="s">
        <v>38</v>
      </c>
      <c r="E2230" s="2" t="s">
        <v>78</v>
      </c>
      <c r="F2230" s="2" t="s">
        <v>41</v>
      </c>
      <c r="G2230" s="2" t="s">
        <v>19</v>
      </c>
      <c r="H2230" s="2">
        <v>16300</v>
      </c>
    </row>
    <row r="2231" spans="1:8" x14ac:dyDescent="0.45">
      <c r="A2231" s="2" t="str">
        <f t="shared" si="34"/>
        <v>PDVTexCORPUS CHRISTIAROMATICSProduction Capacity, Next Year (barrels per stream day except sulfur and hydrogen)</v>
      </c>
      <c r="B2231" s="2" t="s">
        <v>113</v>
      </c>
      <c r="C2231" s="2" t="s">
        <v>115</v>
      </c>
      <c r="D2231" s="2" t="s">
        <v>38</v>
      </c>
      <c r="E2231" s="2" t="s">
        <v>78</v>
      </c>
      <c r="F2231" s="2" t="s">
        <v>41</v>
      </c>
      <c r="G2231" s="2" t="s">
        <v>20</v>
      </c>
      <c r="H2231" s="2">
        <v>16300</v>
      </c>
    </row>
    <row r="2232" spans="1:8" x14ac:dyDescent="0.45">
      <c r="A2232" s="2" t="str">
        <f t="shared" si="34"/>
        <v>PDVTexCORPUS CHRISTICAT CRACKING: FRESH FEEDDownstream Charge Capacity, Current Year (barrels per calendar day)</v>
      </c>
      <c r="B2232" s="2" t="s">
        <v>113</v>
      </c>
      <c r="C2232" s="2" t="s">
        <v>115</v>
      </c>
      <c r="D2232" s="2" t="s">
        <v>38</v>
      </c>
      <c r="E2232" s="2" t="s">
        <v>78</v>
      </c>
      <c r="F2232" s="2" t="s">
        <v>28</v>
      </c>
      <c r="G2232" s="2" t="s">
        <v>12</v>
      </c>
      <c r="H2232" s="2">
        <v>78400</v>
      </c>
    </row>
    <row r="2233" spans="1:8" x14ac:dyDescent="0.45">
      <c r="A2233" s="2" t="str">
        <f t="shared" si="34"/>
        <v>PDVTexCORPUS CHRISTICAT CRACKING: FRESH FEEDDownstream Charge Capacity, Current Year (barrels per stream day)</v>
      </c>
      <c r="B2233" s="2" t="s">
        <v>113</v>
      </c>
      <c r="C2233" s="2" t="s">
        <v>115</v>
      </c>
      <c r="D2233" s="2" t="s">
        <v>38</v>
      </c>
      <c r="E2233" s="2" t="s">
        <v>78</v>
      </c>
      <c r="F2233" s="2" t="s">
        <v>28</v>
      </c>
      <c r="G2233" s="2" t="s">
        <v>13</v>
      </c>
      <c r="H2233" s="2">
        <v>83800</v>
      </c>
    </row>
    <row r="2234" spans="1:8" x14ac:dyDescent="0.45">
      <c r="A2234" s="2" t="str">
        <f t="shared" si="34"/>
        <v>PDVTexCORPUS CHRISTICAT CRACKING: FRESH FEEDDownstream Charge Capacity, Next Year (barrels per stream day)</v>
      </c>
      <c r="B2234" s="2" t="s">
        <v>113</v>
      </c>
      <c r="C2234" s="2" t="s">
        <v>115</v>
      </c>
      <c r="D2234" s="2" t="s">
        <v>38</v>
      </c>
      <c r="E2234" s="2" t="s">
        <v>78</v>
      </c>
      <c r="F2234" s="2" t="s">
        <v>28</v>
      </c>
      <c r="G2234" s="2" t="s">
        <v>14</v>
      </c>
      <c r="H2234" s="2">
        <v>83800</v>
      </c>
    </row>
    <row r="2235" spans="1:8" x14ac:dyDescent="0.45">
      <c r="A2235" s="2" t="str">
        <f t="shared" si="34"/>
        <v>PDVTexCORPUS CHRISTICAT REFORMING: LOW PRESSUREDownstream Charge Capacity, Current Year (barrels per calendar day)</v>
      </c>
      <c r="B2235" s="2" t="s">
        <v>113</v>
      </c>
      <c r="C2235" s="2" t="s">
        <v>115</v>
      </c>
      <c r="D2235" s="2" t="s">
        <v>38</v>
      </c>
      <c r="E2235" s="2" t="s">
        <v>78</v>
      </c>
      <c r="F2235" s="2" t="s">
        <v>15</v>
      </c>
      <c r="G2235" s="2" t="s">
        <v>12</v>
      </c>
      <c r="H2235" s="2">
        <v>46500</v>
      </c>
    </row>
    <row r="2236" spans="1:8" x14ac:dyDescent="0.45">
      <c r="A2236" s="2" t="str">
        <f t="shared" si="34"/>
        <v>PDVTexCORPUS CHRISTICAT REFORMING: LOW PRESSUREDownstream Charge Capacity, Current Year (barrels per stream day)</v>
      </c>
      <c r="B2236" s="2" t="s">
        <v>113</v>
      </c>
      <c r="C2236" s="2" t="s">
        <v>115</v>
      </c>
      <c r="D2236" s="2" t="s">
        <v>38</v>
      </c>
      <c r="E2236" s="2" t="s">
        <v>78</v>
      </c>
      <c r="F2236" s="2" t="s">
        <v>15</v>
      </c>
      <c r="G2236" s="2" t="s">
        <v>13</v>
      </c>
      <c r="H2236" s="2">
        <v>51500</v>
      </c>
    </row>
    <row r="2237" spans="1:8" x14ac:dyDescent="0.45">
      <c r="A2237" s="2" t="str">
        <f t="shared" si="34"/>
        <v>PDVTexCORPUS CHRISTICAT REFORMING: LOW PRESSUREDownstream Charge Capacity, Next Year (barrels per stream day)</v>
      </c>
      <c r="B2237" s="2" t="s">
        <v>113</v>
      </c>
      <c r="C2237" s="2" t="s">
        <v>115</v>
      </c>
      <c r="D2237" s="2" t="s">
        <v>38</v>
      </c>
      <c r="E2237" s="2" t="s">
        <v>78</v>
      </c>
      <c r="F2237" s="2" t="s">
        <v>15</v>
      </c>
      <c r="G2237" s="2" t="s">
        <v>14</v>
      </c>
      <c r="H2237" s="2">
        <v>51500</v>
      </c>
    </row>
    <row r="2238" spans="1:8" x14ac:dyDescent="0.45">
      <c r="A2238" s="2" t="str">
        <f t="shared" si="34"/>
        <v>PDVTexCORPUS CHRISTIDESULFURIZATION, DIESEL FUELDownstream Charge Capacity, Current Year (barrels per stream day)</v>
      </c>
      <c r="B2238" s="2" t="s">
        <v>113</v>
      </c>
      <c r="C2238" s="2" t="s">
        <v>115</v>
      </c>
      <c r="D2238" s="2" t="s">
        <v>38</v>
      </c>
      <c r="E2238" s="2" t="s">
        <v>78</v>
      </c>
      <c r="F2238" s="2" t="s">
        <v>43</v>
      </c>
      <c r="G2238" s="2" t="s">
        <v>13</v>
      </c>
      <c r="H2238" s="2">
        <v>95300</v>
      </c>
    </row>
    <row r="2239" spans="1:8" x14ac:dyDescent="0.45">
      <c r="A2239" s="2" t="str">
        <f t="shared" si="34"/>
        <v>PDVTexCORPUS CHRISTIDESULFURIZATION, DIESEL FUELDownstream Charge Capacity, Next Year (barrels per stream day)</v>
      </c>
      <c r="B2239" s="2" t="s">
        <v>113</v>
      </c>
      <c r="C2239" s="2" t="s">
        <v>115</v>
      </c>
      <c r="D2239" s="2" t="s">
        <v>38</v>
      </c>
      <c r="E2239" s="2" t="s">
        <v>78</v>
      </c>
      <c r="F2239" s="2" t="s">
        <v>43</v>
      </c>
      <c r="G2239" s="2" t="s">
        <v>14</v>
      </c>
      <c r="H2239" s="2">
        <v>95300</v>
      </c>
    </row>
    <row r="2240" spans="1:8" x14ac:dyDescent="0.45">
      <c r="A2240" s="2" t="str">
        <f t="shared" si="34"/>
        <v>PDVTexCORPUS CHRISTIDESULFURIZATION, GASOLINEDownstream Charge Capacity, Current Year (barrels per stream day)</v>
      </c>
      <c r="B2240" s="2" t="s">
        <v>113</v>
      </c>
      <c r="C2240" s="2" t="s">
        <v>115</v>
      </c>
      <c r="D2240" s="2" t="s">
        <v>38</v>
      </c>
      <c r="E2240" s="2" t="s">
        <v>78</v>
      </c>
      <c r="F2240" s="2" t="s">
        <v>30</v>
      </c>
      <c r="G2240" s="2" t="s">
        <v>13</v>
      </c>
      <c r="H2240" s="2">
        <v>45100</v>
      </c>
    </row>
    <row r="2241" spans="1:8" x14ac:dyDescent="0.45">
      <c r="A2241" s="2" t="str">
        <f t="shared" si="34"/>
        <v>PDVTexCORPUS CHRISTIDESULFURIZATION, GASOLINEDownstream Charge Capacity, Next Year (barrels per stream day)</v>
      </c>
      <c r="B2241" s="2" t="s">
        <v>113</v>
      </c>
      <c r="C2241" s="2" t="s">
        <v>115</v>
      </c>
      <c r="D2241" s="2" t="s">
        <v>38</v>
      </c>
      <c r="E2241" s="2" t="s">
        <v>78</v>
      </c>
      <c r="F2241" s="2" t="s">
        <v>30</v>
      </c>
      <c r="G2241" s="2" t="s">
        <v>14</v>
      </c>
      <c r="H2241" s="2">
        <v>45100</v>
      </c>
    </row>
    <row r="2242" spans="1:8" x14ac:dyDescent="0.45">
      <c r="A2242" s="2" t="str">
        <f t="shared" ref="A2242:A2305" si="35">LEFT(B2242,3)&amp;LEFT(D2242,3)&amp;LEFT(E2242,15)&amp;F2242&amp;G2242</f>
        <v>PDVTexCORPUS CHRISTIDESULFURIZATION, HEAVY GAS OILDownstream Charge Capacity, Current Year (barrels per stream day)</v>
      </c>
      <c r="B2242" s="2" t="s">
        <v>113</v>
      </c>
      <c r="C2242" s="2" t="s">
        <v>115</v>
      </c>
      <c r="D2242" s="2" t="s">
        <v>38</v>
      </c>
      <c r="E2242" s="2" t="s">
        <v>78</v>
      </c>
      <c r="F2242" s="2" t="s">
        <v>16</v>
      </c>
      <c r="G2242" s="2" t="s">
        <v>13</v>
      </c>
      <c r="H2242" s="2">
        <v>70900</v>
      </c>
    </row>
    <row r="2243" spans="1:8" x14ac:dyDescent="0.45">
      <c r="A2243" s="2" t="str">
        <f t="shared" si="35"/>
        <v>PDVTexCORPUS CHRISTIDESULFURIZATION, HEAVY GAS OILDownstream Charge Capacity, Next Year (barrels per stream day)</v>
      </c>
      <c r="B2243" s="2" t="s">
        <v>113</v>
      </c>
      <c r="C2243" s="2" t="s">
        <v>115</v>
      </c>
      <c r="D2243" s="2" t="s">
        <v>38</v>
      </c>
      <c r="E2243" s="2" t="s">
        <v>78</v>
      </c>
      <c r="F2243" s="2" t="s">
        <v>16</v>
      </c>
      <c r="G2243" s="2" t="s">
        <v>14</v>
      </c>
      <c r="H2243" s="2">
        <v>70900</v>
      </c>
    </row>
    <row r="2244" spans="1:8" x14ac:dyDescent="0.45">
      <c r="A2244" s="2" t="str">
        <f t="shared" si="35"/>
        <v>PDVTexCORPUS CHRISTIDESULFURIZATION, NAPHTHA/REFORMER FEEDDownstream Charge Capacity, Current Year (barrels per stream day)</v>
      </c>
      <c r="B2244" s="2" t="s">
        <v>113</v>
      </c>
      <c r="C2244" s="2" t="s">
        <v>115</v>
      </c>
      <c r="D2244" s="2" t="s">
        <v>38</v>
      </c>
      <c r="E2244" s="2" t="s">
        <v>78</v>
      </c>
      <c r="F2244" s="2" t="s">
        <v>17</v>
      </c>
      <c r="G2244" s="2" t="s">
        <v>13</v>
      </c>
      <c r="H2244" s="2">
        <v>52800</v>
      </c>
    </row>
    <row r="2245" spans="1:8" x14ac:dyDescent="0.45">
      <c r="A2245" s="2" t="str">
        <f t="shared" si="35"/>
        <v>PDVTexCORPUS CHRISTIDESULFURIZATION, NAPHTHA/REFORMER FEEDDownstream Charge Capacity, Next Year (barrels per stream day)</v>
      </c>
      <c r="B2245" s="2" t="s">
        <v>113</v>
      </c>
      <c r="C2245" s="2" t="s">
        <v>115</v>
      </c>
      <c r="D2245" s="2" t="s">
        <v>38</v>
      </c>
      <c r="E2245" s="2" t="s">
        <v>78</v>
      </c>
      <c r="F2245" s="2" t="s">
        <v>17</v>
      </c>
      <c r="G2245" s="2" t="s">
        <v>14</v>
      </c>
      <c r="H2245" s="2">
        <v>52800</v>
      </c>
    </row>
    <row r="2246" spans="1:8" x14ac:dyDescent="0.45">
      <c r="A2246" s="2" t="str">
        <f t="shared" si="35"/>
        <v>PDVTexCORPUS CHRISTIOPERATING CAPACITYAtmospheric Crude Distillation Capacity (barrels per calendar day)</v>
      </c>
      <c r="B2246" s="2" t="s">
        <v>113</v>
      </c>
      <c r="C2246" s="2" t="s">
        <v>115</v>
      </c>
      <c r="D2246" s="2" t="s">
        <v>38</v>
      </c>
      <c r="E2246" s="2" t="s">
        <v>78</v>
      </c>
      <c r="F2246" s="2" t="s">
        <v>31</v>
      </c>
      <c r="G2246" s="2" t="s">
        <v>32</v>
      </c>
      <c r="H2246" s="2">
        <v>157500</v>
      </c>
    </row>
    <row r="2247" spans="1:8" x14ac:dyDescent="0.45">
      <c r="A2247" s="2" t="str">
        <f t="shared" si="35"/>
        <v>PDVTexCORPUS CHRISTIOPERATING CAPACITYAtmospheric Crude Distillation Capacity (barrels per stream day)</v>
      </c>
      <c r="B2247" s="2" t="s">
        <v>113</v>
      </c>
      <c r="C2247" s="2" t="s">
        <v>115</v>
      </c>
      <c r="D2247" s="2" t="s">
        <v>38</v>
      </c>
      <c r="E2247" s="2" t="s">
        <v>78</v>
      </c>
      <c r="F2247" s="2" t="s">
        <v>31</v>
      </c>
      <c r="G2247" s="2" t="s">
        <v>33</v>
      </c>
      <c r="H2247" s="2">
        <v>163500</v>
      </c>
    </row>
    <row r="2248" spans="1:8" x14ac:dyDescent="0.45">
      <c r="A2248" s="2" t="str">
        <f t="shared" si="35"/>
        <v>PDVTexCORPUS CHRISTIPETCOKE,MARKETProduction Capacity, Current Year (barrels per steam day except sulfur and hydrogen)</v>
      </c>
      <c r="B2248" s="2" t="s">
        <v>113</v>
      </c>
      <c r="C2248" s="2" t="s">
        <v>115</v>
      </c>
      <c r="D2248" s="2" t="s">
        <v>38</v>
      </c>
      <c r="E2248" s="2" t="s">
        <v>78</v>
      </c>
      <c r="F2248" s="2" t="s">
        <v>67</v>
      </c>
      <c r="G2248" s="2" t="s">
        <v>19</v>
      </c>
      <c r="H2248" s="2">
        <v>17374</v>
      </c>
    </row>
    <row r="2249" spans="1:8" x14ac:dyDescent="0.45">
      <c r="A2249" s="2" t="str">
        <f t="shared" si="35"/>
        <v>PDVTexCORPUS CHRISTIPETCOKE,MARKETProduction Capacity, Next Year (barrels per stream day except sulfur and hydrogen)</v>
      </c>
      <c r="B2249" s="2" t="s">
        <v>113</v>
      </c>
      <c r="C2249" s="2" t="s">
        <v>115</v>
      </c>
      <c r="D2249" s="2" t="s">
        <v>38</v>
      </c>
      <c r="E2249" s="2" t="s">
        <v>78</v>
      </c>
      <c r="F2249" s="2" t="s">
        <v>67</v>
      </c>
      <c r="G2249" s="2" t="s">
        <v>20</v>
      </c>
      <c r="H2249" s="2">
        <v>17374</v>
      </c>
    </row>
    <row r="2250" spans="1:8" x14ac:dyDescent="0.45">
      <c r="A2250" s="2" t="str">
        <f t="shared" si="35"/>
        <v>PDVTexCORPUS CHRISTISULFUR (SHORT TONS/DAY)Production Capacity, Current Year (barrels per steam day except sulfur and hydrogen)</v>
      </c>
      <c r="B2250" s="2" t="s">
        <v>113</v>
      </c>
      <c r="C2250" s="2" t="s">
        <v>115</v>
      </c>
      <c r="D2250" s="2" t="s">
        <v>38</v>
      </c>
      <c r="E2250" s="2" t="s">
        <v>78</v>
      </c>
      <c r="F2250" s="2" t="s">
        <v>24</v>
      </c>
      <c r="G2250" s="2" t="s">
        <v>19</v>
      </c>
      <c r="H2250" s="2">
        <v>368</v>
      </c>
    </row>
    <row r="2251" spans="1:8" x14ac:dyDescent="0.45">
      <c r="A2251" s="2" t="str">
        <f t="shared" si="35"/>
        <v>PDVTexCORPUS CHRISTISULFUR (SHORT TONS/DAY)Production Capacity, Next Year (barrels per stream day except sulfur and hydrogen)</v>
      </c>
      <c r="B2251" s="2" t="s">
        <v>113</v>
      </c>
      <c r="C2251" s="2" t="s">
        <v>115</v>
      </c>
      <c r="D2251" s="2" t="s">
        <v>38</v>
      </c>
      <c r="E2251" s="2" t="s">
        <v>78</v>
      </c>
      <c r="F2251" s="2" t="s">
        <v>24</v>
      </c>
      <c r="G2251" s="2" t="s">
        <v>20</v>
      </c>
      <c r="H2251" s="2">
        <v>368</v>
      </c>
    </row>
    <row r="2252" spans="1:8" x14ac:dyDescent="0.45">
      <c r="A2252" s="2" t="str">
        <f t="shared" si="35"/>
        <v>PDVTexCORPUS CHRISTITHERM CRACKING, DELAYED COKINGDownstream Charge Capacity, Current Year (barrels per calendar day)</v>
      </c>
      <c r="B2252" s="2" t="s">
        <v>113</v>
      </c>
      <c r="C2252" s="2" t="s">
        <v>115</v>
      </c>
      <c r="D2252" s="2" t="s">
        <v>38</v>
      </c>
      <c r="E2252" s="2" t="s">
        <v>78</v>
      </c>
      <c r="F2252" s="2" t="s">
        <v>68</v>
      </c>
      <c r="G2252" s="2" t="s">
        <v>12</v>
      </c>
      <c r="H2252" s="2">
        <v>41300</v>
      </c>
    </row>
    <row r="2253" spans="1:8" x14ac:dyDescent="0.45">
      <c r="A2253" s="2" t="str">
        <f t="shared" si="35"/>
        <v>PDVTexCORPUS CHRISTITHERM CRACKING, DELAYED COKINGDownstream Charge Capacity, Current Year (barrels per stream day)</v>
      </c>
      <c r="B2253" s="2" t="s">
        <v>113</v>
      </c>
      <c r="C2253" s="2" t="s">
        <v>115</v>
      </c>
      <c r="D2253" s="2" t="s">
        <v>38</v>
      </c>
      <c r="E2253" s="2" t="s">
        <v>78</v>
      </c>
      <c r="F2253" s="2" t="s">
        <v>68</v>
      </c>
      <c r="G2253" s="2" t="s">
        <v>13</v>
      </c>
      <c r="H2253" s="2">
        <v>44900</v>
      </c>
    </row>
    <row r="2254" spans="1:8" x14ac:dyDescent="0.45">
      <c r="A2254" s="2" t="str">
        <f t="shared" si="35"/>
        <v>PDVTexCORPUS CHRISTITHERM CRACKING, DELAYED COKINGDownstream Charge Capacity, Next Year (barrels per stream day)</v>
      </c>
      <c r="B2254" s="2" t="s">
        <v>113</v>
      </c>
      <c r="C2254" s="2" t="s">
        <v>115</v>
      </c>
      <c r="D2254" s="2" t="s">
        <v>38</v>
      </c>
      <c r="E2254" s="2" t="s">
        <v>78</v>
      </c>
      <c r="F2254" s="2" t="s">
        <v>68</v>
      </c>
      <c r="G2254" s="2" t="s">
        <v>14</v>
      </c>
      <c r="H2254" s="2">
        <v>44900</v>
      </c>
    </row>
    <row r="2255" spans="1:8" x14ac:dyDescent="0.45">
      <c r="A2255" s="2" t="str">
        <f t="shared" si="35"/>
        <v>PDVTexCORPUS CHRISTITOTAL OPER CAP (PROJECTED, NEXT YEAR)Atmospheric Crude Distillation Capacity (barrels per stream day)</v>
      </c>
      <c r="B2255" s="2" t="s">
        <v>113</v>
      </c>
      <c r="C2255" s="2" t="s">
        <v>115</v>
      </c>
      <c r="D2255" s="2" t="s">
        <v>38</v>
      </c>
      <c r="E2255" s="2" t="s">
        <v>78</v>
      </c>
      <c r="F2255" s="2" t="s">
        <v>34</v>
      </c>
      <c r="G2255" s="2" t="s">
        <v>33</v>
      </c>
      <c r="H2255" s="2">
        <v>163500</v>
      </c>
    </row>
    <row r="2256" spans="1:8" x14ac:dyDescent="0.45">
      <c r="A2256" s="2" t="str">
        <f t="shared" si="35"/>
        <v>PDVTexCORPUS CHRISTITOTAL OPERABLE CAPACITYAtmospheric Crude Distillation Capacity (barrels per calendar day)</v>
      </c>
      <c r="B2256" s="2" t="s">
        <v>113</v>
      </c>
      <c r="C2256" s="2" t="s">
        <v>115</v>
      </c>
      <c r="D2256" s="2" t="s">
        <v>38</v>
      </c>
      <c r="E2256" s="2" t="s">
        <v>78</v>
      </c>
      <c r="F2256" s="2" t="s">
        <v>35</v>
      </c>
      <c r="G2256" s="2" t="s">
        <v>32</v>
      </c>
      <c r="H2256" s="2">
        <v>157500</v>
      </c>
    </row>
    <row r="2257" spans="1:8" x14ac:dyDescent="0.45">
      <c r="A2257" s="2" t="str">
        <f t="shared" si="35"/>
        <v>PDVTexCORPUS CHRISTITOTAL OPERABLE CAPACITYAtmospheric Crude Distillation Capacity (barrels per stream day)</v>
      </c>
      <c r="B2257" s="2" t="s">
        <v>113</v>
      </c>
      <c r="C2257" s="2" t="s">
        <v>115</v>
      </c>
      <c r="D2257" s="2" t="s">
        <v>38</v>
      </c>
      <c r="E2257" s="2" t="s">
        <v>78</v>
      </c>
      <c r="F2257" s="2" t="s">
        <v>35</v>
      </c>
      <c r="G2257" s="2" t="s">
        <v>33</v>
      </c>
      <c r="H2257" s="2">
        <v>163500</v>
      </c>
    </row>
    <row r="2258" spans="1:8" x14ac:dyDescent="0.45">
      <c r="A2258" s="2" t="str">
        <f t="shared" si="35"/>
        <v>PDVTexCORPUS CHRISTIVACUUM DISTILLATIONDownstream Charge Capacity, Current Year (barrels per stream day)</v>
      </c>
      <c r="B2258" s="2" t="s">
        <v>113</v>
      </c>
      <c r="C2258" s="2" t="s">
        <v>115</v>
      </c>
      <c r="D2258" s="2" t="s">
        <v>38</v>
      </c>
      <c r="E2258" s="2" t="s">
        <v>78</v>
      </c>
      <c r="F2258" s="2" t="s">
        <v>36</v>
      </c>
      <c r="G2258" s="2" t="s">
        <v>13</v>
      </c>
      <c r="H2258" s="2">
        <v>85300</v>
      </c>
    </row>
    <row r="2259" spans="1:8" x14ac:dyDescent="0.45">
      <c r="A2259" s="2" t="str">
        <f t="shared" si="35"/>
        <v>PDVTexCORPUS CHRISTIVACUUM DISTILLATIONDownstream Charge Capacity, Next Year (barrels per stream day)</v>
      </c>
      <c r="B2259" s="2" t="s">
        <v>113</v>
      </c>
      <c r="C2259" s="2" t="s">
        <v>115</v>
      </c>
      <c r="D2259" s="2" t="s">
        <v>38</v>
      </c>
      <c r="E2259" s="2" t="s">
        <v>78</v>
      </c>
      <c r="F2259" s="2" t="s">
        <v>36</v>
      </c>
      <c r="G2259" s="2" t="s">
        <v>14</v>
      </c>
      <c r="H2259" s="2">
        <v>85300</v>
      </c>
    </row>
    <row r="2260" spans="1:8" x14ac:dyDescent="0.45">
      <c r="A2260" s="2" t="str">
        <f t="shared" si="35"/>
        <v>PETTexHOUSTONOPERATING CAPACITYAtmospheric Crude Distillation Capacity (barrels per calendar day)</v>
      </c>
      <c r="B2260" s="2" t="s">
        <v>254</v>
      </c>
      <c r="C2260" s="2" t="s">
        <v>254</v>
      </c>
      <c r="D2260" s="2" t="s">
        <v>38</v>
      </c>
      <c r="E2260" s="2" t="s">
        <v>195</v>
      </c>
      <c r="F2260" s="2" t="s">
        <v>31</v>
      </c>
      <c r="G2260" s="2" t="s">
        <v>32</v>
      </c>
      <c r="H2260" s="2">
        <v>25000</v>
      </c>
    </row>
    <row r="2261" spans="1:8" x14ac:dyDescent="0.45">
      <c r="A2261" s="2" t="str">
        <f t="shared" si="35"/>
        <v>PETTexHOUSTONOPERATING CAPACITYAtmospheric Crude Distillation Capacity (barrels per stream day)</v>
      </c>
      <c r="B2261" s="2" t="s">
        <v>254</v>
      </c>
      <c r="C2261" s="2" t="s">
        <v>254</v>
      </c>
      <c r="D2261" s="2" t="s">
        <v>38</v>
      </c>
      <c r="E2261" s="2" t="s">
        <v>195</v>
      </c>
      <c r="F2261" s="2" t="s">
        <v>31</v>
      </c>
      <c r="G2261" s="2" t="s">
        <v>33</v>
      </c>
      <c r="H2261" s="2">
        <v>27500</v>
      </c>
    </row>
    <row r="2262" spans="1:8" x14ac:dyDescent="0.45">
      <c r="A2262" s="2" t="str">
        <f t="shared" si="35"/>
        <v>PETTexHOUSTONTOTAL OPER CAP (PROJECTED, NEXT YEAR)Atmospheric Crude Distillation Capacity (barrels per stream day)</v>
      </c>
      <c r="B2262" s="2" t="s">
        <v>254</v>
      </c>
      <c r="C2262" s="2" t="s">
        <v>254</v>
      </c>
      <c r="D2262" s="2" t="s">
        <v>38</v>
      </c>
      <c r="E2262" s="2" t="s">
        <v>195</v>
      </c>
      <c r="F2262" s="2" t="s">
        <v>34</v>
      </c>
      <c r="G2262" s="2" t="s">
        <v>33</v>
      </c>
      <c r="H2262" s="2">
        <v>27500</v>
      </c>
    </row>
    <row r="2263" spans="1:8" x14ac:dyDescent="0.45">
      <c r="A2263" s="2" t="str">
        <f t="shared" si="35"/>
        <v>PETTexHOUSTONTOTAL OPERABLE CAPACITYAtmospheric Crude Distillation Capacity (barrels per calendar day)</v>
      </c>
      <c r="B2263" s="2" t="s">
        <v>254</v>
      </c>
      <c r="C2263" s="2" t="s">
        <v>254</v>
      </c>
      <c r="D2263" s="2" t="s">
        <v>38</v>
      </c>
      <c r="E2263" s="2" t="s">
        <v>195</v>
      </c>
      <c r="F2263" s="2" t="s">
        <v>35</v>
      </c>
      <c r="G2263" s="2" t="s">
        <v>32</v>
      </c>
      <c r="H2263" s="2">
        <v>25000</v>
      </c>
    </row>
    <row r="2264" spans="1:8" x14ac:dyDescent="0.45">
      <c r="A2264" s="2" t="str">
        <f t="shared" si="35"/>
        <v>PETTexHOUSTONTOTAL OPERABLE CAPACITYAtmospheric Crude Distillation Capacity (barrels per stream day)</v>
      </c>
      <c r="B2264" s="2" t="s">
        <v>254</v>
      </c>
      <c r="C2264" s="2" t="s">
        <v>254</v>
      </c>
      <c r="D2264" s="2" t="s">
        <v>38</v>
      </c>
      <c r="E2264" s="2" t="s">
        <v>195</v>
      </c>
      <c r="F2264" s="2" t="s">
        <v>35</v>
      </c>
      <c r="G2264" s="2" t="s">
        <v>33</v>
      </c>
      <c r="H2264" s="2">
        <v>27500</v>
      </c>
    </row>
    <row r="2265" spans="1:8" x14ac:dyDescent="0.45">
      <c r="A2265" s="2" t="str">
        <f t="shared" si="35"/>
        <v>PETTexPASADENAALKYLATESProduction Capacity, Current Year (barrels per steam day except sulfur and hydrogen)</v>
      </c>
      <c r="B2265" s="2" t="s">
        <v>244</v>
      </c>
      <c r="C2265" s="2" t="s">
        <v>245</v>
      </c>
      <c r="D2265" s="2" t="s">
        <v>38</v>
      </c>
      <c r="E2265" s="2" t="s">
        <v>246</v>
      </c>
      <c r="F2265" s="2" t="s">
        <v>40</v>
      </c>
      <c r="G2265" s="2" t="s">
        <v>19</v>
      </c>
      <c r="H2265" s="2">
        <v>12500</v>
      </c>
    </row>
    <row r="2266" spans="1:8" x14ac:dyDescent="0.45">
      <c r="A2266" s="2" t="str">
        <f t="shared" si="35"/>
        <v>PETTexPASADENAALKYLATESProduction Capacity, Next Year (barrels per stream day except sulfur and hydrogen)</v>
      </c>
      <c r="B2266" s="2" t="s">
        <v>244</v>
      </c>
      <c r="C2266" s="2" t="s">
        <v>245</v>
      </c>
      <c r="D2266" s="2" t="s">
        <v>38</v>
      </c>
      <c r="E2266" s="2" t="s">
        <v>246</v>
      </c>
      <c r="F2266" s="2" t="s">
        <v>40</v>
      </c>
      <c r="G2266" s="2" t="s">
        <v>20</v>
      </c>
      <c r="H2266" s="2">
        <v>12500</v>
      </c>
    </row>
    <row r="2267" spans="1:8" x14ac:dyDescent="0.45">
      <c r="A2267" s="2" t="str">
        <f t="shared" si="35"/>
        <v>PETTexPASADENACAT CRACKING: FRESH FEEDDownstream Charge Capacity, Current Year (barrels per calendar day)</v>
      </c>
      <c r="B2267" s="2" t="s">
        <v>244</v>
      </c>
      <c r="C2267" s="2" t="s">
        <v>245</v>
      </c>
      <c r="D2267" s="2" t="s">
        <v>38</v>
      </c>
      <c r="E2267" s="2" t="s">
        <v>246</v>
      </c>
      <c r="F2267" s="2" t="s">
        <v>28</v>
      </c>
      <c r="G2267" s="2" t="s">
        <v>12</v>
      </c>
      <c r="H2267" s="2">
        <v>50440</v>
      </c>
    </row>
    <row r="2268" spans="1:8" x14ac:dyDescent="0.45">
      <c r="A2268" s="2" t="str">
        <f t="shared" si="35"/>
        <v>PETTexPASADENACAT CRACKING: FRESH FEEDDownstream Charge Capacity, Current Year (barrels per stream day)</v>
      </c>
      <c r="B2268" s="2" t="s">
        <v>244</v>
      </c>
      <c r="C2268" s="2" t="s">
        <v>245</v>
      </c>
      <c r="D2268" s="2" t="s">
        <v>38</v>
      </c>
      <c r="E2268" s="2" t="s">
        <v>246</v>
      </c>
      <c r="F2268" s="2" t="s">
        <v>28</v>
      </c>
      <c r="G2268" s="2" t="s">
        <v>13</v>
      </c>
      <c r="H2268" s="2">
        <v>52000</v>
      </c>
    </row>
    <row r="2269" spans="1:8" x14ac:dyDescent="0.45">
      <c r="A2269" s="2" t="str">
        <f t="shared" si="35"/>
        <v>PETTexPASADENACAT CRACKING: FRESH FEEDDownstream Charge Capacity, Next Year (barrels per stream day)</v>
      </c>
      <c r="B2269" s="2" t="s">
        <v>244</v>
      </c>
      <c r="C2269" s="2" t="s">
        <v>245</v>
      </c>
      <c r="D2269" s="2" t="s">
        <v>38</v>
      </c>
      <c r="E2269" s="2" t="s">
        <v>246</v>
      </c>
      <c r="F2269" s="2" t="s">
        <v>28</v>
      </c>
      <c r="G2269" s="2" t="s">
        <v>14</v>
      </c>
      <c r="H2269" s="2">
        <v>52000</v>
      </c>
    </row>
    <row r="2270" spans="1:8" x14ac:dyDescent="0.45">
      <c r="A2270" s="2" t="str">
        <f t="shared" si="35"/>
        <v>PETTexPASADENACAT REFORMING: LOW PRESSUREDownstream Charge Capacity, Current Year (barrels per calendar day)</v>
      </c>
      <c r="B2270" s="2" t="s">
        <v>244</v>
      </c>
      <c r="C2270" s="2" t="s">
        <v>245</v>
      </c>
      <c r="D2270" s="2" t="s">
        <v>38</v>
      </c>
      <c r="E2270" s="2" t="s">
        <v>246</v>
      </c>
      <c r="F2270" s="2" t="s">
        <v>15</v>
      </c>
      <c r="G2270" s="2" t="s">
        <v>12</v>
      </c>
      <c r="H2270" s="2">
        <v>21340</v>
      </c>
    </row>
    <row r="2271" spans="1:8" x14ac:dyDescent="0.45">
      <c r="A2271" s="2" t="str">
        <f t="shared" si="35"/>
        <v>PETTexPASADENACAT REFORMING: LOW PRESSUREDownstream Charge Capacity, Current Year (barrels per stream day)</v>
      </c>
      <c r="B2271" s="2" t="s">
        <v>244</v>
      </c>
      <c r="C2271" s="2" t="s">
        <v>245</v>
      </c>
      <c r="D2271" s="2" t="s">
        <v>38</v>
      </c>
      <c r="E2271" s="2" t="s">
        <v>246</v>
      </c>
      <c r="F2271" s="2" t="s">
        <v>15</v>
      </c>
      <c r="G2271" s="2" t="s">
        <v>13</v>
      </c>
      <c r="H2271" s="2">
        <v>23000</v>
      </c>
    </row>
    <row r="2272" spans="1:8" x14ac:dyDescent="0.45">
      <c r="A2272" s="2" t="str">
        <f t="shared" si="35"/>
        <v>PETTexPASADENACAT REFORMING: LOW PRESSUREDownstream Charge Capacity, Next Year (barrels per stream day)</v>
      </c>
      <c r="B2272" s="2" t="s">
        <v>244</v>
      </c>
      <c r="C2272" s="2" t="s">
        <v>245</v>
      </c>
      <c r="D2272" s="2" t="s">
        <v>38</v>
      </c>
      <c r="E2272" s="2" t="s">
        <v>246</v>
      </c>
      <c r="F2272" s="2" t="s">
        <v>15</v>
      </c>
      <c r="G2272" s="2" t="s">
        <v>14</v>
      </c>
      <c r="H2272" s="2">
        <v>23000</v>
      </c>
    </row>
    <row r="2273" spans="1:8" x14ac:dyDescent="0.45">
      <c r="A2273" s="2" t="str">
        <f t="shared" si="35"/>
        <v>PETTexPASADENADESULFURIZATION, GASOLINEDownstream Charge Capacity, Current Year (barrels per stream day)</v>
      </c>
      <c r="B2273" s="2" t="s">
        <v>244</v>
      </c>
      <c r="C2273" s="2" t="s">
        <v>245</v>
      </c>
      <c r="D2273" s="2" t="s">
        <v>38</v>
      </c>
      <c r="E2273" s="2" t="s">
        <v>246</v>
      </c>
      <c r="F2273" s="2" t="s">
        <v>30</v>
      </c>
      <c r="G2273" s="2" t="s">
        <v>13</v>
      </c>
      <c r="H2273" s="2">
        <v>40000</v>
      </c>
    </row>
    <row r="2274" spans="1:8" x14ac:dyDescent="0.45">
      <c r="A2274" s="2" t="str">
        <f t="shared" si="35"/>
        <v>PETTexPASADENADESULFURIZATION, GASOLINEDownstream Charge Capacity, Next Year (barrels per stream day)</v>
      </c>
      <c r="B2274" s="2" t="s">
        <v>244</v>
      </c>
      <c r="C2274" s="2" t="s">
        <v>245</v>
      </c>
      <c r="D2274" s="2" t="s">
        <v>38</v>
      </c>
      <c r="E2274" s="2" t="s">
        <v>246</v>
      </c>
      <c r="F2274" s="2" t="s">
        <v>30</v>
      </c>
      <c r="G2274" s="2" t="s">
        <v>14</v>
      </c>
      <c r="H2274" s="2">
        <v>40000</v>
      </c>
    </row>
    <row r="2275" spans="1:8" x14ac:dyDescent="0.45">
      <c r="A2275" s="2" t="str">
        <f t="shared" si="35"/>
        <v>PETTexPASADENADESULFURIZATION, NAPHTHA/REFORMER FEEDDownstream Charge Capacity, Current Year (barrels per stream day)</v>
      </c>
      <c r="B2275" s="2" t="s">
        <v>244</v>
      </c>
      <c r="C2275" s="2" t="s">
        <v>245</v>
      </c>
      <c r="D2275" s="2" t="s">
        <v>38</v>
      </c>
      <c r="E2275" s="2" t="s">
        <v>246</v>
      </c>
      <c r="F2275" s="2" t="s">
        <v>17</v>
      </c>
      <c r="G2275" s="2" t="s">
        <v>13</v>
      </c>
      <c r="H2275" s="2">
        <v>22000</v>
      </c>
    </row>
    <row r="2276" spans="1:8" x14ac:dyDescent="0.45">
      <c r="A2276" s="2" t="str">
        <f t="shared" si="35"/>
        <v>PETTexPASADENADESULFURIZATION, NAPHTHA/REFORMER FEEDDownstream Charge Capacity, Next Year (barrels per stream day)</v>
      </c>
      <c r="B2276" s="2" t="s">
        <v>244</v>
      </c>
      <c r="C2276" s="2" t="s">
        <v>245</v>
      </c>
      <c r="D2276" s="2" t="s">
        <v>38</v>
      </c>
      <c r="E2276" s="2" t="s">
        <v>246</v>
      </c>
      <c r="F2276" s="2" t="s">
        <v>17</v>
      </c>
      <c r="G2276" s="2" t="s">
        <v>14</v>
      </c>
      <c r="H2276" s="2">
        <v>22000</v>
      </c>
    </row>
    <row r="2277" spans="1:8" x14ac:dyDescent="0.45">
      <c r="A2277" s="2" t="str">
        <f t="shared" si="35"/>
        <v>PETTexPASADENADESULFURIZATION, OTHER DISTILLATEDownstream Charge Capacity, Current Year (barrels per stream day)</v>
      </c>
      <c r="B2277" s="2" t="s">
        <v>244</v>
      </c>
      <c r="C2277" s="2" t="s">
        <v>245</v>
      </c>
      <c r="D2277" s="2" t="s">
        <v>38</v>
      </c>
      <c r="E2277" s="2" t="s">
        <v>246</v>
      </c>
      <c r="F2277" s="2" t="s">
        <v>99</v>
      </c>
      <c r="G2277" s="2" t="s">
        <v>13</v>
      </c>
      <c r="H2277" s="2">
        <v>16000</v>
      </c>
    </row>
    <row r="2278" spans="1:8" x14ac:dyDescent="0.45">
      <c r="A2278" s="2" t="str">
        <f t="shared" si="35"/>
        <v>PETTexPASADENADESULFURIZATION, OTHER DISTILLATEDownstream Charge Capacity, Next Year (barrels per stream day)</v>
      </c>
      <c r="B2278" s="2" t="s">
        <v>244</v>
      </c>
      <c r="C2278" s="2" t="s">
        <v>245</v>
      </c>
      <c r="D2278" s="2" t="s">
        <v>38</v>
      </c>
      <c r="E2278" s="2" t="s">
        <v>246</v>
      </c>
      <c r="F2278" s="2" t="s">
        <v>99</v>
      </c>
      <c r="G2278" s="2" t="s">
        <v>14</v>
      </c>
      <c r="H2278" s="2">
        <v>16000</v>
      </c>
    </row>
    <row r="2279" spans="1:8" x14ac:dyDescent="0.45">
      <c r="A2279" s="2" t="str">
        <f t="shared" si="35"/>
        <v>PETTexPASADENAOPERATING CAPACITYAtmospheric Crude Distillation Capacity (barrels per calendar day)</v>
      </c>
      <c r="B2279" s="2" t="s">
        <v>244</v>
      </c>
      <c r="C2279" s="2" t="s">
        <v>245</v>
      </c>
      <c r="D2279" s="2" t="s">
        <v>38</v>
      </c>
      <c r="E2279" s="2" t="s">
        <v>246</v>
      </c>
      <c r="F2279" s="2" t="s">
        <v>31</v>
      </c>
      <c r="G2279" s="2" t="s">
        <v>32</v>
      </c>
      <c r="H2279" s="2">
        <v>112229</v>
      </c>
    </row>
    <row r="2280" spans="1:8" x14ac:dyDescent="0.45">
      <c r="A2280" s="2" t="str">
        <f t="shared" si="35"/>
        <v>PETTexPASADENAOPERATING CAPACITYAtmospheric Crude Distillation Capacity (barrels per stream day)</v>
      </c>
      <c r="B2280" s="2" t="s">
        <v>244</v>
      </c>
      <c r="C2280" s="2" t="s">
        <v>245</v>
      </c>
      <c r="D2280" s="2" t="s">
        <v>38</v>
      </c>
      <c r="E2280" s="2" t="s">
        <v>246</v>
      </c>
      <c r="F2280" s="2" t="s">
        <v>31</v>
      </c>
      <c r="G2280" s="2" t="s">
        <v>33</v>
      </c>
      <c r="H2280" s="2">
        <v>115700</v>
      </c>
    </row>
    <row r="2281" spans="1:8" x14ac:dyDescent="0.45">
      <c r="A2281" s="2" t="str">
        <f t="shared" si="35"/>
        <v>PETTexPASADENASULFUR (SHORT TONS/DAY)Production Capacity, Current Year (barrels per steam day except sulfur and hydrogen)</v>
      </c>
      <c r="B2281" s="2" t="s">
        <v>244</v>
      </c>
      <c r="C2281" s="2" t="s">
        <v>245</v>
      </c>
      <c r="D2281" s="2" t="s">
        <v>38</v>
      </c>
      <c r="E2281" s="2" t="s">
        <v>246</v>
      </c>
      <c r="F2281" s="2" t="s">
        <v>24</v>
      </c>
      <c r="G2281" s="2" t="s">
        <v>19</v>
      </c>
      <c r="H2281" s="2">
        <v>28</v>
      </c>
    </row>
    <row r="2282" spans="1:8" x14ac:dyDescent="0.45">
      <c r="A2282" s="2" t="str">
        <f t="shared" si="35"/>
        <v>PETTexPASADENASULFUR (SHORT TONS/DAY)Production Capacity, Next Year (barrels per stream day except sulfur and hydrogen)</v>
      </c>
      <c r="B2282" s="2" t="s">
        <v>244</v>
      </c>
      <c r="C2282" s="2" t="s">
        <v>245</v>
      </c>
      <c r="D2282" s="2" t="s">
        <v>38</v>
      </c>
      <c r="E2282" s="2" t="s">
        <v>246</v>
      </c>
      <c r="F2282" s="2" t="s">
        <v>24</v>
      </c>
      <c r="G2282" s="2" t="s">
        <v>20</v>
      </c>
      <c r="H2282" s="2">
        <v>28</v>
      </c>
    </row>
    <row r="2283" spans="1:8" x14ac:dyDescent="0.45">
      <c r="A2283" s="2" t="str">
        <f t="shared" si="35"/>
        <v>PETTexPASADENATOTAL OPER CAP (PROJECTED, NEXT YEAR)Atmospheric Crude Distillation Capacity (barrels per stream day)</v>
      </c>
      <c r="B2283" s="2" t="s">
        <v>244</v>
      </c>
      <c r="C2283" s="2" t="s">
        <v>245</v>
      </c>
      <c r="D2283" s="2" t="s">
        <v>38</v>
      </c>
      <c r="E2283" s="2" t="s">
        <v>246</v>
      </c>
      <c r="F2283" s="2" t="s">
        <v>34</v>
      </c>
      <c r="G2283" s="2" t="s">
        <v>33</v>
      </c>
      <c r="H2283" s="2">
        <v>115700</v>
      </c>
    </row>
    <row r="2284" spans="1:8" x14ac:dyDescent="0.45">
      <c r="A2284" s="2" t="str">
        <f t="shared" si="35"/>
        <v>PETTexPASADENATOTAL OPERABLE CAPACITYAtmospheric Crude Distillation Capacity (barrels per calendar day)</v>
      </c>
      <c r="B2284" s="2" t="s">
        <v>244</v>
      </c>
      <c r="C2284" s="2" t="s">
        <v>245</v>
      </c>
      <c r="D2284" s="2" t="s">
        <v>38</v>
      </c>
      <c r="E2284" s="2" t="s">
        <v>246</v>
      </c>
      <c r="F2284" s="2" t="s">
        <v>35</v>
      </c>
      <c r="G2284" s="2" t="s">
        <v>32</v>
      </c>
      <c r="H2284" s="2">
        <v>112229</v>
      </c>
    </row>
    <row r="2285" spans="1:8" x14ac:dyDescent="0.45">
      <c r="A2285" s="2" t="str">
        <f t="shared" si="35"/>
        <v>PETTexPASADENATOTAL OPERABLE CAPACITYAtmospheric Crude Distillation Capacity (barrels per stream day)</v>
      </c>
      <c r="B2285" s="2" t="s">
        <v>244</v>
      </c>
      <c r="C2285" s="2" t="s">
        <v>245</v>
      </c>
      <c r="D2285" s="2" t="s">
        <v>38</v>
      </c>
      <c r="E2285" s="2" t="s">
        <v>246</v>
      </c>
      <c r="F2285" s="2" t="s">
        <v>35</v>
      </c>
      <c r="G2285" s="2" t="s">
        <v>33</v>
      </c>
      <c r="H2285" s="2">
        <v>115700</v>
      </c>
    </row>
    <row r="2286" spans="1:8" x14ac:dyDescent="0.45">
      <c r="A2286" s="2" t="str">
        <f t="shared" si="35"/>
        <v>PETTexPASADENAVACUUM DISTILLATIONDownstream Charge Capacity, Current Year (barrels per stream day)</v>
      </c>
      <c r="B2286" s="2" t="s">
        <v>244</v>
      </c>
      <c r="C2286" s="2" t="s">
        <v>245</v>
      </c>
      <c r="D2286" s="2" t="s">
        <v>38</v>
      </c>
      <c r="E2286" s="2" t="s">
        <v>246</v>
      </c>
      <c r="F2286" s="2" t="s">
        <v>36</v>
      </c>
      <c r="G2286" s="2" t="s">
        <v>13</v>
      </c>
      <c r="H2286" s="2">
        <v>38000</v>
      </c>
    </row>
    <row r="2287" spans="1:8" x14ac:dyDescent="0.45">
      <c r="A2287" s="2" t="str">
        <f t="shared" si="35"/>
        <v>PETTexPASADENAVACUUM DISTILLATIONDownstream Charge Capacity, Next Year (barrels per stream day)</v>
      </c>
      <c r="B2287" s="2" t="s">
        <v>244</v>
      </c>
      <c r="C2287" s="2" t="s">
        <v>245</v>
      </c>
      <c r="D2287" s="2" t="s">
        <v>38</v>
      </c>
      <c r="E2287" s="2" t="s">
        <v>246</v>
      </c>
      <c r="F2287" s="2" t="s">
        <v>36</v>
      </c>
      <c r="G2287" s="2" t="s">
        <v>14</v>
      </c>
      <c r="H2287" s="2">
        <v>38000</v>
      </c>
    </row>
    <row r="2288" spans="1:8" x14ac:dyDescent="0.45">
      <c r="A2288" s="2" t="str">
        <f t="shared" si="35"/>
        <v>PHICalRODEOCAT HYDROCRACKING, GAS OILDownstream Charge Capacity, Current Year (barrels per calendar day)</v>
      </c>
      <c r="B2288" s="2" t="s">
        <v>258</v>
      </c>
      <c r="C2288" s="2" t="s">
        <v>258</v>
      </c>
      <c r="D2288" s="2" t="s">
        <v>9</v>
      </c>
      <c r="E2288" s="2" t="s">
        <v>259</v>
      </c>
      <c r="F2288" s="2" t="s">
        <v>11</v>
      </c>
      <c r="G2288" s="2" t="s">
        <v>12</v>
      </c>
      <c r="H2288" s="2">
        <v>59000</v>
      </c>
    </row>
    <row r="2289" spans="1:8" x14ac:dyDescent="0.45">
      <c r="A2289" s="2" t="str">
        <f t="shared" si="35"/>
        <v>PHICalRODEOCAT HYDROCRACKING, GAS OILDownstream Charge Capacity, Current Year (barrels per stream day)</v>
      </c>
      <c r="B2289" s="2" t="s">
        <v>258</v>
      </c>
      <c r="C2289" s="2" t="s">
        <v>258</v>
      </c>
      <c r="D2289" s="2" t="s">
        <v>9</v>
      </c>
      <c r="E2289" s="2" t="s">
        <v>259</v>
      </c>
      <c r="F2289" s="2" t="s">
        <v>11</v>
      </c>
      <c r="G2289" s="2" t="s">
        <v>13</v>
      </c>
      <c r="H2289" s="2">
        <v>65000</v>
      </c>
    </row>
    <row r="2290" spans="1:8" x14ac:dyDescent="0.45">
      <c r="A2290" s="2" t="str">
        <f t="shared" si="35"/>
        <v>PHICalRODEOCAT HYDROCRACKING, GAS OILDownstream Charge Capacity, Next Year (barrels per stream day)</v>
      </c>
      <c r="B2290" s="2" t="s">
        <v>258</v>
      </c>
      <c r="C2290" s="2" t="s">
        <v>258</v>
      </c>
      <c r="D2290" s="2" t="s">
        <v>9</v>
      </c>
      <c r="E2290" s="2" t="s">
        <v>259</v>
      </c>
      <c r="F2290" s="2" t="s">
        <v>11</v>
      </c>
      <c r="G2290" s="2" t="s">
        <v>14</v>
      </c>
      <c r="H2290" s="2">
        <v>65000</v>
      </c>
    </row>
    <row r="2291" spans="1:8" x14ac:dyDescent="0.45">
      <c r="A2291" s="2" t="str">
        <f t="shared" si="35"/>
        <v>PHICalRODEOCAT REFORMING: HIGH PRESSUREDownstream Charge Capacity, Current Year (barrels per calendar day)</v>
      </c>
      <c r="B2291" s="2" t="s">
        <v>258</v>
      </c>
      <c r="C2291" s="2" t="s">
        <v>258</v>
      </c>
      <c r="D2291" s="2" t="s">
        <v>9</v>
      </c>
      <c r="E2291" s="2" t="s">
        <v>259</v>
      </c>
      <c r="F2291" s="2" t="s">
        <v>29</v>
      </c>
      <c r="G2291" s="2" t="s">
        <v>12</v>
      </c>
      <c r="H2291" s="2">
        <v>31000</v>
      </c>
    </row>
    <row r="2292" spans="1:8" x14ac:dyDescent="0.45">
      <c r="A2292" s="2" t="str">
        <f t="shared" si="35"/>
        <v>PHICalRODEOCAT REFORMING: HIGH PRESSUREDownstream Charge Capacity, Current Year (barrels per stream day)</v>
      </c>
      <c r="B2292" s="2" t="s">
        <v>258</v>
      </c>
      <c r="C2292" s="2" t="s">
        <v>258</v>
      </c>
      <c r="D2292" s="2" t="s">
        <v>9</v>
      </c>
      <c r="E2292" s="2" t="s">
        <v>259</v>
      </c>
      <c r="F2292" s="2" t="s">
        <v>29</v>
      </c>
      <c r="G2292" s="2" t="s">
        <v>13</v>
      </c>
      <c r="H2292" s="2">
        <v>34000</v>
      </c>
    </row>
    <row r="2293" spans="1:8" x14ac:dyDescent="0.45">
      <c r="A2293" s="2" t="str">
        <f t="shared" si="35"/>
        <v>PHICalRODEOCAT REFORMING: HIGH PRESSUREDownstream Charge Capacity, Next Year (barrels per stream day)</v>
      </c>
      <c r="B2293" s="2" t="s">
        <v>258</v>
      </c>
      <c r="C2293" s="2" t="s">
        <v>258</v>
      </c>
      <c r="D2293" s="2" t="s">
        <v>9</v>
      </c>
      <c r="E2293" s="2" t="s">
        <v>259</v>
      </c>
      <c r="F2293" s="2" t="s">
        <v>29</v>
      </c>
      <c r="G2293" s="2" t="s">
        <v>14</v>
      </c>
      <c r="H2293" s="2">
        <v>34000</v>
      </c>
    </row>
    <row r="2294" spans="1:8" x14ac:dyDescent="0.45">
      <c r="A2294" s="2" t="str">
        <f t="shared" si="35"/>
        <v>PHICalRODEODESULFURIZATION, DIESEL FUELDownstream Charge Capacity, Current Year (barrels per stream day)</v>
      </c>
      <c r="B2294" s="2" t="s">
        <v>258</v>
      </c>
      <c r="C2294" s="2" t="s">
        <v>258</v>
      </c>
      <c r="D2294" s="2" t="s">
        <v>9</v>
      </c>
      <c r="E2294" s="2" t="s">
        <v>259</v>
      </c>
      <c r="F2294" s="2" t="s">
        <v>43</v>
      </c>
      <c r="G2294" s="2" t="s">
        <v>13</v>
      </c>
      <c r="H2294" s="2">
        <v>35000</v>
      </c>
    </row>
    <row r="2295" spans="1:8" x14ac:dyDescent="0.45">
      <c r="A2295" s="2" t="str">
        <f t="shared" si="35"/>
        <v>PHICalRODEODESULFURIZATION, DIESEL FUELDownstream Charge Capacity, Next Year (barrels per stream day)</v>
      </c>
      <c r="B2295" s="2" t="s">
        <v>258</v>
      </c>
      <c r="C2295" s="2" t="s">
        <v>258</v>
      </c>
      <c r="D2295" s="2" t="s">
        <v>9</v>
      </c>
      <c r="E2295" s="2" t="s">
        <v>259</v>
      </c>
      <c r="F2295" s="2" t="s">
        <v>43</v>
      </c>
      <c r="G2295" s="2" t="s">
        <v>14</v>
      </c>
      <c r="H2295" s="2">
        <v>35000</v>
      </c>
    </row>
    <row r="2296" spans="1:8" x14ac:dyDescent="0.45">
      <c r="A2296" s="2" t="str">
        <f t="shared" si="35"/>
        <v>PHICalRODEODESULFURIZATION, NAPHTHA/REFORMER FEEDDownstream Charge Capacity, Current Year (barrels per stream day)</v>
      </c>
      <c r="B2296" s="2" t="s">
        <v>258</v>
      </c>
      <c r="C2296" s="2" t="s">
        <v>258</v>
      </c>
      <c r="D2296" s="2" t="s">
        <v>9</v>
      </c>
      <c r="E2296" s="2" t="s">
        <v>259</v>
      </c>
      <c r="F2296" s="2" t="s">
        <v>17</v>
      </c>
      <c r="G2296" s="2" t="s">
        <v>13</v>
      </c>
      <c r="H2296" s="2">
        <v>27500</v>
      </c>
    </row>
    <row r="2297" spans="1:8" x14ac:dyDescent="0.45">
      <c r="A2297" s="2" t="str">
        <f t="shared" si="35"/>
        <v>PHICalRODEODESULFURIZATION, NAPHTHA/REFORMER FEEDDownstream Charge Capacity, Next Year (barrels per stream day)</v>
      </c>
      <c r="B2297" s="2" t="s">
        <v>258</v>
      </c>
      <c r="C2297" s="2" t="s">
        <v>258</v>
      </c>
      <c r="D2297" s="2" t="s">
        <v>9</v>
      </c>
      <c r="E2297" s="2" t="s">
        <v>259</v>
      </c>
      <c r="F2297" s="2" t="s">
        <v>17</v>
      </c>
      <c r="G2297" s="2" t="s">
        <v>14</v>
      </c>
      <c r="H2297" s="2">
        <v>27500</v>
      </c>
    </row>
    <row r="2298" spans="1:8" x14ac:dyDescent="0.45">
      <c r="A2298" s="2" t="str">
        <f t="shared" si="35"/>
        <v>PHICalRODEOHYDROGEN (MMCFD)Production Capacity, Current Year (barrels per steam day except sulfur and hydrogen)</v>
      </c>
      <c r="B2298" s="2" t="s">
        <v>258</v>
      </c>
      <c r="C2298" s="2" t="s">
        <v>258</v>
      </c>
      <c r="D2298" s="2" t="s">
        <v>9</v>
      </c>
      <c r="E2298" s="2" t="s">
        <v>259</v>
      </c>
      <c r="F2298" s="2" t="s">
        <v>18</v>
      </c>
      <c r="G2298" s="2" t="s">
        <v>19</v>
      </c>
      <c r="H2298" s="2">
        <v>22</v>
      </c>
    </row>
    <row r="2299" spans="1:8" x14ac:dyDescent="0.45">
      <c r="A2299" s="2" t="str">
        <f t="shared" si="35"/>
        <v>PHICalRODEOHYDROGEN (MMCFD)Production Capacity, Next Year (barrels per stream day except sulfur and hydrogen)</v>
      </c>
      <c r="B2299" s="2" t="s">
        <v>258</v>
      </c>
      <c r="C2299" s="2" t="s">
        <v>258</v>
      </c>
      <c r="D2299" s="2" t="s">
        <v>9</v>
      </c>
      <c r="E2299" s="2" t="s">
        <v>259</v>
      </c>
      <c r="F2299" s="2" t="s">
        <v>18</v>
      </c>
      <c r="G2299" s="2" t="s">
        <v>20</v>
      </c>
      <c r="H2299" s="2">
        <v>22</v>
      </c>
    </row>
    <row r="2300" spans="1:8" x14ac:dyDescent="0.45">
      <c r="A2300" s="2" t="str">
        <f t="shared" si="35"/>
        <v>PHICalRODEOISOMERIZATION (ISOBUTANE)Production Capacity, Current Year (barrels per steam day except sulfur and hydrogen)</v>
      </c>
      <c r="B2300" s="2" t="s">
        <v>258</v>
      </c>
      <c r="C2300" s="2" t="s">
        <v>258</v>
      </c>
      <c r="D2300" s="2" t="s">
        <v>9</v>
      </c>
      <c r="E2300" s="2" t="s">
        <v>259</v>
      </c>
      <c r="F2300" s="2" t="s">
        <v>21</v>
      </c>
      <c r="G2300" s="2" t="s">
        <v>19</v>
      </c>
      <c r="H2300" s="2">
        <v>3800</v>
      </c>
    </row>
    <row r="2301" spans="1:8" x14ac:dyDescent="0.45">
      <c r="A2301" s="2" t="str">
        <f t="shared" si="35"/>
        <v>PHICalRODEOISOMERIZATION (ISOBUTANE)Production Capacity, Next Year (barrels per stream day except sulfur and hydrogen)</v>
      </c>
      <c r="B2301" s="2" t="s">
        <v>258</v>
      </c>
      <c r="C2301" s="2" t="s">
        <v>258</v>
      </c>
      <c r="D2301" s="2" t="s">
        <v>9</v>
      </c>
      <c r="E2301" s="2" t="s">
        <v>259</v>
      </c>
      <c r="F2301" s="2" t="s">
        <v>21</v>
      </c>
      <c r="G2301" s="2" t="s">
        <v>20</v>
      </c>
      <c r="H2301" s="2">
        <v>3800</v>
      </c>
    </row>
    <row r="2302" spans="1:8" x14ac:dyDescent="0.45">
      <c r="A2302" s="2" t="str">
        <f t="shared" si="35"/>
        <v>PHICalRODEOISOMERIZATION (ISOPENTANE/ISOHEXANE)Production Capacity, Current Year (barrels per steam day except sulfur and hydrogen)</v>
      </c>
      <c r="B2302" s="2" t="s">
        <v>258</v>
      </c>
      <c r="C2302" s="2" t="s">
        <v>258</v>
      </c>
      <c r="D2302" s="2" t="s">
        <v>9</v>
      </c>
      <c r="E2302" s="2" t="s">
        <v>259</v>
      </c>
      <c r="F2302" s="2" t="s">
        <v>22</v>
      </c>
      <c r="G2302" s="2" t="s">
        <v>19</v>
      </c>
      <c r="H2302" s="2">
        <v>10000</v>
      </c>
    </row>
    <row r="2303" spans="1:8" x14ac:dyDescent="0.45">
      <c r="A2303" s="2" t="str">
        <f t="shared" si="35"/>
        <v>PHICalRODEOISOMERIZATION (ISOPENTANE/ISOHEXANE)Production Capacity, Next Year (barrels per stream day except sulfur and hydrogen)</v>
      </c>
      <c r="B2303" s="2" t="s">
        <v>258</v>
      </c>
      <c r="C2303" s="2" t="s">
        <v>258</v>
      </c>
      <c r="D2303" s="2" t="s">
        <v>9</v>
      </c>
      <c r="E2303" s="2" t="s">
        <v>259</v>
      </c>
      <c r="F2303" s="2" t="s">
        <v>22</v>
      </c>
      <c r="G2303" s="2" t="s">
        <v>20</v>
      </c>
      <c r="H2303" s="2">
        <v>10000</v>
      </c>
    </row>
    <row r="2304" spans="1:8" x14ac:dyDescent="0.45">
      <c r="A2304" s="2" t="str">
        <f t="shared" si="35"/>
        <v>PHICalRODEOOPERATING CAPACITYAtmospheric Crude Distillation Capacity (barrels per calendar day)</v>
      </c>
      <c r="B2304" s="2" t="s">
        <v>258</v>
      </c>
      <c r="C2304" s="2" t="s">
        <v>258</v>
      </c>
      <c r="D2304" s="2" t="s">
        <v>9</v>
      </c>
      <c r="E2304" s="2" t="s">
        <v>259</v>
      </c>
      <c r="F2304" s="2" t="s">
        <v>31</v>
      </c>
      <c r="G2304" s="2" t="s">
        <v>32</v>
      </c>
      <c r="H2304" s="2">
        <v>120200</v>
      </c>
    </row>
    <row r="2305" spans="1:8" x14ac:dyDescent="0.45">
      <c r="A2305" s="2" t="str">
        <f t="shared" si="35"/>
        <v>PHICalRODEOOPERATING CAPACITYAtmospheric Crude Distillation Capacity (barrels per stream day)</v>
      </c>
      <c r="B2305" s="2" t="s">
        <v>258</v>
      </c>
      <c r="C2305" s="2" t="s">
        <v>258</v>
      </c>
      <c r="D2305" s="2" t="s">
        <v>9</v>
      </c>
      <c r="E2305" s="2" t="s">
        <v>259</v>
      </c>
      <c r="F2305" s="2" t="s">
        <v>31</v>
      </c>
      <c r="G2305" s="2" t="s">
        <v>33</v>
      </c>
      <c r="H2305" s="2">
        <v>128000</v>
      </c>
    </row>
    <row r="2306" spans="1:8" x14ac:dyDescent="0.45">
      <c r="A2306" s="2" t="str">
        <f t="shared" ref="A2306:A2369" si="36">LEFT(B2306,3)&amp;LEFT(D2306,3)&amp;LEFT(E2306,15)&amp;F2306&amp;G2306</f>
        <v>PHICalRODEOPETCOKE,MARKETProduction Capacity, Current Year (barrels per steam day except sulfur and hydrogen)</v>
      </c>
      <c r="B2306" s="2" t="s">
        <v>258</v>
      </c>
      <c r="C2306" s="2" t="s">
        <v>258</v>
      </c>
      <c r="D2306" s="2" t="s">
        <v>9</v>
      </c>
      <c r="E2306" s="2" t="s">
        <v>259</v>
      </c>
      <c r="F2306" s="2" t="s">
        <v>67</v>
      </c>
      <c r="G2306" s="2" t="s">
        <v>19</v>
      </c>
      <c r="H2306" s="2">
        <v>14500</v>
      </c>
    </row>
    <row r="2307" spans="1:8" x14ac:dyDescent="0.45">
      <c r="A2307" s="2" t="str">
        <f t="shared" si="36"/>
        <v>PHICalRODEOPETCOKE,MARKETProduction Capacity, Next Year (barrels per stream day except sulfur and hydrogen)</v>
      </c>
      <c r="B2307" s="2" t="s">
        <v>258</v>
      </c>
      <c r="C2307" s="2" t="s">
        <v>258</v>
      </c>
      <c r="D2307" s="2" t="s">
        <v>9</v>
      </c>
      <c r="E2307" s="2" t="s">
        <v>259</v>
      </c>
      <c r="F2307" s="2" t="s">
        <v>67</v>
      </c>
      <c r="G2307" s="2" t="s">
        <v>20</v>
      </c>
      <c r="H2307" s="2">
        <v>14500</v>
      </c>
    </row>
    <row r="2308" spans="1:8" x14ac:dyDescent="0.45">
      <c r="A2308" s="2" t="str">
        <f t="shared" si="36"/>
        <v>PHICalRODEOSULFUR (SHORT TONS/DAY)Production Capacity, Current Year (barrels per steam day except sulfur and hydrogen)</v>
      </c>
      <c r="B2308" s="2" t="s">
        <v>258</v>
      </c>
      <c r="C2308" s="2" t="s">
        <v>258</v>
      </c>
      <c r="D2308" s="2" t="s">
        <v>9</v>
      </c>
      <c r="E2308" s="2" t="s">
        <v>259</v>
      </c>
      <c r="F2308" s="2" t="s">
        <v>24</v>
      </c>
      <c r="G2308" s="2" t="s">
        <v>19</v>
      </c>
      <c r="H2308" s="2">
        <v>560</v>
      </c>
    </row>
    <row r="2309" spans="1:8" x14ac:dyDescent="0.45">
      <c r="A2309" s="2" t="str">
        <f t="shared" si="36"/>
        <v>PHICalRODEOSULFUR (SHORT TONS/DAY)Production Capacity, Next Year (barrels per stream day except sulfur and hydrogen)</v>
      </c>
      <c r="B2309" s="2" t="s">
        <v>258</v>
      </c>
      <c r="C2309" s="2" t="s">
        <v>258</v>
      </c>
      <c r="D2309" s="2" t="s">
        <v>9</v>
      </c>
      <c r="E2309" s="2" t="s">
        <v>259</v>
      </c>
      <c r="F2309" s="2" t="s">
        <v>24</v>
      </c>
      <c r="G2309" s="2" t="s">
        <v>20</v>
      </c>
      <c r="H2309" s="2">
        <v>560</v>
      </c>
    </row>
    <row r="2310" spans="1:8" x14ac:dyDescent="0.45">
      <c r="A2310" s="2" t="str">
        <f t="shared" si="36"/>
        <v>PHICalRODEOTHERM CRACKING, DELAYED COKINGDownstream Charge Capacity, Current Year (barrels per calendar day)</v>
      </c>
      <c r="B2310" s="2" t="s">
        <v>258</v>
      </c>
      <c r="C2310" s="2" t="s">
        <v>258</v>
      </c>
      <c r="D2310" s="2" t="s">
        <v>9</v>
      </c>
      <c r="E2310" s="2" t="s">
        <v>259</v>
      </c>
      <c r="F2310" s="2" t="s">
        <v>68</v>
      </c>
      <c r="G2310" s="2" t="s">
        <v>12</v>
      </c>
      <c r="H2310" s="2">
        <v>47000</v>
      </c>
    </row>
    <row r="2311" spans="1:8" x14ac:dyDescent="0.45">
      <c r="A2311" s="2" t="str">
        <f t="shared" si="36"/>
        <v>PHICalRODEOTHERM CRACKING, DELAYED COKINGDownstream Charge Capacity, Current Year (barrels per stream day)</v>
      </c>
      <c r="B2311" s="2" t="s">
        <v>258</v>
      </c>
      <c r="C2311" s="2" t="s">
        <v>258</v>
      </c>
      <c r="D2311" s="2" t="s">
        <v>9</v>
      </c>
      <c r="E2311" s="2" t="s">
        <v>259</v>
      </c>
      <c r="F2311" s="2" t="s">
        <v>68</v>
      </c>
      <c r="G2311" s="2" t="s">
        <v>13</v>
      </c>
      <c r="H2311" s="2">
        <v>51000</v>
      </c>
    </row>
    <row r="2312" spans="1:8" x14ac:dyDescent="0.45">
      <c r="A2312" s="2" t="str">
        <f t="shared" si="36"/>
        <v>PHICalRODEOTHERM CRACKING, DELAYED COKINGDownstream Charge Capacity, Next Year (barrels per stream day)</v>
      </c>
      <c r="B2312" s="2" t="s">
        <v>258</v>
      </c>
      <c r="C2312" s="2" t="s">
        <v>258</v>
      </c>
      <c r="D2312" s="2" t="s">
        <v>9</v>
      </c>
      <c r="E2312" s="2" t="s">
        <v>259</v>
      </c>
      <c r="F2312" s="2" t="s">
        <v>68</v>
      </c>
      <c r="G2312" s="2" t="s">
        <v>14</v>
      </c>
      <c r="H2312" s="2">
        <v>51000</v>
      </c>
    </row>
    <row r="2313" spans="1:8" x14ac:dyDescent="0.45">
      <c r="A2313" s="2" t="str">
        <f t="shared" si="36"/>
        <v>PHICalRODEOTOTAL OPER CAP (PROJECTED, NEXT YEAR)Atmospheric Crude Distillation Capacity (barrels per stream day)</v>
      </c>
      <c r="B2313" s="2" t="s">
        <v>258</v>
      </c>
      <c r="C2313" s="2" t="s">
        <v>258</v>
      </c>
      <c r="D2313" s="2" t="s">
        <v>9</v>
      </c>
      <c r="E2313" s="2" t="s">
        <v>259</v>
      </c>
      <c r="F2313" s="2" t="s">
        <v>34</v>
      </c>
      <c r="G2313" s="2" t="s">
        <v>33</v>
      </c>
      <c r="H2313" s="2">
        <v>128000</v>
      </c>
    </row>
    <row r="2314" spans="1:8" x14ac:dyDescent="0.45">
      <c r="A2314" s="2" t="str">
        <f t="shared" si="36"/>
        <v>PHICalRODEOTOTAL OPERABLE CAPACITYAtmospheric Crude Distillation Capacity (barrels per calendar day)</v>
      </c>
      <c r="B2314" s="2" t="s">
        <v>258</v>
      </c>
      <c r="C2314" s="2" t="s">
        <v>258</v>
      </c>
      <c r="D2314" s="2" t="s">
        <v>9</v>
      </c>
      <c r="E2314" s="2" t="s">
        <v>259</v>
      </c>
      <c r="F2314" s="2" t="s">
        <v>35</v>
      </c>
      <c r="G2314" s="2" t="s">
        <v>32</v>
      </c>
      <c r="H2314" s="2">
        <v>120200</v>
      </c>
    </row>
    <row r="2315" spans="1:8" x14ac:dyDescent="0.45">
      <c r="A2315" s="2" t="str">
        <f t="shared" si="36"/>
        <v>PHICalRODEOTOTAL OPERABLE CAPACITYAtmospheric Crude Distillation Capacity (barrels per stream day)</v>
      </c>
      <c r="B2315" s="2" t="s">
        <v>258</v>
      </c>
      <c r="C2315" s="2" t="s">
        <v>258</v>
      </c>
      <c r="D2315" s="2" t="s">
        <v>9</v>
      </c>
      <c r="E2315" s="2" t="s">
        <v>259</v>
      </c>
      <c r="F2315" s="2" t="s">
        <v>35</v>
      </c>
      <c r="G2315" s="2" t="s">
        <v>33</v>
      </c>
      <c r="H2315" s="2">
        <v>128000</v>
      </c>
    </row>
    <row r="2316" spans="1:8" x14ac:dyDescent="0.45">
      <c r="A2316" s="2" t="str">
        <f t="shared" si="36"/>
        <v>PHICalRODEOVACUUM DISTILLATIONDownstream Charge Capacity, Current Year (barrels per stream day)</v>
      </c>
      <c r="B2316" s="2" t="s">
        <v>258</v>
      </c>
      <c r="C2316" s="2" t="s">
        <v>258</v>
      </c>
      <c r="D2316" s="2" t="s">
        <v>9</v>
      </c>
      <c r="E2316" s="2" t="s">
        <v>259</v>
      </c>
      <c r="F2316" s="2" t="s">
        <v>36</v>
      </c>
      <c r="G2316" s="2" t="s">
        <v>13</v>
      </c>
      <c r="H2316" s="2">
        <v>93200</v>
      </c>
    </row>
    <row r="2317" spans="1:8" x14ac:dyDescent="0.45">
      <c r="A2317" s="2" t="str">
        <f t="shared" si="36"/>
        <v>PHICalRODEOVACUUM DISTILLATIONDownstream Charge Capacity, Next Year (barrels per stream day)</v>
      </c>
      <c r="B2317" s="2" t="s">
        <v>258</v>
      </c>
      <c r="C2317" s="2" t="s">
        <v>258</v>
      </c>
      <c r="D2317" s="2" t="s">
        <v>9</v>
      </c>
      <c r="E2317" s="2" t="s">
        <v>259</v>
      </c>
      <c r="F2317" s="2" t="s">
        <v>36</v>
      </c>
      <c r="G2317" s="2" t="s">
        <v>14</v>
      </c>
      <c r="H2317" s="2">
        <v>93200</v>
      </c>
    </row>
    <row r="2318" spans="1:8" x14ac:dyDescent="0.45">
      <c r="A2318" s="2" t="str">
        <f t="shared" si="36"/>
        <v>PHICalWILMINGTONALKYLATESProduction Capacity, Current Year (barrels per steam day except sulfur and hydrogen)</v>
      </c>
      <c r="B2318" s="2" t="s">
        <v>258</v>
      </c>
      <c r="C2318" s="2" t="s">
        <v>258</v>
      </c>
      <c r="D2318" s="2" t="s">
        <v>9</v>
      </c>
      <c r="E2318" s="2" t="s">
        <v>260</v>
      </c>
      <c r="F2318" s="2" t="s">
        <v>40</v>
      </c>
      <c r="G2318" s="2" t="s">
        <v>19</v>
      </c>
      <c r="H2318" s="2">
        <v>16000</v>
      </c>
    </row>
    <row r="2319" spans="1:8" x14ac:dyDescent="0.45">
      <c r="A2319" s="2" t="str">
        <f t="shared" si="36"/>
        <v>PHICalWILMINGTONALKYLATESProduction Capacity, Next Year (barrels per stream day except sulfur and hydrogen)</v>
      </c>
      <c r="B2319" s="2" t="s">
        <v>258</v>
      </c>
      <c r="C2319" s="2" t="s">
        <v>258</v>
      </c>
      <c r="D2319" s="2" t="s">
        <v>9</v>
      </c>
      <c r="E2319" s="2" t="s">
        <v>260</v>
      </c>
      <c r="F2319" s="2" t="s">
        <v>40</v>
      </c>
      <c r="G2319" s="2" t="s">
        <v>20</v>
      </c>
      <c r="H2319" s="2">
        <v>16000</v>
      </c>
    </row>
    <row r="2320" spans="1:8" x14ac:dyDescent="0.45">
      <c r="A2320" s="2" t="str">
        <f t="shared" si="36"/>
        <v>PHICalWILMINGTONCAT CRACKING: FRESH FEEDDownstream Charge Capacity, Current Year (barrels per calendar day)</v>
      </c>
      <c r="B2320" s="2" t="s">
        <v>258</v>
      </c>
      <c r="C2320" s="2" t="s">
        <v>258</v>
      </c>
      <c r="D2320" s="2" t="s">
        <v>9</v>
      </c>
      <c r="E2320" s="2" t="s">
        <v>260</v>
      </c>
      <c r="F2320" s="2" t="s">
        <v>28</v>
      </c>
      <c r="G2320" s="2" t="s">
        <v>12</v>
      </c>
      <c r="H2320" s="2">
        <v>48700</v>
      </c>
    </row>
    <row r="2321" spans="1:8" x14ac:dyDescent="0.45">
      <c r="A2321" s="2" t="str">
        <f t="shared" si="36"/>
        <v>PHICalWILMINGTONCAT CRACKING: FRESH FEEDDownstream Charge Capacity, Current Year (barrels per stream day)</v>
      </c>
      <c r="B2321" s="2" t="s">
        <v>258</v>
      </c>
      <c r="C2321" s="2" t="s">
        <v>258</v>
      </c>
      <c r="D2321" s="2" t="s">
        <v>9</v>
      </c>
      <c r="E2321" s="2" t="s">
        <v>260</v>
      </c>
      <c r="F2321" s="2" t="s">
        <v>28</v>
      </c>
      <c r="G2321" s="2" t="s">
        <v>13</v>
      </c>
      <c r="H2321" s="2">
        <v>51600</v>
      </c>
    </row>
    <row r="2322" spans="1:8" x14ac:dyDescent="0.45">
      <c r="A2322" s="2" t="str">
        <f t="shared" si="36"/>
        <v>PHICalWILMINGTONCAT CRACKING: FRESH FEEDDownstream Charge Capacity, Next Year (barrels per stream day)</v>
      </c>
      <c r="B2322" s="2" t="s">
        <v>258</v>
      </c>
      <c r="C2322" s="2" t="s">
        <v>258</v>
      </c>
      <c r="D2322" s="2" t="s">
        <v>9</v>
      </c>
      <c r="E2322" s="2" t="s">
        <v>260</v>
      </c>
      <c r="F2322" s="2" t="s">
        <v>28</v>
      </c>
      <c r="G2322" s="2" t="s">
        <v>14</v>
      </c>
      <c r="H2322" s="2">
        <v>51600</v>
      </c>
    </row>
    <row r="2323" spans="1:8" x14ac:dyDescent="0.45">
      <c r="A2323" s="2" t="str">
        <f t="shared" si="36"/>
        <v>PHICalWILMINGTONCAT HYDROCRACKING, DISTILLATEDownstream Charge Capacity, Current Year (barrels per calendar day)</v>
      </c>
      <c r="B2323" s="2" t="s">
        <v>258</v>
      </c>
      <c r="C2323" s="2" t="s">
        <v>258</v>
      </c>
      <c r="D2323" s="2" t="s">
        <v>9</v>
      </c>
      <c r="E2323" s="2" t="s">
        <v>260</v>
      </c>
      <c r="F2323" s="2" t="s">
        <v>158</v>
      </c>
      <c r="G2323" s="2" t="s">
        <v>12</v>
      </c>
      <c r="H2323" s="2">
        <v>26240</v>
      </c>
    </row>
    <row r="2324" spans="1:8" x14ac:dyDescent="0.45">
      <c r="A2324" s="2" t="str">
        <f t="shared" si="36"/>
        <v>PHICalWILMINGTONCAT HYDROCRACKING, DISTILLATEDownstream Charge Capacity, Current Year (barrels per stream day)</v>
      </c>
      <c r="B2324" s="2" t="s">
        <v>258</v>
      </c>
      <c r="C2324" s="2" t="s">
        <v>258</v>
      </c>
      <c r="D2324" s="2" t="s">
        <v>9</v>
      </c>
      <c r="E2324" s="2" t="s">
        <v>260</v>
      </c>
      <c r="F2324" s="2" t="s">
        <v>158</v>
      </c>
      <c r="G2324" s="2" t="s">
        <v>13</v>
      </c>
      <c r="H2324" s="2">
        <v>27500</v>
      </c>
    </row>
    <row r="2325" spans="1:8" x14ac:dyDescent="0.45">
      <c r="A2325" s="2" t="str">
        <f t="shared" si="36"/>
        <v>PHICalWILMINGTONCAT HYDROCRACKING, DISTILLATEDownstream Charge Capacity, Next Year (barrels per stream day)</v>
      </c>
      <c r="B2325" s="2" t="s">
        <v>258</v>
      </c>
      <c r="C2325" s="2" t="s">
        <v>258</v>
      </c>
      <c r="D2325" s="2" t="s">
        <v>9</v>
      </c>
      <c r="E2325" s="2" t="s">
        <v>260</v>
      </c>
      <c r="F2325" s="2" t="s">
        <v>158</v>
      </c>
      <c r="G2325" s="2" t="s">
        <v>14</v>
      </c>
      <c r="H2325" s="2">
        <v>27500</v>
      </c>
    </row>
    <row r="2326" spans="1:8" x14ac:dyDescent="0.45">
      <c r="A2326" s="2" t="str">
        <f t="shared" si="36"/>
        <v>PHICalWILMINGTONCAT REFORMING: HIGH PRESSUREDownstream Charge Capacity, Current Year (barrels per calendar day)</v>
      </c>
      <c r="B2326" s="2" t="s">
        <v>258</v>
      </c>
      <c r="C2326" s="2" t="s">
        <v>258</v>
      </c>
      <c r="D2326" s="2" t="s">
        <v>9</v>
      </c>
      <c r="E2326" s="2" t="s">
        <v>260</v>
      </c>
      <c r="F2326" s="2" t="s">
        <v>29</v>
      </c>
      <c r="G2326" s="2" t="s">
        <v>12</v>
      </c>
      <c r="H2326" s="2">
        <v>30800</v>
      </c>
    </row>
    <row r="2327" spans="1:8" x14ac:dyDescent="0.45">
      <c r="A2327" s="2" t="str">
        <f t="shared" si="36"/>
        <v>PHICalWILMINGTONCAT REFORMING: HIGH PRESSUREDownstream Charge Capacity, Current Year (barrels per stream day)</v>
      </c>
      <c r="B2327" s="2" t="s">
        <v>258</v>
      </c>
      <c r="C2327" s="2" t="s">
        <v>258</v>
      </c>
      <c r="D2327" s="2" t="s">
        <v>9</v>
      </c>
      <c r="E2327" s="2" t="s">
        <v>260</v>
      </c>
      <c r="F2327" s="2" t="s">
        <v>29</v>
      </c>
      <c r="G2327" s="2" t="s">
        <v>13</v>
      </c>
      <c r="H2327" s="2">
        <v>36200</v>
      </c>
    </row>
    <row r="2328" spans="1:8" x14ac:dyDescent="0.45">
      <c r="A2328" s="2" t="str">
        <f t="shared" si="36"/>
        <v>PHICalWILMINGTONCAT REFORMING: HIGH PRESSUREDownstream Charge Capacity, Next Year (barrels per stream day)</v>
      </c>
      <c r="B2328" s="2" t="s">
        <v>258</v>
      </c>
      <c r="C2328" s="2" t="s">
        <v>258</v>
      </c>
      <c r="D2328" s="2" t="s">
        <v>9</v>
      </c>
      <c r="E2328" s="2" t="s">
        <v>260</v>
      </c>
      <c r="F2328" s="2" t="s">
        <v>29</v>
      </c>
      <c r="G2328" s="2" t="s">
        <v>14</v>
      </c>
      <c r="H2328" s="2">
        <v>36200</v>
      </c>
    </row>
    <row r="2329" spans="1:8" x14ac:dyDescent="0.45">
      <c r="A2329" s="2" t="str">
        <f t="shared" si="36"/>
        <v>PHICalWILMINGTONDESULFURIZATION, DIESEL FUELDownstream Charge Capacity, Current Year (barrels per stream day)</v>
      </c>
      <c r="B2329" s="2" t="s">
        <v>258</v>
      </c>
      <c r="C2329" s="2" t="s">
        <v>258</v>
      </c>
      <c r="D2329" s="2" t="s">
        <v>9</v>
      </c>
      <c r="E2329" s="2" t="s">
        <v>260</v>
      </c>
      <c r="F2329" s="2" t="s">
        <v>43</v>
      </c>
      <c r="G2329" s="2" t="s">
        <v>13</v>
      </c>
      <c r="H2329" s="2">
        <v>32000</v>
      </c>
    </row>
    <row r="2330" spans="1:8" x14ac:dyDescent="0.45">
      <c r="A2330" s="2" t="str">
        <f t="shared" si="36"/>
        <v>PHICalWILMINGTONDESULFURIZATION, DIESEL FUELDownstream Charge Capacity, Next Year (barrels per stream day)</v>
      </c>
      <c r="B2330" s="2" t="s">
        <v>258</v>
      </c>
      <c r="C2330" s="2" t="s">
        <v>258</v>
      </c>
      <c r="D2330" s="2" t="s">
        <v>9</v>
      </c>
      <c r="E2330" s="2" t="s">
        <v>260</v>
      </c>
      <c r="F2330" s="2" t="s">
        <v>43</v>
      </c>
      <c r="G2330" s="2" t="s">
        <v>14</v>
      </c>
      <c r="H2330" s="2">
        <v>32000</v>
      </c>
    </row>
    <row r="2331" spans="1:8" x14ac:dyDescent="0.45">
      <c r="A2331" s="2" t="str">
        <f t="shared" si="36"/>
        <v>PHICalWILMINGTONDESULFURIZATION, HEAVY GAS OILDownstream Charge Capacity, Current Year (barrels per stream day)</v>
      </c>
      <c r="B2331" s="2" t="s">
        <v>258</v>
      </c>
      <c r="C2331" s="2" t="s">
        <v>258</v>
      </c>
      <c r="D2331" s="2" t="s">
        <v>9</v>
      </c>
      <c r="E2331" s="2" t="s">
        <v>260</v>
      </c>
      <c r="F2331" s="2" t="s">
        <v>16</v>
      </c>
      <c r="G2331" s="2" t="s">
        <v>13</v>
      </c>
      <c r="H2331" s="2">
        <v>55000</v>
      </c>
    </row>
    <row r="2332" spans="1:8" x14ac:dyDescent="0.45">
      <c r="A2332" s="2" t="str">
        <f t="shared" si="36"/>
        <v>PHICalWILMINGTONDESULFURIZATION, HEAVY GAS OILDownstream Charge Capacity, Next Year (barrels per stream day)</v>
      </c>
      <c r="B2332" s="2" t="s">
        <v>258</v>
      </c>
      <c r="C2332" s="2" t="s">
        <v>258</v>
      </c>
      <c r="D2332" s="2" t="s">
        <v>9</v>
      </c>
      <c r="E2332" s="2" t="s">
        <v>260</v>
      </c>
      <c r="F2332" s="2" t="s">
        <v>16</v>
      </c>
      <c r="G2332" s="2" t="s">
        <v>14</v>
      </c>
      <c r="H2332" s="2">
        <v>55000</v>
      </c>
    </row>
    <row r="2333" spans="1:8" x14ac:dyDescent="0.45">
      <c r="A2333" s="2" t="str">
        <f t="shared" si="36"/>
        <v>PHICalWILMINGTONDESULFURIZATION, KEROSENE AND JETDownstream Charge Capacity, Current Year (barrels per stream day)</v>
      </c>
      <c r="B2333" s="2" t="s">
        <v>258</v>
      </c>
      <c r="C2333" s="2" t="s">
        <v>258</v>
      </c>
      <c r="D2333" s="2" t="s">
        <v>9</v>
      </c>
      <c r="E2333" s="2" t="s">
        <v>260</v>
      </c>
      <c r="F2333" s="2" t="s">
        <v>44</v>
      </c>
      <c r="G2333" s="2" t="s">
        <v>13</v>
      </c>
      <c r="H2333" s="2">
        <v>12900</v>
      </c>
    </row>
    <row r="2334" spans="1:8" x14ac:dyDescent="0.45">
      <c r="A2334" s="2" t="str">
        <f t="shared" si="36"/>
        <v>PHICalWILMINGTONDESULFURIZATION, KEROSENE AND JETDownstream Charge Capacity, Next Year (barrels per stream day)</v>
      </c>
      <c r="B2334" s="2" t="s">
        <v>258</v>
      </c>
      <c r="C2334" s="2" t="s">
        <v>258</v>
      </c>
      <c r="D2334" s="2" t="s">
        <v>9</v>
      </c>
      <c r="E2334" s="2" t="s">
        <v>260</v>
      </c>
      <c r="F2334" s="2" t="s">
        <v>44</v>
      </c>
      <c r="G2334" s="2" t="s">
        <v>14</v>
      </c>
      <c r="H2334" s="2">
        <v>12900</v>
      </c>
    </row>
    <row r="2335" spans="1:8" x14ac:dyDescent="0.45">
      <c r="A2335" s="2" t="str">
        <f t="shared" si="36"/>
        <v>PHICalWILMINGTONDESULFURIZATION, NAPHTHA/REFORMER FEEDDownstream Charge Capacity, Current Year (barrels per stream day)</v>
      </c>
      <c r="B2335" s="2" t="s">
        <v>258</v>
      </c>
      <c r="C2335" s="2" t="s">
        <v>258</v>
      </c>
      <c r="D2335" s="2" t="s">
        <v>9</v>
      </c>
      <c r="E2335" s="2" t="s">
        <v>260</v>
      </c>
      <c r="F2335" s="2" t="s">
        <v>17</v>
      </c>
      <c r="G2335" s="2" t="s">
        <v>13</v>
      </c>
      <c r="H2335" s="2">
        <v>50800</v>
      </c>
    </row>
    <row r="2336" spans="1:8" x14ac:dyDescent="0.45">
      <c r="A2336" s="2" t="str">
        <f t="shared" si="36"/>
        <v>PHICalWILMINGTONDESULFURIZATION, NAPHTHA/REFORMER FEEDDownstream Charge Capacity, Next Year (barrels per stream day)</v>
      </c>
      <c r="B2336" s="2" t="s">
        <v>258</v>
      </c>
      <c r="C2336" s="2" t="s">
        <v>258</v>
      </c>
      <c r="D2336" s="2" t="s">
        <v>9</v>
      </c>
      <c r="E2336" s="2" t="s">
        <v>260</v>
      </c>
      <c r="F2336" s="2" t="s">
        <v>17</v>
      </c>
      <c r="G2336" s="2" t="s">
        <v>14</v>
      </c>
      <c r="H2336" s="2">
        <v>50800</v>
      </c>
    </row>
    <row r="2337" spans="1:8" x14ac:dyDescent="0.45">
      <c r="A2337" s="2" t="str">
        <f t="shared" si="36"/>
        <v>PHICalWILMINGTONHYDROGEN (MMCFD)Production Capacity, Current Year (barrels per steam day except sulfur and hydrogen)</v>
      </c>
      <c r="B2337" s="2" t="s">
        <v>258</v>
      </c>
      <c r="C2337" s="2" t="s">
        <v>258</v>
      </c>
      <c r="D2337" s="2" t="s">
        <v>9</v>
      </c>
      <c r="E2337" s="2" t="s">
        <v>260</v>
      </c>
      <c r="F2337" s="2" t="s">
        <v>18</v>
      </c>
      <c r="G2337" s="2" t="s">
        <v>19</v>
      </c>
      <c r="H2337" s="2">
        <v>105</v>
      </c>
    </row>
    <row r="2338" spans="1:8" x14ac:dyDescent="0.45">
      <c r="A2338" s="2" t="str">
        <f t="shared" si="36"/>
        <v>PHICalWILMINGTONHYDROGEN (MMCFD)Production Capacity, Next Year (barrels per stream day except sulfur and hydrogen)</v>
      </c>
      <c r="B2338" s="2" t="s">
        <v>258</v>
      </c>
      <c r="C2338" s="2" t="s">
        <v>258</v>
      </c>
      <c r="D2338" s="2" t="s">
        <v>9</v>
      </c>
      <c r="E2338" s="2" t="s">
        <v>260</v>
      </c>
      <c r="F2338" s="2" t="s">
        <v>18</v>
      </c>
      <c r="G2338" s="2" t="s">
        <v>20</v>
      </c>
      <c r="H2338" s="2">
        <v>105</v>
      </c>
    </row>
    <row r="2339" spans="1:8" x14ac:dyDescent="0.45">
      <c r="A2339" s="2" t="str">
        <f t="shared" si="36"/>
        <v>PHICalWILMINGTONISOMERIZATION (ISOBUTANE)Production Capacity, Current Year (barrels per steam day except sulfur and hydrogen)</v>
      </c>
      <c r="B2339" s="2" t="s">
        <v>258</v>
      </c>
      <c r="C2339" s="2" t="s">
        <v>258</v>
      </c>
      <c r="D2339" s="2" t="s">
        <v>9</v>
      </c>
      <c r="E2339" s="2" t="s">
        <v>260</v>
      </c>
      <c r="F2339" s="2" t="s">
        <v>21</v>
      </c>
      <c r="G2339" s="2" t="s">
        <v>19</v>
      </c>
      <c r="H2339" s="2">
        <v>3100</v>
      </c>
    </row>
    <row r="2340" spans="1:8" x14ac:dyDescent="0.45">
      <c r="A2340" s="2" t="str">
        <f t="shared" si="36"/>
        <v>PHICalWILMINGTONISOMERIZATION (ISOBUTANE)Production Capacity, Next Year (barrels per stream day except sulfur and hydrogen)</v>
      </c>
      <c r="B2340" s="2" t="s">
        <v>258</v>
      </c>
      <c r="C2340" s="2" t="s">
        <v>258</v>
      </c>
      <c r="D2340" s="2" t="s">
        <v>9</v>
      </c>
      <c r="E2340" s="2" t="s">
        <v>260</v>
      </c>
      <c r="F2340" s="2" t="s">
        <v>21</v>
      </c>
      <c r="G2340" s="2" t="s">
        <v>20</v>
      </c>
      <c r="H2340" s="2">
        <v>3100</v>
      </c>
    </row>
    <row r="2341" spans="1:8" x14ac:dyDescent="0.45">
      <c r="A2341" s="2" t="str">
        <f t="shared" si="36"/>
        <v>PHICalWILMINGTONISOMERIZATION (ISOPENTANE/ISOHEXANE)Production Capacity, Current Year (barrels per steam day except sulfur and hydrogen)</v>
      </c>
      <c r="B2341" s="2" t="s">
        <v>258</v>
      </c>
      <c r="C2341" s="2" t="s">
        <v>258</v>
      </c>
      <c r="D2341" s="2" t="s">
        <v>9</v>
      </c>
      <c r="E2341" s="2" t="s">
        <v>260</v>
      </c>
      <c r="F2341" s="2" t="s">
        <v>22</v>
      </c>
      <c r="G2341" s="2" t="s">
        <v>19</v>
      </c>
      <c r="H2341" s="2">
        <v>12800</v>
      </c>
    </row>
    <row r="2342" spans="1:8" x14ac:dyDescent="0.45">
      <c r="A2342" s="2" t="str">
        <f t="shared" si="36"/>
        <v>PHICalWILMINGTONISOMERIZATION (ISOPENTANE/ISOHEXANE)Production Capacity, Next Year (barrels per stream day except sulfur and hydrogen)</v>
      </c>
      <c r="B2342" s="2" t="s">
        <v>258</v>
      </c>
      <c r="C2342" s="2" t="s">
        <v>258</v>
      </c>
      <c r="D2342" s="2" t="s">
        <v>9</v>
      </c>
      <c r="E2342" s="2" t="s">
        <v>260</v>
      </c>
      <c r="F2342" s="2" t="s">
        <v>22</v>
      </c>
      <c r="G2342" s="2" t="s">
        <v>20</v>
      </c>
      <c r="H2342" s="2">
        <v>12800</v>
      </c>
    </row>
    <row r="2343" spans="1:8" x14ac:dyDescent="0.45">
      <c r="A2343" s="2" t="str">
        <f t="shared" si="36"/>
        <v>PHICalWILMINGTONOPERATING CAPACITYAtmospheric Crude Distillation Capacity (barrels per calendar day)</v>
      </c>
      <c r="B2343" s="2" t="s">
        <v>258</v>
      </c>
      <c r="C2343" s="2" t="s">
        <v>258</v>
      </c>
      <c r="D2343" s="2" t="s">
        <v>9</v>
      </c>
      <c r="E2343" s="2" t="s">
        <v>260</v>
      </c>
      <c r="F2343" s="2" t="s">
        <v>31</v>
      </c>
      <c r="G2343" s="2" t="s">
        <v>32</v>
      </c>
      <c r="H2343" s="2">
        <v>139000</v>
      </c>
    </row>
    <row r="2344" spans="1:8" x14ac:dyDescent="0.45">
      <c r="A2344" s="2" t="str">
        <f t="shared" si="36"/>
        <v>PHICalWILMINGTONOPERATING CAPACITYAtmospheric Crude Distillation Capacity (barrels per stream day)</v>
      </c>
      <c r="B2344" s="2" t="s">
        <v>258</v>
      </c>
      <c r="C2344" s="2" t="s">
        <v>258</v>
      </c>
      <c r="D2344" s="2" t="s">
        <v>9</v>
      </c>
      <c r="E2344" s="2" t="s">
        <v>260</v>
      </c>
      <c r="F2344" s="2" t="s">
        <v>31</v>
      </c>
      <c r="G2344" s="2" t="s">
        <v>33</v>
      </c>
      <c r="H2344" s="2">
        <v>147000</v>
      </c>
    </row>
    <row r="2345" spans="1:8" x14ac:dyDescent="0.45">
      <c r="A2345" s="2" t="str">
        <f t="shared" si="36"/>
        <v>PHICalWILMINGTONPETCOKE,MARKETProduction Capacity, Current Year (barrels per steam day except sulfur and hydrogen)</v>
      </c>
      <c r="B2345" s="2" t="s">
        <v>258</v>
      </c>
      <c r="C2345" s="2" t="s">
        <v>258</v>
      </c>
      <c r="D2345" s="2" t="s">
        <v>9</v>
      </c>
      <c r="E2345" s="2" t="s">
        <v>260</v>
      </c>
      <c r="F2345" s="2" t="s">
        <v>67</v>
      </c>
      <c r="G2345" s="2" t="s">
        <v>19</v>
      </c>
      <c r="H2345" s="2">
        <v>16800</v>
      </c>
    </row>
    <row r="2346" spans="1:8" x14ac:dyDescent="0.45">
      <c r="A2346" s="2" t="str">
        <f t="shared" si="36"/>
        <v>PHICalWILMINGTONPETCOKE,MARKETProduction Capacity, Next Year (barrels per stream day except sulfur and hydrogen)</v>
      </c>
      <c r="B2346" s="2" t="s">
        <v>258</v>
      </c>
      <c r="C2346" s="2" t="s">
        <v>258</v>
      </c>
      <c r="D2346" s="2" t="s">
        <v>9</v>
      </c>
      <c r="E2346" s="2" t="s">
        <v>260</v>
      </c>
      <c r="F2346" s="2" t="s">
        <v>67</v>
      </c>
      <c r="G2346" s="2" t="s">
        <v>20</v>
      </c>
      <c r="H2346" s="2">
        <v>16800</v>
      </c>
    </row>
    <row r="2347" spans="1:8" x14ac:dyDescent="0.45">
      <c r="A2347" s="2" t="str">
        <f t="shared" si="36"/>
        <v>PHICalWILMINGTONSULFUR (SHORT TONS/DAY)Production Capacity, Current Year (barrels per steam day except sulfur and hydrogen)</v>
      </c>
      <c r="B2347" s="2" t="s">
        <v>258</v>
      </c>
      <c r="C2347" s="2" t="s">
        <v>258</v>
      </c>
      <c r="D2347" s="2" t="s">
        <v>9</v>
      </c>
      <c r="E2347" s="2" t="s">
        <v>260</v>
      </c>
      <c r="F2347" s="2" t="s">
        <v>24</v>
      </c>
      <c r="G2347" s="2" t="s">
        <v>19</v>
      </c>
      <c r="H2347" s="2">
        <v>370</v>
      </c>
    </row>
    <row r="2348" spans="1:8" x14ac:dyDescent="0.45">
      <c r="A2348" s="2" t="str">
        <f t="shared" si="36"/>
        <v>PHICalWILMINGTONSULFUR (SHORT TONS/DAY)Production Capacity, Next Year (barrels per stream day except sulfur and hydrogen)</v>
      </c>
      <c r="B2348" s="2" t="s">
        <v>258</v>
      </c>
      <c r="C2348" s="2" t="s">
        <v>258</v>
      </c>
      <c r="D2348" s="2" t="s">
        <v>9</v>
      </c>
      <c r="E2348" s="2" t="s">
        <v>260</v>
      </c>
      <c r="F2348" s="2" t="s">
        <v>24</v>
      </c>
      <c r="G2348" s="2" t="s">
        <v>20</v>
      </c>
      <c r="H2348" s="2">
        <v>370</v>
      </c>
    </row>
    <row r="2349" spans="1:8" x14ac:dyDescent="0.45">
      <c r="A2349" s="2" t="str">
        <f t="shared" si="36"/>
        <v>PHICalWILMINGTONTHERM CRACKING, DELAYED COKINGDownstream Charge Capacity, Current Year (barrels per calendar day)</v>
      </c>
      <c r="B2349" s="2" t="s">
        <v>258</v>
      </c>
      <c r="C2349" s="2" t="s">
        <v>258</v>
      </c>
      <c r="D2349" s="2" t="s">
        <v>9</v>
      </c>
      <c r="E2349" s="2" t="s">
        <v>260</v>
      </c>
      <c r="F2349" s="2" t="s">
        <v>68</v>
      </c>
      <c r="G2349" s="2" t="s">
        <v>12</v>
      </c>
      <c r="H2349" s="2">
        <v>48300</v>
      </c>
    </row>
    <row r="2350" spans="1:8" x14ac:dyDescent="0.45">
      <c r="A2350" s="2" t="str">
        <f t="shared" si="36"/>
        <v>PHICalWILMINGTONTHERM CRACKING, DELAYED COKINGDownstream Charge Capacity, Current Year (barrels per stream day)</v>
      </c>
      <c r="B2350" s="2" t="s">
        <v>258</v>
      </c>
      <c r="C2350" s="2" t="s">
        <v>258</v>
      </c>
      <c r="D2350" s="2" t="s">
        <v>9</v>
      </c>
      <c r="E2350" s="2" t="s">
        <v>260</v>
      </c>
      <c r="F2350" s="2" t="s">
        <v>68</v>
      </c>
      <c r="G2350" s="2" t="s">
        <v>13</v>
      </c>
      <c r="H2350" s="2">
        <v>53200</v>
      </c>
    </row>
    <row r="2351" spans="1:8" x14ac:dyDescent="0.45">
      <c r="A2351" s="2" t="str">
        <f t="shared" si="36"/>
        <v>PHICalWILMINGTONTHERM CRACKING, DELAYED COKINGDownstream Charge Capacity, Next Year (barrels per stream day)</v>
      </c>
      <c r="B2351" s="2" t="s">
        <v>258</v>
      </c>
      <c r="C2351" s="2" t="s">
        <v>258</v>
      </c>
      <c r="D2351" s="2" t="s">
        <v>9</v>
      </c>
      <c r="E2351" s="2" t="s">
        <v>260</v>
      </c>
      <c r="F2351" s="2" t="s">
        <v>68</v>
      </c>
      <c r="G2351" s="2" t="s">
        <v>14</v>
      </c>
      <c r="H2351" s="2">
        <v>53200</v>
      </c>
    </row>
    <row r="2352" spans="1:8" x14ac:dyDescent="0.45">
      <c r="A2352" s="2" t="str">
        <f t="shared" si="36"/>
        <v>PHICalWILMINGTONTOTAL OPER CAP (PROJECTED, NEXT YEAR)Atmospheric Crude Distillation Capacity (barrels per stream day)</v>
      </c>
      <c r="B2352" s="2" t="s">
        <v>258</v>
      </c>
      <c r="C2352" s="2" t="s">
        <v>258</v>
      </c>
      <c r="D2352" s="2" t="s">
        <v>9</v>
      </c>
      <c r="E2352" s="2" t="s">
        <v>260</v>
      </c>
      <c r="F2352" s="2" t="s">
        <v>34</v>
      </c>
      <c r="G2352" s="2" t="s">
        <v>33</v>
      </c>
      <c r="H2352" s="2">
        <v>147000</v>
      </c>
    </row>
    <row r="2353" spans="1:8" x14ac:dyDescent="0.45">
      <c r="A2353" s="2" t="str">
        <f t="shared" si="36"/>
        <v>PHICalWILMINGTONTOTAL OPERABLE CAPACITYAtmospheric Crude Distillation Capacity (barrels per calendar day)</v>
      </c>
      <c r="B2353" s="2" t="s">
        <v>258</v>
      </c>
      <c r="C2353" s="2" t="s">
        <v>258</v>
      </c>
      <c r="D2353" s="2" t="s">
        <v>9</v>
      </c>
      <c r="E2353" s="2" t="s">
        <v>260</v>
      </c>
      <c r="F2353" s="2" t="s">
        <v>35</v>
      </c>
      <c r="G2353" s="2" t="s">
        <v>32</v>
      </c>
      <c r="H2353" s="2">
        <v>139000</v>
      </c>
    </row>
    <row r="2354" spans="1:8" x14ac:dyDescent="0.45">
      <c r="A2354" s="2" t="str">
        <f t="shared" si="36"/>
        <v>PHICalWILMINGTONTOTAL OPERABLE CAPACITYAtmospheric Crude Distillation Capacity (barrels per stream day)</v>
      </c>
      <c r="B2354" s="2" t="s">
        <v>258</v>
      </c>
      <c r="C2354" s="2" t="s">
        <v>258</v>
      </c>
      <c r="D2354" s="2" t="s">
        <v>9</v>
      </c>
      <c r="E2354" s="2" t="s">
        <v>260</v>
      </c>
      <c r="F2354" s="2" t="s">
        <v>35</v>
      </c>
      <c r="G2354" s="2" t="s">
        <v>33</v>
      </c>
      <c r="H2354" s="2">
        <v>147000</v>
      </c>
    </row>
    <row r="2355" spans="1:8" x14ac:dyDescent="0.45">
      <c r="A2355" s="2" t="str">
        <f t="shared" si="36"/>
        <v>PHICalWILMINGTONVACUUM DISTILLATIONDownstream Charge Capacity, Current Year (barrels per stream day)</v>
      </c>
      <c r="B2355" s="2" t="s">
        <v>258</v>
      </c>
      <c r="C2355" s="2" t="s">
        <v>258</v>
      </c>
      <c r="D2355" s="2" t="s">
        <v>9</v>
      </c>
      <c r="E2355" s="2" t="s">
        <v>260</v>
      </c>
      <c r="F2355" s="2" t="s">
        <v>36</v>
      </c>
      <c r="G2355" s="2" t="s">
        <v>13</v>
      </c>
      <c r="H2355" s="2">
        <v>82000</v>
      </c>
    </row>
    <row r="2356" spans="1:8" x14ac:dyDescent="0.45">
      <c r="A2356" s="2" t="str">
        <f t="shared" si="36"/>
        <v>PHICalWILMINGTONVACUUM DISTILLATIONDownstream Charge Capacity, Next Year (barrels per stream day)</v>
      </c>
      <c r="B2356" s="2" t="s">
        <v>258</v>
      </c>
      <c r="C2356" s="2" t="s">
        <v>258</v>
      </c>
      <c r="D2356" s="2" t="s">
        <v>9</v>
      </c>
      <c r="E2356" s="2" t="s">
        <v>260</v>
      </c>
      <c r="F2356" s="2" t="s">
        <v>36</v>
      </c>
      <c r="G2356" s="2" t="s">
        <v>14</v>
      </c>
      <c r="H2356" s="2">
        <v>82000</v>
      </c>
    </row>
    <row r="2357" spans="1:8" x14ac:dyDescent="0.45">
      <c r="A2357" s="2" t="str">
        <f t="shared" si="36"/>
        <v>PHILouBELLE CHASSEALKYLATESProduction Capacity, Current Year (barrels per steam day except sulfur and hydrogen)</v>
      </c>
      <c r="B2357" s="2" t="s">
        <v>258</v>
      </c>
      <c r="C2357" s="2" t="s">
        <v>258</v>
      </c>
      <c r="D2357" s="2" t="s">
        <v>26</v>
      </c>
      <c r="E2357" s="2" t="s">
        <v>261</v>
      </c>
      <c r="F2357" s="2" t="s">
        <v>40</v>
      </c>
      <c r="G2357" s="2" t="s">
        <v>19</v>
      </c>
      <c r="H2357" s="2">
        <v>35000</v>
      </c>
    </row>
    <row r="2358" spans="1:8" x14ac:dyDescent="0.45">
      <c r="A2358" s="2" t="str">
        <f t="shared" si="36"/>
        <v>PHILouBELLE CHASSEALKYLATESProduction Capacity, Next Year (barrels per stream day except sulfur and hydrogen)</v>
      </c>
      <c r="B2358" s="2" t="s">
        <v>258</v>
      </c>
      <c r="C2358" s="2" t="s">
        <v>258</v>
      </c>
      <c r="D2358" s="2" t="s">
        <v>26</v>
      </c>
      <c r="E2358" s="2" t="s">
        <v>261</v>
      </c>
      <c r="F2358" s="2" t="s">
        <v>40</v>
      </c>
      <c r="G2358" s="2" t="s">
        <v>20</v>
      </c>
      <c r="H2358" s="2">
        <v>35000</v>
      </c>
    </row>
    <row r="2359" spans="1:8" x14ac:dyDescent="0.45">
      <c r="A2359" s="2" t="str">
        <f t="shared" si="36"/>
        <v>PHILouBELLE CHASSEAROMATICSProduction Capacity, Current Year (barrels per steam day except sulfur and hydrogen)</v>
      </c>
      <c r="B2359" s="2" t="s">
        <v>258</v>
      </c>
      <c r="C2359" s="2" t="s">
        <v>258</v>
      </c>
      <c r="D2359" s="2" t="s">
        <v>26</v>
      </c>
      <c r="E2359" s="2" t="s">
        <v>261</v>
      </c>
      <c r="F2359" s="2" t="s">
        <v>41</v>
      </c>
      <c r="G2359" s="2" t="s">
        <v>19</v>
      </c>
      <c r="H2359" s="2">
        <v>15500</v>
      </c>
    </row>
    <row r="2360" spans="1:8" x14ac:dyDescent="0.45">
      <c r="A2360" s="2" t="str">
        <f t="shared" si="36"/>
        <v>PHILouBELLE CHASSEAROMATICSProduction Capacity, Next Year (barrels per stream day except sulfur and hydrogen)</v>
      </c>
      <c r="B2360" s="2" t="s">
        <v>258</v>
      </c>
      <c r="C2360" s="2" t="s">
        <v>258</v>
      </c>
      <c r="D2360" s="2" t="s">
        <v>26</v>
      </c>
      <c r="E2360" s="2" t="s">
        <v>261</v>
      </c>
      <c r="F2360" s="2" t="s">
        <v>41</v>
      </c>
      <c r="G2360" s="2" t="s">
        <v>20</v>
      </c>
      <c r="H2360" s="2">
        <v>15500</v>
      </c>
    </row>
    <row r="2361" spans="1:8" x14ac:dyDescent="0.45">
      <c r="A2361" s="2" t="str">
        <f t="shared" si="36"/>
        <v>PHILouBELLE CHASSECAT CRACKING: FRESH FEEDDownstream Charge Capacity, Current Year (barrels per calendar day)</v>
      </c>
      <c r="B2361" s="2" t="s">
        <v>258</v>
      </c>
      <c r="C2361" s="2" t="s">
        <v>258</v>
      </c>
      <c r="D2361" s="2" t="s">
        <v>26</v>
      </c>
      <c r="E2361" s="2" t="s">
        <v>261</v>
      </c>
      <c r="F2361" s="2" t="s">
        <v>28</v>
      </c>
      <c r="G2361" s="2" t="s">
        <v>12</v>
      </c>
      <c r="H2361" s="2">
        <v>94500</v>
      </c>
    </row>
    <row r="2362" spans="1:8" x14ac:dyDescent="0.45">
      <c r="A2362" s="2" t="str">
        <f t="shared" si="36"/>
        <v>PHILouBELLE CHASSECAT CRACKING: FRESH FEEDDownstream Charge Capacity, Current Year (barrels per stream day)</v>
      </c>
      <c r="B2362" s="2" t="s">
        <v>258</v>
      </c>
      <c r="C2362" s="2" t="s">
        <v>258</v>
      </c>
      <c r="D2362" s="2" t="s">
        <v>26</v>
      </c>
      <c r="E2362" s="2" t="s">
        <v>261</v>
      </c>
      <c r="F2362" s="2" t="s">
        <v>28</v>
      </c>
      <c r="G2362" s="2" t="s">
        <v>13</v>
      </c>
      <c r="H2362" s="2">
        <v>105000</v>
      </c>
    </row>
    <row r="2363" spans="1:8" x14ac:dyDescent="0.45">
      <c r="A2363" s="2" t="str">
        <f t="shared" si="36"/>
        <v>PHILouBELLE CHASSECAT CRACKING: FRESH FEEDDownstream Charge Capacity, Next Year (barrels per stream day)</v>
      </c>
      <c r="B2363" s="2" t="s">
        <v>258</v>
      </c>
      <c r="C2363" s="2" t="s">
        <v>258</v>
      </c>
      <c r="D2363" s="2" t="s">
        <v>26</v>
      </c>
      <c r="E2363" s="2" t="s">
        <v>261</v>
      </c>
      <c r="F2363" s="2" t="s">
        <v>28</v>
      </c>
      <c r="G2363" s="2" t="s">
        <v>14</v>
      </c>
      <c r="H2363" s="2">
        <v>105000</v>
      </c>
    </row>
    <row r="2364" spans="1:8" x14ac:dyDescent="0.45">
      <c r="A2364" s="2" t="str">
        <f t="shared" si="36"/>
        <v>PHILouBELLE CHASSECAT CRACKING: RECYCLED FEEDDownstream Charge Capacity, Current Year (barrels per stream day)</v>
      </c>
      <c r="B2364" s="2" t="s">
        <v>258</v>
      </c>
      <c r="C2364" s="2" t="s">
        <v>258</v>
      </c>
      <c r="D2364" s="2" t="s">
        <v>26</v>
      </c>
      <c r="E2364" s="2" t="s">
        <v>261</v>
      </c>
      <c r="F2364" s="2" t="s">
        <v>66</v>
      </c>
      <c r="G2364" s="2" t="s">
        <v>13</v>
      </c>
      <c r="H2364" s="2">
        <v>2000</v>
      </c>
    </row>
    <row r="2365" spans="1:8" x14ac:dyDescent="0.45">
      <c r="A2365" s="2" t="str">
        <f t="shared" si="36"/>
        <v>PHILouBELLE CHASSECAT CRACKING: RECYCLED FEEDDownstream Charge Capacity, Next Year (barrels per stream day)</v>
      </c>
      <c r="B2365" s="2" t="s">
        <v>258</v>
      </c>
      <c r="C2365" s="2" t="s">
        <v>258</v>
      </c>
      <c r="D2365" s="2" t="s">
        <v>26</v>
      </c>
      <c r="E2365" s="2" t="s">
        <v>261</v>
      </c>
      <c r="F2365" s="2" t="s">
        <v>66</v>
      </c>
      <c r="G2365" s="2" t="s">
        <v>14</v>
      </c>
      <c r="H2365" s="2">
        <v>2000</v>
      </c>
    </row>
    <row r="2366" spans="1:8" x14ac:dyDescent="0.45">
      <c r="A2366" s="2" t="str">
        <f t="shared" si="36"/>
        <v>PHILouBELLE CHASSECAT REFORMING: LOW PRESSUREDownstream Charge Capacity, Current Year (barrels per calendar day)</v>
      </c>
      <c r="B2366" s="2" t="s">
        <v>258</v>
      </c>
      <c r="C2366" s="2" t="s">
        <v>258</v>
      </c>
      <c r="D2366" s="2" t="s">
        <v>26</v>
      </c>
      <c r="E2366" s="2" t="s">
        <v>261</v>
      </c>
      <c r="F2366" s="2" t="s">
        <v>15</v>
      </c>
      <c r="G2366" s="2" t="s">
        <v>12</v>
      </c>
      <c r="H2366" s="2">
        <v>43641</v>
      </c>
    </row>
    <row r="2367" spans="1:8" x14ac:dyDescent="0.45">
      <c r="A2367" s="2" t="str">
        <f t="shared" si="36"/>
        <v>PHILouBELLE CHASSECAT REFORMING: LOW PRESSUREDownstream Charge Capacity, Current Year (barrels per stream day)</v>
      </c>
      <c r="B2367" s="2" t="s">
        <v>258</v>
      </c>
      <c r="C2367" s="2" t="s">
        <v>258</v>
      </c>
      <c r="D2367" s="2" t="s">
        <v>26</v>
      </c>
      <c r="E2367" s="2" t="s">
        <v>261</v>
      </c>
      <c r="F2367" s="2" t="s">
        <v>15</v>
      </c>
      <c r="G2367" s="2" t="s">
        <v>13</v>
      </c>
      <c r="H2367" s="2">
        <v>48490</v>
      </c>
    </row>
    <row r="2368" spans="1:8" x14ac:dyDescent="0.45">
      <c r="A2368" s="2" t="str">
        <f t="shared" si="36"/>
        <v>PHILouBELLE CHASSECAT REFORMING: LOW PRESSUREDownstream Charge Capacity, Next Year (barrels per stream day)</v>
      </c>
      <c r="B2368" s="2" t="s">
        <v>258</v>
      </c>
      <c r="C2368" s="2" t="s">
        <v>258</v>
      </c>
      <c r="D2368" s="2" t="s">
        <v>26</v>
      </c>
      <c r="E2368" s="2" t="s">
        <v>261</v>
      </c>
      <c r="F2368" s="2" t="s">
        <v>15</v>
      </c>
      <c r="G2368" s="2" t="s">
        <v>14</v>
      </c>
      <c r="H2368" s="2">
        <v>48490</v>
      </c>
    </row>
    <row r="2369" spans="1:8" x14ac:dyDescent="0.45">
      <c r="A2369" s="2" t="str">
        <f t="shared" si="36"/>
        <v>PHILouBELLE CHASSEDESULFURIZATION, DIESEL FUELDownstream Charge Capacity, Current Year (barrels per stream day)</v>
      </c>
      <c r="B2369" s="2" t="s">
        <v>258</v>
      </c>
      <c r="C2369" s="2" t="s">
        <v>258</v>
      </c>
      <c r="D2369" s="2" t="s">
        <v>26</v>
      </c>
      <c r="E2369" s="2" t="s">
        <v>261</v>
      </c>
      <c r="F2369" s="2" t="s">
        <v>43</v>
      </c>
      <c r="G2369" s="2" t="s">
        <v>13</v>
      </c>
      <c r="H2369" s="2">
        <v>74800</v>
      </c>
    </row>
    <row r="2370" spans="1:8" x14ac:dyDescent="0.45">
      <c r="A2370" s="2" t="str">
        <f t="shared" ref="A2370:A2433" si="37">LEFT(B2370,3)&amp;LEFT(D2370,3)&amp;LEFT(E2370,15)&amp;F2370&amp;G2370</f>
        <v>PHILouBELLE CHASSEDESULFURIZATION, DIESEL FUELDownstream Charge Capacity, Next Year (barrels per stream day)</v>
      </c>
      <c r="B2370" s="2" t="s">
        <v>258</v>
      </c>
      <c r="C2370" s="2" t="s">
        <v>258</v>
      </c>
      <c r="D2370" s="2" t="s">
        <v>26</v>
      </c>
      <c r="E2370" s="2" t="s">
        <v>261</v>
      </c>
      <c r="F2370" s="2" t="s">
        <v>43</v>
      </c>
      <c r="G2370" s="2" t="s">
        <v>14</v>
      </c>
      <c r="H2370" s="2">
        <v>74800</v>
      </c>
    </row>
    <row r="2371" spans="1:8" x14ac:dyDescent="0.45">
      <c r="A2371" s="2" t="str">
        <f t="shared" si="37"/>
        <v>PHILouBELLE CHASSEDESULFURIZATION, GASOLINEDownstream Charge Capacity, Current Year (barrels per stream day)</v>
      </c>
      <c r="B2371" s="2" t="s">
        <v>258</v>
      </c>
      <c r="C2371" s="2" t="s">
        <v>258</v>
      </c>
      <c r="D2371" s="2" t="s">
        <v>26</v>
      </c>
      <c r="E2371" s="2" t="s">
        <v>261</v>
      </c>
      <c r="F2371" s="2" t="s">
        <v>30</v>
      </c>
      <c r="G2371" s="2" t="s">
        <v>13</v>
      </c>
      <c r="H2371" s="2">
        <v>70000</v>
      </c>
    </row>
    <row r="2372" spans="1:8" x14ac:dyDescent="0.45">
      <c r="A2372" s="2" t="str">
        <f t="shared" si="37"/>
        <v>PHILouBELLE CHASSEDESULFURIZATION, GASOLINEDownstream Charge Capacity, Next Year (barrels per stream day)</v>
      </c>
      <c r="B2372" s="2" t="s">
        <v>258</v>
      </c>
      <c r="C2372" s="2" t="s">
        <v>258</v>
      </c>
      <c r="D2372" s="2" t="s">
        <v>26</v>
      </c>
      <c r="E2372" s="2" t="s">
        <v>261</v>
      </c>
      <c r="F2372" s="2" t="s">
        <v>30</v>
      </c>
      <c r="G2372" s="2" t="s">
        <v>14</v>
      </c>
      <c r="H2372" s="2">
        <v>70000</v>
      </c>
    </row>
    <row r="2373" spans="1:8" x14ac:dyDescent="0.45">
      <c r="A2373" s="2" t="str">
        <f t="shared" si="37"/>
        <v>PHILouBELLE CHASSEDESULFURIZATION, NAPHTHA/REFORMER FEEDDownstream Charge Capacity, Current Year (barrels per stream day)</v>
      </c>
      <c r="B2373" s="2" t="s">
        <v>258</v>
      </c>
      <c r="C2373" s="2" t="s">
        <v>258</v>
      </c>
      <c r="D2373" s="2" t="s">
        <v>26</v>
      </c>
      <c r="E2373" s="2" t="s">
        <v>261</v>
      </c>
      <c r="F2373" s="2" t="s">
        <v>17</v>
      </c>
      <c r="G2373" s="2" t="s">
        <v>13</v>
      </c>
      <c r="H2373" s="2">
        <v>50540</v>
      </c>
    </row>
    <row r="2374" spans="1:8" x14ac:dyDescent="0.45">
      <c r="A2374" s="2" t="str">
        <f t="shared" si="37"/>
        <v>PHILouBELLE CHASSEDESULFURIZATION, NAPHTHA/REFORMER FEEDDownstream Charge Capacity, Next Year (barrels per stream day)</v>
      </c>
      <c r="B2374" s="2" t="s">
        <v>258</v>
      </c>
      <c r="C2374" s="2" t="s">
        <v>258</v>
      </c>
      <c r="D2374" s="2" t="s">
        <v>26</v>
      </c>
      <c r="E2374" s="2" t="s">
        <v>261</v>
      </c>
      <c r="F2374" s="2" t="s">
        <v>17</v>
      </c>
      <c r="G2374" s="2" t="s">
        <v>14</v>
      </c>
      <c r="H2374" s="2">
        <v>50540</v>
      </c>
    </row>
    <row r="2375" spans="1:8" x14ac:dyDescent="0.45">
      <c r="A2375" s="2" t="str">
        <f t="shared" si="37"/>
        <v>PHILouBELLE CHASSEOPERATING CAPACITYAtmospheric Crude Distillation Capacity (barrels per calendar day)</v>
      </c>
      <c r="B2375" s="2" t="s">
        <v>258</v>
      </c>
      <c r="C2375" s="2" t="s">
        <v>258</v>
      </c>
      <c r="D2375" s="2" t="s">
        <v>26</v>
      </c>
      <c r="E2375" s="2" t="s">
        <v>261</v>
      </c>
      <c r="F2375" s="2" t="s">
        <v>31</v>
      </c>
      <c r="G2375" s="2" t="s">
        <v>32</v>
      </c>
      <c r="H2375" s="2">
        <v>247000</v>
      </c>
    </row>
    <row r="2376" spans="1:8" x14ac:dyDescent="0.45">
      <c r="A2376" s="2" t="str">
        <f t="shared" si="37"/>
        <v>PHILouBELLE CHASSEOPERATING CAPACITYAtmospheric Crude Distillation Capacity (barrels per stream day)</v>
      </c>
      <c r="B2376" s="2" t="s">
        <v>258</v>
      </c>
      <c r="C2376" s="2" t="s">
        <v>258</v>
      </c>
      <c r="D2376" s="2" t="s">
        <v>26</v>
      </c>
      <c r="E2376" s="2" t="s">
        <v>261</v>
      </c>
      <c r="F2376" s="2" t="s">
        <v>31</v>
      </c>
      <c r="G2376" s="2" t="s">
        <v>33</v>
      </c>
      <c r="H2376" s="2">
        <v>260000</v>
      </c>
    </row>
    <row r="2377" spans="1:8" x14ac:dyDescent="0.45">
      <c r="A2377" s="2" t="str">
        <f t="shared" si="37"/>
        <v>PHILouBELLE CHASSEPETCOKE,MARKETProduction Capacity, Current Year (barrels per steam day except sulfur and hydrogen)</v>
      </c>
      <c r="B2377" s="2" t="s">
        <v>258</v>
      </c>
      <c r="C2377" s="2" t="s">
        <v>258</v>
      </c>
      <c r="D2377" s="2" t="s">
        <v>26</v>
      </c>
      <c r="E2377" s="2" t="s">
        <v>261</v>
      </c>
      <c r="F2377" s="2" t="s">
        <v>67</v>
      </c>
      <c r="G2377" s="2" t="s">
        <v>19</v>
      </c>
      <c r="H2377" s="2">
        <v>6716</v>
      </c>
    </row>
    <row r="2378" spans="1:8" x14ac:dyDescent="0.45">
      <c r="A2378" s="2" t="str">
        <f t="shared" si="37"/>
        <v>PHILouBELLE CHASSEPETCOKE,MARKETProduction Capacity, Next Year (barrels per stream day except sulfur and hydrogen)</v>
      </c>
      <c r="B2378" s="2" t="s">
        <v>258</v>
      </c>
      <c r="C2378" s="2" t="s">
        <v>258</v>
      </c>
      <c r="D2378" s="2" t="s">
        <v>26</v>
      </c>
      <c r="E2378" s="2" t="s">
        <v>261</v>
      </c>
      <c r="F2378" s="2" t="s">
        <v>67</v>
      </c>
      <c r="G2378" s="2" t="s">
        <v>20</v>
      </c>
      <c r="H2378" s="2">
        <v>6716</v>
      </c>
    </row>
    <row r="2379" spans="1:8" x14ac:dyDescent="0.45">
      <c r="A2379" s="2" t="str">
        <f t="shared" si="37"/>
        <v>PHILouBELLE CHASSESULFUR (SHORT TONS/DAY)Production Capacity, Current Year (barrels per steam day except sulfur and hydrogen)</v>
      </c>
      <c r="B2379" s="2" t="s">
        <v>258</v>
      </c>
      <c r="C2379" s="2" t="s">
        <v>258</v>
      </c>
      <c r="D2379" s="2" t="s">
        <v>26</v>
      </c>
      <c r="E2379" s="2" t="s">
        <v>261</v>
      </c>
      <c r="F2379" s="2" t="s">
        <v>24</v>
      </c>
      <c r="G2379" s="2" t="s">
        <v>19</v>
      </c>
      <c r="H2379" s="2">
        <v>125</v>
      </c>
    </row>
    <row r="2380" spans="1:8" x14ac:dyDescent="0.45">
      <c r="A2380" s="2" t="str">
        <f t="shared" si="37"/>
        <v>PHILouBELLE CHASSESULFUR (SHORT TONS/DAY)Production Capacity, Next Year (barrels per stream day except sulfur and hydrogen)</v>
      </c>
      <c r="B2380" s="2" t="s">
        <v>258</v>
      </c>
      <c r="C2380" s="2" t="s">
        <v>258</v>
      </c>
      <c r="D2380" s="2" t="s">
        <v>26</v>
      </c>
      <c r="E2380" s="2" t="s">
        <v>261</v>
      </c>
      <c r="F2380" s="2" t="s">
        <v>24</v>
      </c>
      <c r="G2380" s="2" t="s">
        <v>20</v>
      </c>
      <c r="H2380" s="2">
        <v>125</v>
      </c>
    </row>
    <row r="2381" spans="1:8" x14ac:dyDescent="0.45">
      <c r="A2381" s="2" t="str">
        <f t="shared" si="37"/>
        <v>PHILouBELLE CHASSETHERM CRACKING, DELAYED COKINGDownstream Charge Capacity, Current Year (barrels per calendar day)</v>
      </c>
      <c r="B2381" s="2" t="s">
        <v>258</v>
      </c>
      <c r="C2381" s="2" t="s">
        <v>258</v>
      </c>
      <c r="D2381" s="2" t="s">
        <v>26</v>
      </c>
      <c r="E2381" s="2" t="s">
        <v>261</v>
      </c>
      <c r="F2381" s="2" t="s">
        <v>68</v>
      </c>
      <c r="G2381" s="2" t="s">
        <v>12</v>
      </c>
      <c r="H2381" s="2">
        <v>23400</v>
      </c>
    </row>
    <row r="2382" spans="1:8" x14ac:dyDescent="0.45">
      <c r="A2382" s="2" t="str">
        <f t="shared" si="37"/>
        <v>PHILouBELLE CHASSETHERM CRACKING, DELAYED COKINGDownstream Charge Capacity, Current Year (barrels per stream day)</v>
      </c>
      <c r="B2382" s="2" t="s">
        <v>258</v>
      </c>
      <c r="C2382" s="2" t="s">
        <v>258</v>
      </c>
      <c r="D2382" s="2" t="s">
        <v>26</v>
      </c>
      <c r="E2382" s="2" t="s">
        <v>261</v>
      </c>
      <c r="F2382" s="2" t="s">
        <v>68</v>
      </c>
      <c r="G2382" s="2" t="s">
        <v>13</v>
      </c>
      <c r="H2382" s="2">
        <v>26000</v>
      </c>
    </row>
    <row r="2383" spans="1:8" x14ac:dyDescent="0.45">
      <c r="A2383" s="2" t="str">
        <f t="shared" si="37"/>
        <v>PHILouBELLE CHASSETHERM CRACKING, DELAYED COKINGDownstream Charge Capacity, Next Year (barrels per stream day)</v>
      </c>
      <c r="B2383" s="2" t="s">
        <v>258</v>
      </c>
      <c r="C2383" s="2" t="s">
        <v>258</v>
      </c>
      <c r="D2383" s="2" t="s">
        <v>26</v>
      </c>
      <c r="E2383" s="2" t="s">
        <v>261</v>
      </c>
      <c r="F2383" s="2" t="s">
        <v>68</v>
      </c>
      <c r="G2383" s="2" t="s">
        <v>14</v>
      </c>
      <c r="H2383" s="2">
        <v>26000</v>
      </c>
    </row>
    <row r="2384" spans="1:8" x14ac:dyDescent="0.45">
      <c r="A2384" s="2" t="str">
        <f t="shared" si="37"/>
        <v>PHILouBELLE CHASSETOTAL OPER CAP (PROJECTED, NEXT YEAR)Atmospheric Crude Distillation Capacity (barrels per stream day)</v>
      </c>
      <c r="B2384" s="2" t="s">
        <v>258</v>
      </c>
      <c r="C2384" s="2" t="s">
        <v>258</v>
      </c>
      <c r="D2384" s="2" t="s">
        <v>26</v>
      </c>
      <c r="E2384" s="2" t="s">
        <v>261</v>
      </c>
      <c r="F2384" s="2" t="s">
        <v>34</v>
      </c>
      <c r="G2384" s="2" t="s">
        <v>33</v>
      </c>
      <c r="H2384" s="2">
        <v>260000</v>
      </c>
    </row>
    <row r="2385" spans="1:8" x14ac:dyDescent="0.45">
      <c r="A2385" s="2" t="str">
        <f t="shared" si="37"/>
        <v>PHILouBELLE CHASSETOTAL OPERABLE CAPACITYAtmospheric Crude Distillation Capacity (barrels per calendar day)</v>
      </c>
      <c r="B2385" s="2" t="s">
        <v>258</v>
      </c>
      <c r="C2385" s="2" t="s">
        <v>258</v>
      </c>
      <c r="D2385" s="2" t="s">
        <v>26</v>
      </c>
      <c r="E2385" s="2" t="s">
        <v>261</v>
      </c>
      <c r="F2385" s="2" t="s">
        <v>35</v>
      </c>
      <c r="G2385" s="2" t="s">
        <v>32</v>
      </c>
      <c r="H2385" s="2">
        <v>247000</v>
      </c>
    </row>
    <row r="2386" spans="1:8" x14ac:dyDescent="0.45">
      <c r="A2386" s="2" t="str">
        <f t="shared" si="37"/>
        <v>PHILouBELLE CHASSETOTAL OPERABLE CAPACITYAtmospheric Crude Distillation Capacity (barrels per stream day)</v>
      </c>
      <c r="B2386" s="2" t="s">
        <v>258</v>
      </c>
      <c r="C2386" s="2" t="s">
        <v>258</v>
      </c>
      <c r="D2386" s="2" t="s">
        <v>26</v>
      </c>
      <c r="E2386" s="2" t="s">
        <v>261</v>
      </c>
      <c r="F2386" s="2" t="s">
        <v>35</v>
      </c>
      <c r="G2386" s="2" t="s">
        <v>33</v>
      </c>
      <c r="H2386" s="2">
        <v>260000</v>
      </c>
    </row>
    <row r="2387" spans="1:8" x14ac:dyDescent="0.45">
      <c r="A2387" s="2" t="str">
        <f t="shared" si="37"/>
        <v>PHILouBELLE CHASSEVACUUM DISTILLATIONDownstream Charge Capacity, Current Year (barrels per stream day)</v>
      </c>
      <c r="B2387" s="2" t="s">
        <v>258</v>
      </c>
      <c r="C2387" s="2" t="s">
        <v>258</v>
      </c>
      <c r="D2387" s="2" t="s">
        <v>26</v>
      </c>
      <c r="E2387" s="2" t="s">
        <v>261</v>
      </c>
      <c r="F2387" s="2" t="s">
        <v>36</v>
      </c>
      <c r="G2387" s="2" t="s">
        <v>13</v>
      </c>
      <c r="H2387" s="2">
        <v>103000</v>
      </c>
    </row>
    <row r="2388" spans="1:8" x14ac:dyDescent="0.45">
      <c r="A2388" s="2" t="str">
        <f t="shared" si="37"/>
        <v>PHILouBELLE CHASSEVACUUM DISTILLATIONDownstream Charge Capacity, Next Year (barrels per stream day)</v>
      </c>
      <c r="B2388" s="2" t="s">
        <v>258</v>
      </c>
      <c r="C2388" s="2" t="s">
        <v>258</v>
      </c>
      <c r="D2388" s="2" t="s">
        <v>26</v>
      </c>
      <c r="E2388" s="2" t="s">
        <v>261</v>
      </c>
      <c r="F2388" s="2" t="s">
        <v>36</v>
      </c>
      <c r="G2388" s="2" t="s">
        <v>14</v>
      </c>
      <c r="H2388" s="2">
        <v>103000</v>
      </c>
    </row>
    <row r="2389" spans="1:8" x14ac:dyDescent="0.45">
      <c r="A2389" s="2" t="str">
        <f t="shared" si="37"/>
        <v>PHILouWESTLAKEALKYLATESProduction Capacity, Current Year (barrels per steam day except sulfur and hydrogen)</v>
      </c>
      <c r="B2389" s="2" t="s">
        <v>258</v>
      </c>
      <c r="C2389" s="2" t="s">
        <v>258</v>
      </c>
      <c r="D2389" s="2" t="s">
        <v>26</v>
      </c>
      <c r="E2389" s="2" t="s">
        <v>152</v>
      </c>
      <c r="F2389" s="2" t="s">
        <v>40</v>
      </c>
      <c r="G2389" s="2" t="s">
        <v>19</v>
      </c>
      <c r="H2389" s="2">
        <v>6000</v>
      </c>
    </row>
    <row r="2390" spans="1:8" x14ac:dyDescent="0.45">
      <c r="A2390" s="2" t="str">
        <f t="shared" si="37"/>
        <v>PHILouWESTLAKEALKYLATESProduction Capacity, Next Year (barrels per stream day except sulfur and hydrogen)</v>
      </c>
      <c r="B2390" s="2" t="s">
        <v>258</v>
      </c>
      <c r="C2390" s="2" t="s">
        <v>258</v>
      </c>
      <c r="D2390" s="2" t="s">
        <v>26</v>
      </c>
      <c r="E2390" s="2" t="s">
        <v>152</v>
      </c>
      <c r="F2390" s="2" t="s">
        <v>40</v>
      </c>
      <c r="G2390" s="2" t="s">
        <v>20</v>
      </c>
      <c r="H2390" s="2">
        <v>8000</v>
      </c>
    </row>
    <row r="2391" spans="1:8" x14ac:dyDescent="0.45">
      <c r="A2391" s="2" t="str">
        <f t="shared" si="37"/>
        <v>PHILouWESTLAKEASPHALT &amp; ROAD OILProduction Capacity, Current Year (barrels per steam day except sulfur and hydrogen)</v>
      </c>
      <c r="B2391" s="2" t="s">
        <v>258</v>
      </c>
      <c r="C2391" s="2" t="s">
        <v>258</v>
      </c>
      <c r="D2391" s="2" t="s">
        <v>26</v>
      </c>
      <c r="E2391" s="2" t="s">
        <v>152</v>
      </c>
      <c r="F2391" s="2" t="s">
        <v>42</v>
      </c>
      <c r="G2391" s="2" t="s">
        <v>19</v>
      </c>
      <c r="H2391" s="2">
        <v>2500</v>
      </c>
    </row>
    <row r="2392" spans="1:8" x14ac:dyDescent="0.45">
      <c r="A2392" s="2" t="str">
        <f t="shared" si="37"/>
        <v>PHILouWESTLAKEASPHALT &amp; ROAD OILProduction Capacity, Next Year (barrels per stream day except sulfur and hydrogen)</v>
      </c>
      <c r="B2392" s="2" t="s">
        <v>258</v>
      </c>
      <c r="C2392" s="2" t="s">
        <v>258</v>
      </c>
      <c r="D2392" s="2" t="s">
        <v>26</v>
      </c>
      <c r="E2392" s="2" t="s">
        <v>152</v>
      </c>
      <c r="F2392" s="2" t="s">
        <v>42</v>
      </c>
      <c r="G2392" s="2" t="s">
        <v>20</v>
      </c>
      <c r="H2392" s="2">
        <v>4000</v>
      </c>
    </row>
    <row r="2393" spans="1:8" x14ac:dyDescent="0.45">
      <c r="A2393" s="2" t="str">
        <f t="shared" si="37"/>
        <v>PHILouWESTLAKECAT CRACKING: FRESH FEEDDownstream Charge Capacity, Current Year (barrels per calendar day)</v>
      </c>
      <c r="B2393" s="2" t="s">
        <v>258</v>
      </c>
      <c r="C2393" s="2" t="s">
        <v>258</v>
      </c>
      <c r="D2393" s="2" t="s">
        <v>26</v>
      </c>
      <c r="E2393" s="2" t="s">
        <v>152</v>
      </c>
      <c r="F2393" s="2" t="s">
        <v>28</v>
      </c>
      <c r="G2393" s="2" t="s">
        <v>12</v>
      </c>
      <c r="H2393" s="2">
        <v>45200</v>
      </c>
    </row>
    <row r="2394" spans="1:8" x14ac:dyDescent="0.45">
      <c r="A2394" s="2" t="str">
        <f t="shared" si="37"/>
        <v>PHILouWESTLAKECAT CRACKING: FRESH FEEDDownstream Charge Capacity, Current Year (barrels per stream day)</v>
      </c>
      <c r="B2394" s="2" t="s">
        <v>258</v>
      </c>
      <c r="C2394" s="2" t="s">
        <v>258</v>
      </c>
      <c r="D2394" s="2" t="s">
        <v>26</v>
      </c>
      <c r="E2394" s="2" t="s">
        <v>152</v>
      </c>
      <c r="F2394" s="2" t="s">
        <v>28</v>
      </c>
      <c r="G2394" s="2" t="s">
        <v>13</v>
      </c>
      <c r="H2394" s="2">
        <v>50000</v>
      </c>
    </row>
    <row r="2395" spans="1:8" x14ac:dyDescent="0.45">
      <c r="A2395" s="2" t="str">
        <f t="shared" si="37"/>
        <v>PHILouWESTLAKECAT CRACKING: FRESH FEEDDownstream Charge Capacity, Next Year (barrels per stream day)</v>
      </c>
      <c r="B2395" s="2" t="s">
        <v>258</v>
      </c>
      <c r="C2395" s="2" t="s">
        <v>258</v>
      </c>
      <c r="D2395" s="2" t="s">
        <v>26</v>
      </c>
      <c r="E2395" s="2" t="s">
        <v>152</v>
      </c>
      <c r="F2395" s="2" t="s">
        <v>28</v>
      </c>
      <c r="G2395" s="2" t="s">
        <v>14</v>
      </c>
      <c r="H2395" s="2">
        <v>50000</v>
      </c>
    </row>
    <row r="2396" spans="1:8" x14ac:dyDescent="0.45">
      <c r="A2396" s="2" t="str">
        <f t="shared" si="37"/>
        <v>PHILouWESTLAKECAT REFORMING: LOW PRESSUREDownstream Charge Capacity, Current Year (barrels per calendar day)</v>
      </c>
      <c r="B2396" s="2" t="s">
        <v>258</v>
      </c>
      <c r="C2396" s="2" t="s">
        <v>258</v>
      </c>
      <c r="D2396" s="2" t="s">
        <v>26</v>
      </c>
      <c r="E2396" s="2" t="s">
        <v>152</v>
      </c>
      <c r="F2396" s="2" t="s">
        <v>15</v>
      </c>
      <c r="G2396" s="2" t="s">
        <v>12</v>
      </c>
      <c r="H2396" s="2">
        <v>37900</v>
      </c>
    </row>
    <row r="2397" spans="1:8" x14ac:dyDescent="0.45">
      <c r="A2397" s="2" t="str">
        <f t="shared" si="37"/>
        <v>PHILouWESTLAKECAT REFORMING: LOW PRESSUREDownstream Charge Capacity, Current Year (barrels per stream day)</v>
      </c>
      <c r="B2397" s="2" t="s">
        <v>258</v>
      </c>
      <c r="C2397" s="2" t="s">
        <v>258</v>
      </c>
      <c r="D2397" s="2" t="s">
        <v>26</v>
      </c>
      <c r="E2397" s="2" t="s">
        <v>152</v>
      </c>
      <c r="F2397" s="2" t="s">
        <v>15</v>
      </c>
      <c r="G2397" s="2" t="s">
        <v>13</v>
      </c>
      <c r="H2397" s="2">
        <v>44000</v>
      </c>
    </row>
    <row r="2398" spans="1:8" x14ac:dyDescent="0.45">
      <c r="A2398" s="2" t="str">
        <f t="shared" si="37"/>
        <v>PHILouWESTLAKECAT REFORMING: LOW PRESSUREDownstream Charge Capacity, Next Year (barrels per stream day)</v>
      </c>
      <c r="B2398" s="2" t="s">
        <v>258</v>
      </c>
      <c r="C2398" s="2" t="s">
        <v>258</v>
      </c>
      <c r="D2398" s="2" t="s">
        <v>26</v>
      </c>
      <c r="E2398" s="2" t="s">
        <v>152</v>
      </c>
      <c r="F2398" s="2" t="s">
        <v>15</v>
      </c>
      <c r="G2398" s="2" t="s">
        <v>14</v>
      </c>
      <c r="H2398" s="2">
        <v>44000</v>
      </c>
    </row>
    <row r="2399" spans="1:8" x14ac:dyDescent="0.45">
      <c r="A2399" s="2" t="str">
        <f t="shared" si="37"/>
        <v>PHILouWESTLAKEDESULFURIZATION, DIESEL FUELDownstream Charge Capacity, Current Year (barrels per stream day)</v>
      </c>
      <c r="B2399" s="2" t="s">
        <v>258</v>
      </c>
      <c r="C2399" s="2" t="s">
        <v>258</v>
      </c>
      <c r="D2399" s="2" t="s">
        <v>26</v>
      </c>
      <c r="E2399" s="2" t="s">
        <v>152</v>
      </c>
      <c r="F2399" s="2" t="s">
        <v>43</v>
      </c>
      <c r="G2399" s="2" t="s">
        <v>13</v>
      </c>
      <c r="H2399" s="2">
        <v>55000</v>
      </c>
    </row>
    <row r="2400" spans="1:8" x14ac:dyDescent="0.45">
      <c r="A2400" s="2" t="str">
        <f t="shared" si="37"/>
        <v>PHILouWESTLAKEDESULFURIZATION, DIESEL FUELDownstream Charge Capacity, Next Year (barrels per stream day)</v>
      </c>
      <c r="B2400" s="2" t="s">
        <v>258</v>
      </c>
      <c r="C2400" s="2" t="s">
        <v>258</v>
      </c>
      <c r="D2400" s="2" t="s">
        <v>26</v>
      </c>
      <c r="E2400" s="2" t="s">
        <v>152</v>
      </c>
      <c r="F2400" s="2" t="s">
        <v>43</v>
      </c>
      <c r="G2400" s="2" t="s">
        <v>14</v>
      </c>
      <c r="H2400" s="2">
        <v>55000</v>
      </c>
    </row>
    <row r="2401" spans="1:8" x14ac:dyDescent="0.45">
      <c r="A2401" s="2" t="str">
        <f t="shared" si="37"/>
        <v>PHILouWESTLAKEDESULFURIZATION, GASOLINEDownstream Charge Capacity, Current Year (barrels per stream day)</v>
      </c>
      <c r="B2401" s="2" t="s">
        <v>258</v>
      </c>
      <c r="C2401" s="2" t="s">
        <v>258</v>
      </c>
      <c r="D2401" s="2" t="s">
        <v>26</v>
      </c>
      <c r="E2401" s="2" t="s">
        <v>152</v>
      </c>
      <c r="F2401" s="2" t="s">
        <v>30</v>
      </c>
      <c r="G2401" s="2" t="s">
        <v>13</v>
      </c>
      <c r="H2401" s="2">
        <v>38500</v>
      </c>
    </row>
    <row r="2402" spans="1:8" x14ac:dyDescent="0.45">
      <c r="A2402" s="2" t="str">
        <f t="shared" si="37"/>
        <v>PHILouWESTLAKEDESULFURIZATION, GASOLINEDownstream Charge Capacity, Next Year (barrels per stream day)</v>
      </c>
      <c r="B2402" s="2" t="s">
        <v>258</v>
      </c>
      <c r="C2402" s="2" t="s">
        <v>258</v>
      </c>
      <c r="D2402" s="2" t="s">
        <v>26</v>
      </c>
      <c r="E2402" s="2" t="s">
        <v>152</v>
      </c>
      <c r="F2402" s="2" t="s">
        <v>30</v>
      </c>
      <c r="G2402" s="2" t="s">
        <v>14</v>
      </c>
      <c r="H2402" s="2">
        <v>63500</v>
      </c>
    </row>
    <row r="2403" spans="1:8" x14ac:dyDescent="0.45">
      <c r="A2403" s="2" t="str">
        <f t="shared" si="37"/>
        <v>PHILouWESTLAKEDESULFURIZATION, HEAVY GAS OILDownstream Charge Capacity, Current Year (barrels per stream day)</v>
      </c>
      <c r="B2403" s="2" t="s">
        <v>258</v>
      </c>
      <c r="C2403" s="2" t="s">
        <v>258</v>
      </c>
      <c r="D2403" s="2" t="s">
        <v>26</v>
      </c>
      <c r="E2403" s="2" t="s">
        <v>152</v>
      </c>
      <c r="F2403" s="2" t="s">
        <v>16</v>
      </c>
      <c r="G2403" s="2" t="s">
        <v>13</v>
      </c>
      <c r="H2403" s="2">
        <v>49000</v>
      </c>
    </row>
    <row r="2404" spans="1:8" x14ac:dyDescent="0.45">
      <c r="A2404" s="2" t="str">
        <f t="shared" si="37"/>
        <v>PHILouWESTLAKEDESULFURIZATION, HEAVY GAS OILDownstream Charge Capacity, Next Year (barrels per stream day)</v>
      </c>
      <c r="B2404" s="2" t="s">
        <v>258</v>
      </c>
      <c r="C2404" s="2" t="s">
        <v>258</v>
      </c>
      <c r="D2404" s="2" t="s">
        <v>26</v>
      </c>
      <c r="E2404" s="2" t="s">
        <v>152</v>
      </c>
      <c r="F2404" s="2" t="s">
        <v>16</v>
      </c>
      <c r="G2404" s="2" t="s">
        <v>14</v>
      </c>
      <c r="H2404" s="2">
        <v>49000</v>
      </c>
    </row>
    <row r="2405" spans="1:8" x14ac:dyDescent="0.45">
      <c r="A2405" s="2" t="str">
        <f t="shared" si="37"/>
        <v>PHILouWESTLAKEDESULFURIZATION, KEROSENE AND JETDownstream Charge Capacity, Current Year (barrels per stream day)</v>
      </c>
      <c r="B2405" s="2" t="s">
        <v>258</v>
      </c>
      <c r="C2405" s="2" t="s">
        <v>258</v>
      </c>
      <c r="D2405" s="2" t="s">
        <v>26</v>
      </c>
      <c r="E2405" s="2" t="s">
        <v>152</v>
      </c>
      <c r="F2405" s="2" t="s">
        <v>44</v>
      </c>
      <c r="G2405" s="2" t="s">
        <v>13</v>
      </c>
      <c r="H2405" s="2">
        <v>24000</v>
      </c>
    </row>
    <row r="2406" spans="1:8" x14ac:dyDescent="0.45">
      <c r="A2406" s="2" t="str">
        <f t="shared" si="37"/>
        <v>PHILouWESTLAKEDESULFURIZATION, KEROSENE AND JETDownstream Charge Capacity, Next Year (barrels per stream day)</v>
      </c>
      <c r="B2406" s="2" t="s">
        <v>258</v>
      </c>
      <c r="C2406" s="2" t="s">
        <v>258</v>
      </c>
      <c r="D2406" s="2" t="s">
        <v>26</v>
      </c>
      <c r="E2406" s="2" t="s">
        <v>152</v>
      </c>
      <c r="F2406" s="2" t="s">
        <v>44</v>
      </c>
      <c r="G2406" s="2" t="s">
        <v>14</v>
      </c>
      <c r="H2406" s="2">
        <v>24000</v>
      </c>
    </row>
    <row r="2407" spans="1:8" x14ac:dyDescent="0.45">
      <c r="A2407" s="2" t="str">
        <f t="shared" si="37"/>
        <v>PHILouWESTLAKEDESULFURIZATION, NAPHTHA/REFORMER FEEDDownstream Charge Capacity, Current Year (barrels per stream day)</v>
      </c>
      <c r="B2407" s="2" t="s">
        <v>258</v>
      </c>
      <c r="C2407" s="2" t="s">
        <v>258</v>
      </c>
      <c r="D2407" s="2" t="s">
        <v>26</v>
      </c>
      <c r="E2407" s="2" t="s">
        <v>152</v>
      </c>
      <c r="F2407" s="2" t="s">
        <v>17</v>
      </c>
      <c r="G2407" s="2" t="s">
        <v>13</v>
      </c>
      <c r="H2407" s="2">
        <v>50000</v>
      </c>
    </row>
    <row r="2408" spans="1:8" x14ac:dyDescent="0.45">
      <c r="A2408" s="2" t="str">
        <f t="shared" si="37"/>
        <v>PHILouWESTLAKEDESULFURIZATION, NAPHTHA/REFORMER FEEDDownstream Charge Capacity, Next Year (barrels per stream day)</v>
      </c>
      <c r="B2408" s="2" t="s">
        <v>258</v>
      </c>
      <c r="C2408" s="2" t="s">
        <v>258</v>
      </c>
      <c r="D2408" s="2" t="s">
        <v>26</v>
      </c>
      <c r="E2408" s="2" t="s">
        <v>152</v>
      </c>
      <c r="F2408" s="2" t="s">
        <v>17</v>
      </c>
      <c r="G2408" s="2" t="s">
        <v>14</v>
      </c>
      <c r="H2408" s="2">
        <v>50000</v>
      </c>
    </row>
    <row r="2409" spans="1:8" x14ac:dyDescent="0.45">
      <c r="A2409" s="2" t="str">
        <f t="shared" si="37"/>
        <v>PHILouWESTLAKEDESULFURIZATION, RESIDUALDownstream Charge Capacity, Current Year (barrels per stream day)</v>
      </c>
      <c r="B2409" s="2" t="s">
        <v>258</v>
      </c>
      <c r="C2409" s="2" t="s">
        <v>258</v>
      </c>
      <c r="D2409" s="2" t="s">
        <v>26</v>
      </c>
      <c r="E2409" s="2" t="s">
        <v>152</v>
      </c>
      <c r="F2409" s="2" t="s">
        <v>262</v>
      </c>
      <c r="G2409" s="2" t="s">
        <v>13</v>
      </c>
      <c r="H2409" s="2">
        <v>12500</v>
      </c>
    </row>
    <row r="2410" spans="1:8" x14ac:dyDescent="0.45">
      <c r="A2410" s="2" t="str">
        <f t="shared" si="37"/>
        <v>PHILouWESTLAKEDESULFURIZATION, RESIDUALDownstream Charge Capacity, Next Year (barrels per stream day)</v>
      </c>
      <c r="B2410" s="2" t="s">
        <v>258</v>
      </c>
      <c r="C2410" s="2" t="s">
        <v>258</v>
      </c>
      <c r="D2410" s="2" t="s">
        <v>26</v>
      </c>
      <c r="E2410" s="2" t="s">
        <v>152</v>
      </c>
      <c r="F2410" s="2" t="s">
        <v>262</v>
      </c>
      <c r="G2410" s="2" t="s">
        <v>14</v>
      </c>
      <c r="H2410" s="2">
        <v>12500</v>
      </c>
    </row>
    <row r="2411" spans="1:8" x14ac:dyDescent="0.45">
      <c r="A2411" s="2" t="str">
        <f t="shared" si="37"/>
        <v>PHILouWESTLAKEOPERATING CAPACITYAtmospheric Crude Distillation Capacity (barrels per calendar day)</v>
      </c>
      <c r="B2411" s="2" t="s">
        <v>258</v>
      </c>
      <c r="C2411" s="2" t="s">
        <v>258</v>
      </c>
      <c r="D2411" s="2" t="s">
        <v>26</v>
      </c>
      <c r="E2411" s="2" t="s">
        <v>152</v>
      </c>
      <c r="F2411" s="2" t="s">
        <v>31</v>
      </c>
      <c r="G2411" s="2" t="s">
        <v>32</v>
      </c>
      <c r="H2411" s="2">
        <v>260000</v>
      </c>
    </row>
    <row r="2412" spans="1:8" x14ac:dyDescent="0.45">
      <c r="A2412" s="2" t="str">
        <f t="shared" si="37"/>
        <v>PHILouWESTLAKEOPERATING CAPACITYAtmospheric Crude Distillation Capacity (barrels per stream day)</v>
      </c>
      <c r="B2412" s="2" t="s">
        <v>258</v>
      </c>
      <c r="C2412" s="2" t="s">
        <v>258</v>
      </c>
      <c r="D2412" s="2" t="s">
        <v>26</v>
      </c>
      <c r="E2412" s="2" t="s">
        <v>152</v>
      </c>
      <c r="F2412" s="2" t="s">
        <v>31</v>
      </c>
      <c r="G2412" s="2" t="s">
        <v>33</v>
      </c>
      <c r="H2412" s="2">
        <v>273000</v>
      </c>
    </row>
    <row r="2413" spans="1:8" x14ac:dyDescent="0.45">
      <c r="A2413" s="2" t="str">
        <f t="shared" si="37"/>
        <v>PHILouWESTLAKEPETCOKE,MARKETProduction Capacity, Current Year (barrels per steam day except sulfur and hydrogen)</v>
      </c>
      <c r="B2413" s="2" t="s">
        <v>258</v>
      </c>
      <c r="C2413" s="2" t="s">
        <v>258</v>
      </c>
      <c r="D2413" s="2" t="s">
        <v>26</v>
      </c>
      <c r="E2413" s="2" t="s">
        <v>152</v>
      </c>
      <c r="F2413" s="2" t="s">
        <v>67</v>
      </c>
      <c r="G2413" s="2" t="s">
        <v>19</v>
      </c>
      <c r="H2413" s="2">
        <v>22500</v>
      </c>
    </row>
    <row r="2414" spans="1:8" x14ac:dyDescent="0.45">
      <c r="A2414" s="2" t="str">
        <f t="shared" si="37"/>
        <v>PHILouWESTLAKEPETCOKE,MARKETProduction Capacity, Next Year (barrels per stream day except sulfur and hydrogen)</v>
      </c>
      <c r="B2414" s="2" t="s">
        <v>258</v>
      </c>
      <c r="C2414" s="2" t="s">
        <v>258</v>
      </c>
      <c r="D2414" s="2" t="s">
        <v>26</v>
      </c>
      <c r="E2414" s="2" t="s">
        <v>152</v>
      </c>
      <c r="F2414" s="2" t="s">
        <v>67</v>
      </c>
      <c r="G2414" s="2" t="s">
        <v>20</v>
      </c>
      <c r="H2414" s="2">
        <v>22500</v>
      </c>
    </row>
    <row r="2415" spans="1:8" x14ac:dyDescent="0.45">
      <c r="A2415" s="2" t="str">
        <f t="shared" si="37"/>
        <v>PHILouWESTLAKESULFUR (SHORT TONS/DAY)Production Capacity, Current Year (barrels per steam day except sulfur and hydrogen)</v>
      </c>
      <c r="B2415" s="2" t="s">
        <v>258</v>
      </c>
      <c r="C2415" s="2" t="s">
        <v>258</v>
      </c>
      <c r="D2415" s="2" t="s">
        <v>26</v>
      </c>
      <c r="E2415" s="2" t="s">
        <v>152</v>
      </c>
      <c r="F2415" s="2" t="s">
        <v>24</v>
      </c>
      <c r="G2415" s="2" t="s">
        <v>19</v>
      </c>
      <c r="H2415" s="2">
        <v>440</v>
      </c>
    </row>
    <row r="2416" spans="1:8" x14ac:dyDescent="0.45">
      <c r="A2416" s="2" t="str">
        <f t="shared" si="37"/>
        <v>PHILouWESTLAKESULFUR (SHORT TONS/DAY)Production Capacity, Next Year (barrels per stream day except sulfur and hydrogen)</v>
      </c>
      <c r="B2416" s="2" t="s">
        <v>258</v>
      </c>
      <c r="C2416" s="2" t="s">
        <v>258</v>
      </c>
      <c r="D2416" s="2" t="s">
        <v>26</v>
      </c>
      <c r="E2416" s="2" t="s">
        <v>152</v>
      </c>
      <c r="F2416" s="2" t="s">
        <v>24</v>
      </c>
      <c r="G2416" s="2" t="s">
        <v>20</v>
      </c>
      <c r="H2416" s="2">
        <v>440</v>
      </c>
    </row>
    <row r="2417" spans="1:8" x14ac:dyDescent="0.45">
      <c r="A2417" s="2" t="str">
        <f t="shared" si="37"/>
        <v>PHILouWESTLAKETHERM CRACKING, DELAYED COKINGDownstream Charge Capacity, Current Year (barrels per calendar day)</v>
      </c>
      <c r="B2417" s="2" t="s">
        <v>258</v>
      </c>
      <c r="C2417" s="2" t="s">
        <v>258</v>
      </c>
      <c r="D2417" s="2" t="s">
        <v>26</v>
      </c>
      <c r="E2417" s="2" t="s">
        <v>152</v>
      </c>
      <c r="F2417" s="2" t="s">
        <v>68</v>
      </c>
      <c r="G2417" s="2" t="s">
        <v>12</v>
      </c>
      <c r="H2417" s="2">
        <v>52500</v>
      </c>
    </row>
    <row r="2418" spans="1:8" x14ac:dyDescent="0.45">
      <c r="A2418" s="2" t="str">
        <f t="shared" si="37"/>
        <v>PHILouWESTLAKETHERM CRACKING, DELAYED COKINGDownstream Charge Capacity, Current Year (barrels per stream day)</v>
      </c>
      <c r="B2418" s="2" t="s">
        <v>258</v>
      </c>
      <c r="C2418" s="2" t="s">
        <v>258</v>
      </c>
      <c r="D2418" s="2" t="s">
        <v>26</v>
      </c>
      <c r="E2418" s="2" t="s">
        <v>152</v>
      </c>
      <c r="F2418" s="2" t="s">
        <v>68</v>
      </c>
      <c r="G2418" s="2" t="s">
        <v>13</v>
      </c>
      <c r="H2418" s="2">
        <v>60000</v>
      </c>
    </row>
    <row r="2419" spans="1:8" x14ac:dyDescent="0.45">
      <c r="A2419" s="2" t="str">
        <f t="shared" si="37"/>
        <v>PHILouWESTLAKETHERM CRACKING, DELAYED COKINGDownstream Charge Capacity, Next Year (barrels per stream day)</v>
      </c>
      <c r="B2419" s="2" t="s">
        <v>258</v>
      </c>
      <c r="C2419" s="2" t="s">
        <v>258</v>
      </c>
      <c r="D2419" s="2" t="s">
        <v>26</v>
      </c>
      <c r="E2419" s="2" t="s">
        <v>152</v>
      </c>
      <c r="F2419" s="2" t="s">
        <v>68</v>
      </c>
      <c r="G2419" s="2" t="s">
        <v>14</v>
      </c>
      <c r="H2419" s="2">
        <v>60000</v>
      </c>
    </row>
    <row r="2420" spans="1:8" x14ac:dyDescent="0.45">
      <c r="A2420" s="2" t="str">
        <f t="shared" si="37"/>
        <v>PHILouWESTLAKETHERM CRACKING, OTHER (INCLDNG GAS OIL)Downstream Charge Capacity, Current Year (barrels per stream day)</v>
      </c>
      <c r="B2420" s="2" t="s">
        <v>258</v>
      </c>
      <c r="C2420" s="2" t="s">
        <v>258</v>
      </c>
      <c r="D2420" s="2" t="s">
        <v>26</v>
      </c>
      <c r="E2420" s="2" t="s">
        <v>152</v>
      </c>
      <c r="F2420" s="2" t="s">
        <v>263</v>
      </c>
      <c r="G2420" s="2" t="s">
        <v>13</v>
      </c>
      <c r="H2420" s="2">
        <v>10600</v>
      </c>
    </row>
    <row r="2421" spans="1:8" x14ac:dyDescent="0.45">
      <c r="A2421" s="2" t="str">
        <f t="shared" si="37"/>
        <v>PHILouWESTLAKETHERM CRACKING, OTHER (INCLDNG GAS OIL)Downstream Charge Capacity, Next Year (barrels per stream day)</v>
      </c>
      <c r="B2421" s="2" t="s">
        <v>258</v>
      </c>
      <c r="C2421" s="2" t="s">
        <v>258</v>
      </c>
      <c r="D2421" s="2" t="s">
        <v>26</v>
      </c>
      <c r="E2421" s="2" t="s">
        <v>152</v>
      </c>
      <c r="F2421" s="2" t="s">
        <v>263</v>
      </c>
      <c r="G2421" s="2" t="s">
        <v>14</v>
      </c>
      <c r="H2421" s="2">
        <v>10600</v>
      </c>
    </row>
    <row r="2422" spans="1:8" x14ac:dyDescent="0.45">
      <c r="A2422" s="2" t="str">
        <f t="shared" si="37"/>
        <v>PHILouWESTLAKETOTAL OPER CAP (PROJECTED, NEXT YEAR)Atmospheric Crude Distillation Capacity (barrels per stream day)</v>
      </c>
      <c r="B2422" s="2" t="s">
        <v>258</v>
      </c>
      <c r="C2422" s="2" t="s">
        <v>258</v>
      </c>
      <c r="D2422" s="2" t="s">
        <v>26</v>
      </c>
      <c r="E2422" s="2" t="s">
        <v>152</v>
      </c>
      <c r="F2422" s="2" t="s">
        <v>34</v>
      </c>
      <c r="G2422" s="2" t="s">
        <v>33</v>
      </c>
      <c r="H2422" s="2">
        <v>273000</v>
      </c>
    </row>
    <row r="2423" spans="1:8" x14ac:dyDescent="0.45">
      <c r="A2423" s="2" t="str">
        <f t="shared" si="37"/>
        <v>PHILouWESTLAKETOTAL OPERABLE CAPACITYAtmospheric Crude Distillation Capacity (barrels per calendar day)</v>
      </c>
      <c r="B2423" s="2" t="s">
        <v>258</v>
      </c>
      <c r="C2423" s="2" t="s">
        <v>258</v>
      </c>
      <c r="D2423" s="2" t="s">
        <v>26</v>
      </c>
      <c r="E2423" s="2" t="s">
        <v>152</v>
      </c>
      <c r="F2423" s="2" t="s">
        <v>35</v>
      </c>
      <c r="G2423" s="2" t="s">
        <v>32</v>
      </c>
      <c r="H2423" s="2">
        <v>260000</v>
      </c>
    </row>
    <row r="2424" spans="1:8" x14ac:dyDescent="0.45">
      <c r="A2424" s="2" t="str">
        <f t="shared" si="37"/>
        <v>PHILouWESTLAKETOTAL OPERABLE CAPACITYAtmospheric Crude Distillation Capacity (barrels per stream day)</v>
      </c>
      <c r="B2424" s="2" t="s">
        <v>258</v>
      </c>
      <c r="C2424" s="2" t="s">
        <v>258</v>
      </c>
      <c r="D2424" s="2" t="s">
        <v>26</v>
      </c>
      <c r="E2424" s="2" t="s">
        <v>152</v>
      </c>
      <c r="F2424" s="2" t="s">
        <v>35</v>
      </c>
      <c r="G2424" s="2" t="s">
        <v>33</v>
      </c>
      <c r="H2424" s="2">
        <v>273000</v>
      </c>
    </row>
    <row r="2425" spans="1:8" x14ac:dyDescent="0.45">
      <c r="A2425" s="2" t="str">
        <f t="shared" si="37"/>
        <v>PHILouWESTLAKEVACUUM DISTILLATIONDownstream Charge Capacity, Current Year (barrels per stream day)</v>
      </c>
      <c r="B2425" s="2" t="s">
        <v>258</v>
      </c>
      <c r="C2425" s="2" t="s">
        <v>258</v>
      </c>
      <c r="D2425" s="2" t="s">
        <v>26</v>
      </c>
      <c r="E2425" s="2" t="s">
        <v>152</v>
      </c>
      <c r="F2425" s="2" t="s">
        <v>36</v>
      </c>
      <c r="G2425" s="2" t="s">
        <v>13</v>
      </c>
      <c r="H2425" s="2">
        <v>132000</v>
      </c>
    </row>
    <row r="2426" spans="1:8" x14ac:dyDescent="0.45">
      <c r="A2426" s="2" t="str">
        <f t="shared" si="37"/>
        <v>PHILouWESTLAKEVACUUM DISTILLATIONDownstream Charge Capacity, Next Year (barrels per stream day)</v>
      </c>
      <c r="B2426" s="2" t="s">
        <v>258</v>
      </c>
      <c r="C2426" s="2" t="s">
        <v>258</v>
      </c>
      <c r="D2426" s="2" t="s">
        <v>26</v>
      </c>
      <c r="E2426" s="2" t="s">
        <v>152</v>
      </c>
      <c r="F2426" s="2" t="s">
        <v>36</v>
      </c>
      <c r="G2426" s="2" t="s">
        <v>14</v>
      </c>
      <c r="H2426" s="2">
        <v>132000</v>
      </c>
    </row>
    <row r="2427" spans="1:8" x14ac:dyDescent="0.45">
      <c r="A2427" s="2" t="str">
        <f t="shared" si="37"/>
        <v>PHIMonBILLINGSALKYLATESProduction Capacity, Current Year (barrels per steam day except sulfur and hydrogen)</v>
      </c>
      <c r="B2427" s="2" t="s">
        <v>258</v>
      </c>
      <c r="C2427" s="2" t="s">
        <v>258</v>
      </c>
      <c r="D2427" s="2" t="s">
        <v>91</v>
      </c>
      <c r="E2427" s="2" t="s">
        <v>159</v>
      </c>
      <c r="F2427" s="2" t="s">
        <v>40</v>
      </c>
      <c r="G2427" s="2" t="s">
        <v>19</v>
      </c>
      <c r="H2427" s="2">
        <v>7250</v>
      </c>
    </row>
    <row r="2428" spans="1:8" x14ac:dyDescent="0.45">
      <c r="A2428" s="2" t="str">
        <f t="shared" si="37"/>
        <v>PHIMonBILLINGSALKYLATESProduction Capacity, Next Year (barrels per stream day except sulfur and hydrogen)</v>
      </c>
      <c r="B2428" s="2" t="s">
        <v>258</v>
      </c>
      <c r="C2428" s="2" t="s">
        <v>258</v>
      </c>
      <c r="D2428" s="2" t="s">
        <v>91</v>
      </c>
      <c r="E2428" s="2" t="s">
        <v>159</v>
      </c>
      <c r="F2428" s="2" t="s">
        <v>40</v>
      </c>
      <c r="G2428" s="2" t="s">
        <v>20</v>
      </c>
      <c r="H2428" s="2">
        <v>7250</v>
      </c>
    </row>
    <row r="2429" spans="1:8" x14ac:dyDescent="0.45">
      <c r="A2429" s="2" t="str">
        <f t="shared" si="37"/>
        <v>PHIMonBILLINGSCAT CRACKING: FRESH FEEDDownstream Charge Capacity, Current Year (barrels per calendar day)</v>
      </c>
      <c r="B2429" s="2" t="s">
        <v>258</v>
      </c>
      <c r="C2429" s="2" t="s">
        <v>258</v>
      </c>
      <c r="D2429" s="2" t="s">
        <v>91</v>
      </c>
      <c r="E2429" s="2" t="s">
        <v>159</v>
      </c>
      <c r="F2429" s="2" t="s">
        <v>28</v>
      </c>
      <c r="G2429" s="2" t="s">
        <v>12</v>
      </c>
      <c r="H2429" s="2">
        <v>19400</v>
      </c>
    </row>
    <row r="2430" spans="1:8" x14ac:dyDescent="0.45">
      <c r="A2430" s="2" t="str">
        <f t="shared" si="37"/>
        <v>PHIMonBILLINGSCAT CRACKING: FRESH FEEDDownstream Charge Capacity, Current Year (barrels per stream day)</v>
      </c>
      <c r="B2430" s="2" t="s">
        <v>258</v>
      </c>
      <c r="C2430" s="2" t="s">
        <v>258</v>
      </c>
      <c r="D2430" s="2" t="s">
        <v>91</v>
      </c>
      <c r="E2430" s="2" t="s">
        <v>159</v>
      </c>
      <c r="F2430" s="2" t="s">
        <v>28</v>
      </c>
      <c r="G2430" s="2" t="s">
        <v>13</v>
      </c>
      <c r="H2430" s="2">
        <v>21500</v>
      </c>
    </row>
    <row r="2431" spans="1:8" x14ac:dyDescent="0.45">
      <c r="A2431" s="2" t="str">
        <f t="shared" si="37"/>
        <v>PHIMonBILLINGSCAT CRACKING: FRESH FEEDDownstream Charge Capacity, Next Year (barrels per stream day)</v>
      </c>
      <c r="B2431" s="2" t="s">
        <v>258</v>
      </c>
      <c r="C2431" s="2" t="s">
        <v>258</v>
      </c>
      <c r="D2431" s="2" t="s">
        <v>91</v>
      </c>
      <c r="E2431" s="2" t="s">
        <v>159</v>
      </c>
      <c r="F2431" s="2" t="s">
        <v>28</v>
      </c>
      <c r="G2431" s="2" t="s">
        <v>14</v>
      </c>
      <c r="H2431" s="2">
        <v>21500</v>
      </c>
    </row>
    <row r="2432" spans="1:8" x14ac:dyDescent="0.45">
      <c r="A2432" s="2" t="str">
        <f t="shared" si="37"/>
        <v>PHIMonBILLINGSCAT CRACKING: RECYCLED FEEDDownstream Charge Capacity, Current Year (barrels per stream day)</v>
      </c>
      <c r="B2432" s="2" t="s">
        <v>258</v>
      </c>
      <c r="C2432" s="2" t="s">
        <v>258</v>
      </c>
      <c r="D2432" s="2" t="s">
        <v>91</v>
      </c>
      <c r="E2432" s="2" t="s">
        <v>159</v>
      </c>
      <c r="F2432" s="2" t="s">
        <v>66</v>
      </c>
      <c r="G2432" s="2" t="s">
        <v>13</v>
      </c>
      <c r="H2432" s="2">
        <v>990</v>
      </c>
    </row>
    <row r="2433" spans="1:8" x14ac:dyDescent="0.45">
      <c r="A2433" s="2" t="str">
        <f t="shared" si="37"/>
        <v>PHIMonBILLINGSCAT CRACKING: RECYCLED FEEDDownstream Charge Capacity, Next Year (barrels per stream day)</v>
      </c>
      <c r="B2433" s="2" t="s">
        <v>258</v>
      </c>
      <c r="C2433" s="2" t="s">
        <v>258</v>
      </c>
      <c r="D2433" s="2" t="s">
        <v>91</v>
      </c>
      <c r="E2433" s="2" t="s">
        <v>159</v>
      </c>
      <c r="F2433" s="2" t="s">
        <v>66</v>
      </c>
      <c r="G2433" s="2" t="s">
        <v>14</v>
      </c>
      <c r="H2433" s="2">
        <v>990</v>
      </c>
    </row>
    <row r="2434" spans="1:8" x14ac:dyDescent="0.45">
      <c r="A2434" s="2" t="str">
        <f t="shared" ref="A2434:A2497" si="38">LEFT(B2434,3)&amp;LEFT(D2434,3)&amp;LEFT(E2434,15)&amp;F2434&amp;G2434</f>
        <v>PHIMonBILLINGSCAT REFORMING: HIGH PRESSUREDownstream Charge Capacity, Current Year (barrels per calendar day)</v>
      </c>
      <c r="B2434" s="2" t="s">
        <v>258</v>
      </c>
      <c r="C2434" s="2" t="s">
        <v>258</v>
      </c>
      <c r="D2434" s="2" t="s">
        <v>91</v>
      </c>
      <c r="E2434" s="2" t="s">
        <v>159</v>
      </c>
      <c r="F2434" s="2" t="s">
        <v>29</v>
      </c>
      <c r="G2434" s="2" t="s">
        <v>12</v>
      </c>
      <c r="H2434" s="2">
        <v>9420</v>
      </c>
    </row>
    <row r="2435" spans="1:8" x14ac:dyDescent="0.45">
      <c r="A2435" s="2" t="str">
        <f t="shared" si="38"/>
        <v>PHIMonBILLINGSCAT REFORMING: HIGH PRESSUREDownstream Charge Capacity, Current Year (barrels per stream day)</v>
      </c>
      <c r="B2435" s="2" t="s">
        <v>258</v>
      </c>
      <c r="C2435" s="2" t="s">
        <v>258</v>
      </c>
      <c r="D2435" s="2" t="s">
        <v>91</v>
      </c>
      <c r="E2435" s="2" t="s">
        <v>159</v>
      </c>
      <c r="F2435" s="2" t="s">
        <v>29</v>
      </c>
      <c r="G2435" s="2" t="s">
        <v>13</v>
      </c>
      <c r="H2435" s="2">
        <v>13550</v>
      </c>
    </row>
    <row r="2436" spans="1:8" x14ac:dyDescent="0.45">
      <c r="A2436" s="2" t="str">
        <f t="shared" si="38"/>
        <v>PHIMonBILLINGSCAT REFORMING: HIGH PRESSUREDownstream Charge Capacity, Next Year (barrels per stream day)</v>
      </c>
      <c r="B2436" s="2" t="s">
        <v>258</v>
      </c>
      <c r="C2436" s="2" t="s">
        <v>258</v>
      </c>
      <c r="D2436" s="2" t="s">
        <v>91</v>
      </c>
      <c r="E2436" s="2" t="s">
        <v>159</v>
      </c>
      <c r="F2436" s="2" t="s">
        <v>29</v>
      </c>
      <c r="G2436" s="2" t="s">
        <v>14</v>
      </c>
      <c r="H2436" s="2">
        <v>13550</v>
      </c>
    </row>
    <row r="2437" spans="1:8" x14ac:dyDescent="0.45">
      <c r="A2437" s="2" t="str">
        <f t="shared" si="38"/>
        <v>PHIMonBILLINGSDESULFURIZATION, DIESEL FUELDownstream Charge Capacity, Current Year (barrels per stream day)</v>
      </c>
      <c r="B2437" s="2" t="s">
        <v>258</v>
      </c>
      <c r="C2437" s="2" t="s">
        <v>258</v>
      </c>
      <c r="D2437" s="2" t="s">
        <v>91</v>
      </c>
      <c r="E2437" s="2" t="s">
        <v>159</v>
      </c>
      <c r="F2437" s="2" t="s">
        <v>43</v>
      </c>
      <c r="G2437" s="2" t="s">
        <v>13</v>
      </c>
      <c r="H2437" s="2">
        <v>29750</v>
      </c>
    </row>
    <row r="2438" spans="1:8" x14ac:dyDescent="0.45">
      <c r="A2438" s="2" t="str">
        <f t="shared" si="38"/>
        <v>PHIMonBILLINGSDESULFURIZATION, DIESEL FUELDownstream Charge Capacity, Next Year (barrels per stream day)</v>
      </c>
      <c r="B2438" s="2" t="s">
        <v>258</v>
      </c>
      <c r="C2438" s="2" t="s">
        <v>258</v>
      </c>
      <c r="D2438" s="2" t="s">
        <v>91</v>
      </c>
      <c r="E2438" s="2" t="s">
        <v>159</v>
      </c>
      <c r="F2438" s="2" t="s">
        <v>43</v>
      </c>
      <c r="G2438" s="2" t="s">
        <v>14</v>
      </c>
      <c r="H2438" s="2">
        <v>29750</v>
      </c>
    </row>
    <row r="2439" spans="1:8" x14ac:dyDescent="0.45">
      <c r="A2439" s="2" t="str">
        <f t="shared" si="38"/>
        <v>PHIMonBILLINGSDESULFURIZATION, GASOLINEDownstream Charge Capacity, Current Year (barrels per stream day)</v>
      </c>
      <c r="B2439" s="2" t="s">
        <v>258</v>
      </c>
      <c r="C2439" s="2" t="s">
        <v>258</v>
      </c>
      <c r="D2439" s="2" t="s">
        <v>91</v>
      </c>
      <c r="E2439" s="2" t="s">
        <v>159</v>
      </c>
      <c r="F2439" s="2" t="s">
        <v>30</v>
      </c>
      <c r="G2439" s="2" t="s">
        <v>13</v>
      </c>
      <c r="H2439" s="2">
        <v>6000</v>
      </c>
    </row>
    <row r="2440" spans="1:8" x14ac:dyDescent="0.45">
      <c r="A2440" s="2" t="str">
        <f t="shared" si="38"/>
        <v>PHIMonBILLINGSDESULFURIZATION, GASOLINEDownstream Charge Capacity, Next Year (barrels per stream day)</v>
      </c>
      <c r="B2440" s="2" t="s">
        <v>258</v>
      </c>
      <c r="C2440" s="2" t="s">
        <v>258</v>
      </c>
      <c r="D2440" s="2" t="s">
        <v>91</v>
      </c>
      <c r="E2440" s="2" t="s">
        <v>159</v>
      </c>
      <c r="F2440" s="2" t="s">
        <v>30</v>
      </c>
      <c r="G2440" s="2" t="s">
        <v>14</v>
      </c>
      <c r="H2440" s="2">
        <v>6000</v>
      </c>
    </row>
    <row r="2441" spans="1:8" x14ac:dyDescent="0.45">
      <c r="A2441" s="2" t="str">
        <f t="shared" si="38"/>
        <v>PHIMonBILLINGSDESULFURIZATION, HEAVY GAS OILDownstream Charge Capacity, Current Year (barrels per stream day)</v>
      </c>
      <c r="B2441" s="2" t="s">
        <v>258</v>
      </c>
      <c r="C2441" s="2" t="s">
        <v>258</v>
      </c>
      <c r="D2441" s="2" t="s">
        <v>91</v>
      </c>
      <c r="E2441" s="2" t="s">
        <v>159</v>
      </c>
      <c r="F2441" s="2" t="s">
        <v>16</v>
      </c>
      <c r="G2441" s="2" t="s">
        <v>13</v>
      </c>
      <c r="H2441" s="2">
        <v>25760</v>
      </c>
    </row>
    <row r="2442" spans="1:8" x14ac:dyDescent="0.45">
      <c r="A2442" s="2" t="str">
        <f t="shared" si="38"/>
        <v>PHIMonBILLINGSDESULFURIZATION, HEAVY GAS OILDownstream Charge Capacity, Next Year (barrels per stream day)</v>
      </c>
      <c r="B2442" s="2" t="s">
        <v>258</v>
      </c>
      <c r="C2442" s="2" t="s">
        <v>258</v>
      </c>
      <c r="D2442" s="2" t="s">
        <v>91</v>
      </c>
      <c r="E2442" s="2" t="s">
        <v>159</v>
      </c>
      <c r="F2442" s="2" t="s">
        <v>16</v>
      </c>
      <c r="G2442" s="2" t="s">
        <v>14</v>
      </c>
      <c r="H2442" s="2">
        <v>25760</v>
      </c>
    </row>
    <row r="2443" spans="1:8" x14ac:dyDescent="0.45">
      <c r="A2443" s="2" t="str">
        <f t="shared" si="38"/>
        <v>PHIMonBILLINGSDESULFURIZATION, KEROSENE AND JETDownstream Charge Capacity, Current Year (barrels per stream day)</v>
      </c>
      <c r="B2443" s="2" t="s">
        <v>258</v>
      </c>
      <c r="C2443" s="2" t="s">
        <v>258</v>
      </c>
      <c r="D2443" s="2" t="s">
        <v>91</v>
      </c>
      <c r="E2443" s="2" t="s">
        <v>159</v>
      </c>
      <c r="F2443" s="2" t="s">
        <v>44</v>
      </c>
      <c r="G2443" s="2" t="s">
        <v>13</v>
      </c>
      <c r="H2443" s="2">
        <v>5800</v>
      </c>
    </row>
    <row r="2444" spans="1:8" x14ac:dyDescent="0.45">
      <c r="A2444" s="2" t="str">
        <f t="shared" si="38"/>
        <v>PHIMonBILLINGSDESULFURIZATION, KEROSENE AND JETDownstream Charge Capacity, Next Year (barrels per stream day)</v>
      </c>
      <c r="B2444" s="2" t="s">
        <v>258</v>
      </c>
      <c r="C2444" s="2" t="s">
        <v>258</v>
      </c>
      <c r="D2444" s="2" t="s">
        <v>91</v>
      </c>
      <c r="E2444" s="2" t="s">
        <v>159</v>
      </c>
      <c r="F2444" s="2" t="s">
        <v>44</v>
      </c>
      <c r="G2444" s="2" t="s">
        <v>14</v>
      </c>
      <c r="H2444" s="2">
        <v>5800</v>
      </c>
    </row>
    <row r="2445" spans="1:8" x14ac:dyDescent="0.45">
      <c r="A2445" s="2" t="str">
        <f t="shared" si="38"/>
        <v>PHIMonBILLINGSDESULFURIZATION, NAPHTHA/REFORMER FEEDDownstream Charge Capacity, Current Year (barrels per stream day)</v>
      </c>
      <c r="B2445" s="2" t="s">
        <v>258</v>
      </c>
      <c r="C2445" s="2" t="s">
        <v>258</v>
      </c>
      <c r="D2445" s="2" t="s">
        <v>91</v>
      </c>
      <c r="E2445" s="2" t="s">
        <v>159</v>
      </c>
      <c r="F2445" s="2" t="s">
        <v>17</v>
      </c>
      <c r="G2445" s="2" t="s">
        <v>13</v>
      </c>
      <c r="H2445" s="2">
        <v>13550</v>
      </c>
    </row>
    <row r="2446" spans="1:8" x14ac:dyDescent="0.45">
      <c r="A2446" s="2" t="str">
        <f t="shared" si="38"/>
        <v>PHIMonBILLINGSDESULFURIZATION, NAPHTHA/REFORMER FEEDDownstream Charge Capacity, Next Year (barrels per stream day)</v>
      </c>
      <c r="B2446" s="2" t="s">
        <v>258</v>
      </c>
      <c r="C2446" s="2" t="s">
        <v>258</v>
      </c>
      <c r="D2446" s="2" t="s">
        <v>91</v>
      </c>
      <c r="E2446" s="2" t="s">
        <v>159</v>
      </c>
      <c r="F2446" s="2" t="s">
        <v>17</v>
      </c>
      <c r="G2446" s="2" t="s">
        <v>14</v>
      </c>
      <c r="H2446" s="2">
        <v>13550</v>
      </c>
    </row>
    <row r="2447" spans="1:8" x14ac:dyDescent="0.45">
      <c r="A2447" s="2" t="str">
        <f t="shared" si="38"/>
        <v>PHIMonBILLINGSHYDROGEN (MMCFD)Production Capacity, Current Year (barrels per steam day except sulfur and hydrogen)</v>
      </c>
      <c r="B2447" s="2" t="s">
        <v>258</v>
      </c>
      <c r="C2447" s="2" t="s">
        <v>258</v>
      </c>
      <c r="D2447" s="2" t="s">
        <v>91</v>
      </c>
      <c r="E2447" s="2" t="s">
        <v>159</v>
      </c>
      <c r="F2447" s="2" t="s">
        <v>18</v>
      </c>
      <c r="G2447" s="2" t="s">
        <v>19</v>
      </c>
      <c r="H2447" s="2">
        <v>34</v>
      </c>
    </row>
    <row r="2448" spans="1:8" x14ac:dyDescent="0.45">
      <c r="A2448" s="2" t="str">
        <f t="shared" si="38"/>
        <v>PHIMonBILLINGSHYDROGEN (MMCFD)Production Capacity, Next Year (barrels per stream day except sulfur and hydrogen)</v>
      </c>
      <c r="B2448" s="2" t="s">
        <v>258</v>
      </c>
      <c r="C2448" s="2" t="s">
        <v>258</v>
      </c>
      <c r="D2448" s="2" t="s">
        <v>91</v>
      </c>
      <c r="E2448" s="2" t="s">
        <v>159</v>
      </c>
      <c r="F2448" s="2" t="s">
        <v>18</v>
      </c>
      <c r="G2448" s="2" t="s">
        <v>20</v>
      </c>
      <c r="H2448" s="2">
        <v>34</v>
      </c>
    </row>
    <row r="2449" spans="1:8" x14ac:dyDescent="0.45">
      <c r="A2449" s="2" t="str">
        <f t="shared" si="38"/>
        <v>PHIMonBILLINGSISOMERIZATION (ISOBUTANE)Production Capacity, Current Year (barrels per steam day except sulfur and hydrogen)</v>
      </c>
      <c r="B2449" s="2" t="s">
        <v>258</v>
      </c>
      <c r="C2449" s="2" t="s">
        <v>258</v>
      </c>
      <c r="D2449" s="2" t="s">
        <v>91</v>
      </c>
      <c r="E2449" s="2" t="s">
        <v>159</v>
      </c>
      <c r="F2449" s="2" t="s">
        <v>21</v>
      </c>
      <c r="G2449" s="2" t="s">
        <v>19</v>
      </c>
      <c r="H2449" s="2">
        <v>4000</v>
      </c>
    </row>
    <row r="2450" spans="1:8" x14ac:dyDescent="0.45">
      <c r="A2450" s="2" t="str">
        <f t="shared" si="38"/>
        <v>PHIMonBILLINGSISOMERIZATION (ISOBUTANE)Production Capacity, Next Year (barrels per stream day except sulfur and hydrogen)</v>
      </c>
      <c r="B2450" s="2" t="s">
        <v>258</v>
      </c>
      <c r="C2450" s="2" t="s">
        <v>258</v>
      </c>
      <c r="D2450" s="2" t="s">
        <v>91</v>
      </c>
      <c r="E2450" s="2" t="s">
        <v>159</v>
      </c>
      <c r="F2450" s="2" t="s">
        <v>21</v>
      </c>
      <c r="G2450" s="2" t="s">
        <v>20</v>
      </c>
      <c r="H2450" s="2">
        <v>4000</v>
      </c>
    </row>
    <row r="2451" spans="1:8" x14ac:dyDescent="0.45">
      <c r="A2451" s="2" t="str">
        <f t="shared" si="38"/>
        <v>PHIMonBILLINGSOPERATING CAPACITYAtmospheric Crude Distillation Capacity (barrels per calendar day)</v>
      </c>
      <c r="B2451" s="2" t="s">
        <v>258</v>
      </c>
      <c r="C2451" s="2" t="s">
        <v>258</v>
      </c>
      <c r="D2451" s="2" t="s">
        <v>91</v>
      </c>
      <c r="E2451" s="2" t="s">
        <v>159</v>
      </c>
      <c r="F2451" s="2" t="s">
        <v>31</v>
      </c>
      <c r="G2451" s="2" t="s">
        <v>32</v>
      </c>
      <c r="H2451" s="2">
        <v>60000</v>
      </c>
    </row>
    <row r="2452" spans="1:8" x14ac:dyDescent="0.45">
      <c r="A2452" s="2" t="str">
        <f t="shared" si="38"/>
        <v>PHIMonBILLINGSOPERATING CAPACITYAtmospheric Crude Distillation Capacity (barrels per stream day)</v>
      </c>
      <c r="B2452" s="2" t="s">
        <v>258</v>
      </c>
      <c r="C2452" s="2" t="s">
        <v>258</v>
      </c>
      <c r="D2452" s="2" t="s">
        <v>91</v>
      </c>
      <c r="E2452" s="2" t="s">
        <v>159</v>
      </c>
      <c r="F2452" s="2" t="s">
        <v>31</v>
      </c>
      <c r="G2452" s="2" t="s">
        <v>33</v>
      </c>
      <c r="H2452" s="2">
        <v>63400</v>
      </c>
    </row>
    <row r="2453" spans="1:8" x14ac:dyDescent="0.45">
      <c r="A2453" s="2" t="str">
        <f t="shared" si="38"/>
        <v>PHIMonBILLINGSPETCOKE,MARKETProduction Capacity, Current Year (barrels per steam day except sulfur and hydrogen)</v>
      </c>
      <c r="B2453" s="2" t="s">
        <v>258</v>
      </c>
      <c r="C2453" s="2" t="s">
        <v>258</v>
      </c>
      <c r="D2453" s="2" t="s">
        <v>91</v>
      </c>
      <c r="E2453" s="2" t="s">
        <v>159</v>
      </c>
      <c r="F2453" s="2" t="s">
        <v>67</v>
      </c>
      <c r="G2453" s="2" t="s">
        <v>19</v>
      </c>
      <c r="H2453" s="2">
        <v>5730</v>
      </c>
    </row>
    <row r="2454" spans="1:8" x14ac:dyDescent="0.45">
      <c r="A2454" s="2" t="str">
        <f t="shared" si="38"/>
        <v>PHIMonBILLINGSPETCOKE,MARKETProduction Capacity, Next Year (barrels per stream day except sulfur and hydrogen)</v>
      </c>
      <c r="B2454" s="2" t="s">
        <v>258</v>
      </c>
      <c r="C2454" s="2" t="s">
        <v>258</v>
      </c>
      <c r="D2454" s="2" t="s">
        <v>91</v>
      </c>
      <c r="E2454" s="2" t="s">
        <v>159</v>
      </c>
      <c r="F2454" s="2" t="s">
        <v>67</v>
      </c>
      <c r="G2454" s="2" t="s">
        <v>20</v>
      </c>
      <c r="H2454" s="2">
        <v>5730</v>
      </c>
    </row>
    <row r="2455" spans="1:8" x14ac:dyDescent="0.45">
      <c r="A2455" s="2" t="str">
        <f t="shared" si="38"/>
        <v>PHIMonBILLINGSSULFUR (SHORT TONS/DAY)Production Capacity, Current Year (barrels per steam day except sulfur and hydrogen)</v>
      </c>
      <c r="B2455" s="2" t="s">
        <v>258</v>
      </c>
      <c r="C2455" s="2" t="s">
        <v>258</v>
      </c>
      <c r="D2455" s="2" t="s">
        <v>91</v>
      </c>
      <c r="E2455" s="2" t="s">
        <v>159</v>
      </c>
      <c r="F2455" s="2" t="s">
        <v>24</v>
      </c>
      <c r="G2455" s="2" t="s">
        <v>19</v>
      </c>
      <c r="H2455" s="2">
        <v>246</v>
      </c>
    </row>
    <row r="2456" spans="1:8" x14ac:dyDescent="0.45">
      <c r="A2456" s="2" t="str">
        <f t="shared" si="38"/>
        <v>PHIMonBILLINGSSULFUR (SHORT TONS/DAY)Production Capacity, Next Year (barrels per stream day except sulfur and hydrogen)</v>
      </c>
      <c r="B2456" s="2" t="s">
        <v>258</v>
      </c>
      <c r="C2456" s="2" t="s">
        <v>258</v>
      </c>
      <c r="D2456" s="2" t="s">
        <v>91</v>
      </c>
      <c r="E2456" s="2" t="s">
        <v>159</v>
      </c>
      <c r="F2456" s="2" t="s">
        <v>24</v>
      </c>
      <c r="G2456" s="2" t="s">
        <v>20</v>
      </c>
      <c r="H2456" s="2">
        <v>246</v>
      </c>
    </row>
    <row r="2457" spans="1:8" x14ac:dyDescent="0.45">
      <c r="A2457" s="2" t="str">
        <f t="shared" si="38"/>
        <v>PHIMonBILLINGSTHERM CRACKING, DELAYED COKINGDownstream Charge Capacity, Current Year (barrels per calendar day)</v>
      </c>
      <c r="B2457" s="2" t="s">
        <v>258</v>
      </c>
      <c r="C2457" s="2" t="s">
        <v>258</v>
      </c>
      <c r="D2457" s="2" t="s">
        <v>91</v>
      </c>
      <c r="E2457" s="2" t="s">
        <v>159</v>
      </c>
      <c r="F2457" s="2" t="s">
        <v>68</v>
      </c>
      <c r="G2457" s="2" t="s">
        <v>12</v>
      </c>
      <c r="H2457" s="2">
        <v>20600</v>
      </c>
    </row>
    <row r="2458" spans="1:8" x14ac:dyDescent="0.45">
      <c r="A2458" s="2" t="str">
        <f t="shared" si="38"/>
        <v>PHIMonBILLINGSTHERM CRACKING, DELAYED COKINGDownstream Charge Capacity, Current Year (barrels per stream day)</v>
      </c>
      <c r="B2458" s="2" t="s">
        <v>258</v>
      </c>
      <c r="C2458" s="2" t="s">
        <v>258</v>
      </c>
      <c r="D2458" s="2" t="s">
        <v>91</v>
      </c>
      <c r="E2458" s="2" t="s">
        <v>159</v>
      </c>
      <c r="F2458" s="2" t="s">
        <v>68</v>
      </c>
      <c r="G2458" s="2" t="s">
        <v>13</v>
      </c>
      <c r="H2458" s="2">
        <v>21700</v>
      </c>
    </row>
    <row r="2459" spans="1:8" x14ac:dyDescent="0.45">
      <c r="A2459" s="2" t="str">
        <f t="shared" si="38"/>
        <v>PHIMonBILLINGSTHERM CRACKING, DELAYED COKINGDownstream Charge Capacity, Next Year (barrels per stream day)</v>
      </c>
      <c r="B2459" s="2" t="s">
        <v>258</v>
      </c>
      <c r="C2459" s="2" t="s">
        <v>258</v>
      </c>
      <c r="D2459" s="2" t="s">
        <v>91</v>
      </c>
      <c r="E2459" s="2" t="s">
        <v>159</v>
      </c>
      <c r="F2459" s="2" t="s">
        <v>68</v>
      </c>
      <c r="G2459" s="2" t="s">
        <v>14</v>
      </c>
      <c r="H2459" s="2">
        <v>21700</v>
      </c>
    </row>
    <row r="2460" spans="1:8" x14ac:dyDescent="0.45">
      <c r="A2460" s="2" t="str">
        <f t="shared" si="38"/>
        <v>PHIMonBILLINGSTOTAL OPER CAP (PROJECTED, NEXT YEAR)Atmospheric Crude Distillation Capacity (barrels per stream day)</v>
      </c>
      <c r="B2460" s="2" t="s">
        <v>258</v>
      </c>
      <c r="C2460" s="2" t="s">
        <v>258</v>
      </c>
      <c r="D2460" s="2" t="s">
        <v>91</v>
      </c>
      <c r="E2460" s="2" t="s">
        <v>159</v>
      </c>
      <c r="F2460" s="2" t="s">
        <v>34</v>
      </c>
      <c r="G2460" s="2" t="s">
        <v>33</v>
      </c>
      <c r="H2460" s="2">
        <v>63400</v>
      </c>
    </row>
    <row r="2461" spans="1:8" x14ac:dyDescent="0.45">
      <c r="A2461" s="2" t="str">
        <f t="shared" si="38"/>
        <v>PHIMonBILLINGSTOTAL OPERABLE CAPACITYAtmospheric Crude Distillation Capacity (barrels per calendar day)</v>
      </c>
      <c r="B2461" s="2" t="s">
        <v>258</v>
      </c>
      <c r="C2461" s="2" t="s">
        <v>258</v>
      </c>
      <c r="D2461" s="2" t="s">
        <v>91</v>
      </c>
      <c r="E2461" s="2" t="s">
        <v>159</v>
      </c>
      <c r="F2461" s="2" t="s">
        <v>35</v>
      </c>
      <c r="G2461" s="2" t="s">
        <v>32</v>
      </c>
      <c r="H2461" s="2">
        <v>60000</v>
      </c>
    </row>
    <row r="2462" spans="1:8" x14ac:dyDescent="0.45">
      <c r="A2462" s="2" t="str">
        <f t="shared" si="38"/>
        <v>PHIMonBILLINGSTOTAL OPERABLE CAPACITYAtmospheric Crude Distillation Capacity (barrels per stream day)</v>
      </c>
      <c r="B2462" s="2" t="s">
        <v>258</v>
      </c>
      <c r="C2462" s="2" t="s">
        <v>258</v>
      </c>
      <c r="D2462" s="2" t="s">
        <v>91</v>
      </c>
      <c r="E2462" s="2" t="s">
        <v>159</v>
      </c>
      <c r="F2462" s="2" t="s">
        <v>35</v>
      </c>
      <c r="G2462" s="2" t="s">
        <v>33</v>
      </c>
      <c r="H2462" s="2">
        <v>63400</v>
      </c>
    </row>
    <row r="2463" spans="1:8" x14ac:dyDescent="0.45">
      <c r="A2463" s="2" t="str">
        <f t="shared" si="38"/>
        <v>PHIMonBILLINGSVACUUM DISTILLATIONDownstream Charge Capacity, Current Year (barrels per stream day)</v>
      </c>
      <c r="B2463" s="2" t="s">
        <v>258</v>
      </c>
      <c r="C2463" s="2" t="s">
        <v>258</v>
      </c>
      <c r="D2463" s="2" t="s">
        <v>91</v>
      </c>
      <c r="E2463" s="2" t="s">
        <v>159</v>
      </c>
      <c r="F2463" s="2" t="s">
        <v>36</v>
      </c>
      <c r="G2463" s="2" t="s">
        <v>13</v>
      </c>
      <c r="H2463" s="2">
        <v>37100</v>
      </c>
    </row>
    <row r="2464" spans="1:8" x14ac:dyDescent="0.45">
      <c r="A2464" s="2" t="str">
        <f t="shared" si="38"/>
        <v>PHIMonBILLINGSVACUUM DISTILLATIONDownstream Charge Capacity, Next Year (barrels per stream day)</v>
      </c>
      <c r="B2464" s="2" t="s">
        <v>258</v>
      </c>
      <c r="C2464" s="2" t="s">
        <v>258</v>
      </c>
      <c r="D2464" s="2" t="s">
        <v>91</v>
      </c>
      <c r="E2464" s="2" t="s">
        <v>159</v>
      </c>
      <c r="F2464" s="2" t="s">
        <v>36</v>
      </c>
      <c r="G2464" s="2" t="s">
        <v>14</v>
      </c>
      <c r="H2464" s="2">
        <v>37100</v>
      </c>
    </row>
    <row r="2465" spans="1:8" x14ac:dyDescent="0.45">
      <c r="A2465" s="2" t="str">
        <f t="shared" si="38"/>
        <v>PHINewLINDENALKYLATESProduction Capacity, Current Year (barrels per steam day except sulfur and hydrogen)</v>
      </c>
      <c r="B2465" s="2" t="s">
        <v>258</v>
      </c>
      <c r="C2465" s="2" t="s">
        <v>258</v>
      </c>
      <c r="D2465" s="2" t="s">
        <v>52</v>
      </c>
      <c r="E2465" s="2" t="s">
        <v>264</v>
      </c>
      <c r="F2465" s="2" t="s">
        <v>40</v>
      </c>
      <c r="G2465" s="2" t="s">
        <v>19</v>
      </c>
      <c r="H2465" s="2">
        <v>18800</v>
      </c>
    </row>
    <row r="2466" spans="1:8" x14ac:dyDescent="0.45">
      <c r="A2466" s="2" t="str">
        <f t="shared" si="38"/>
        <v>PHINewLINDENALKYLATESProduction Capacity, Next Year (barrels per stream day except sulfur and hydrogen)</v>
      </c>
      <c r="B2466" s="2" t="s">
        <v>258</v>
      </c>
      <c r="C2466" s="2" t="s">
        <v>258</v>
      </c>
      <c r="D2466" s="2" t="s">
        <v>52</v>
      </c>
      <c r="E2466" s="2" t="s">
        <v>264</v>
      </c>
      <c r="F2466" s="2" t="s">
        <v>40</v>
      </c>
      <c r="G2466" s="2" t="s">
        <v>20</v>
      </c>
      <c r="H2466" s="2">
        <v>18800</v>
      </c>
    </row>
    <row r="2467" spans="1:8" x14ac:dyDescent="0.45">
      <c r="A2467" s="2" t="str">
        <f t="shared" si="38"/>
        <v>PHINewLINDENCAT CRACKING: FRESH FEEDDownstream Charge Capacity, Current Year (barrels per calendar day)</v>
      </c>
      <c r="B2467" s="2" t="s">
        <v>258</v>
      </c>
      <c r="C2467" s="2" t="s">
        <v>258</v>
      </c>
      <c r="D2467" s="2" t="s">
        <v>52</v>
      </c>
      <c r="E2467" s="2" t="s">
        <v>264</v>
      </c>
      <c r="F2467" s="2" t="s">
        <v>28</v>
      </c>
      <c r="G2467" s="2" t="s">
        <v>12</v>
      </c>
      <c r="H2467" s="2">
        <v>125900</v>
      </c>
    </row>
    <row r="2468" spans="1:8" x14ac:dyDescent="0.45">
      <c r="A2468" s="2" t="str">
        <f t="shared" si="38"/>
        <v>PHINewLINDENCAT CRACKING: FRESH FEEDDownstream Charge Capacity, Current Year (barrels per stream day)</v>
      </c>
      <c r="B2468" s="2" t="s">
        <v>258</v>
      </c>
      <c r="C2468" s="2" t="s">
        <v>258</v>
      </c>
      <c r="D2468" s="2" t="s">
        <v>52</v>
      </c>
      <c r="E2468" s="2" t="s">
        <v>264</v>
      </c>
      <c r="F2468" s="2" t="s">
        <v>28</v>
      </c>
      <c r="G2468" s="2" t="s">
        <v>13</v>
      </c>
      <c r="H2468" s="2">
        <v>145000</v>
      </c>
    </row>
    <row r="2469" spans="1:8" x14ac:dyDescent="0.45">
      <c r="A2469" s="2" t="str">
        <f t="shared" si="38"/>
        <v>PHINewLINDENCAT CRACKING: FRESH FEEDDownstream Charge Capacity, Next Year (barrels per stream day)</v>
      </c>
      <c r="B2469" s="2" t="s">
        <v>258</v>
      </c>
      <c r="C2469" s="2" t="s">
        <v>258</v>
      </c>
      <c r="D2469" s="2" t="s">
        <v>52</v>
      </c>
      <c r="E2469" s="2" t="s">
        <v>264</v>
      </c>
      <c r="F2469" s="2" t="s">
        <v>28</v>
      </c>
      <c r="G2469" s="2" t="s">
        <v>14</v>
      </c>
      <c r="H2469" s="2">
        <v>145000</v>
      </c>
    </row>
    <row r="2470" spans="1:8" x14ac:dyDescent="0.45">
      <c r="A2470" s="2" t="str">
        <f t="shared" si="38"/>
        <v>PHINewLINDENCAT REFORMING: LOW PRESSUREDownstream Charge Capacity, Current Year (barrels per calendar day)</v>
      </c>
      <c r="B2470" s="2" t="s">
        <v>258</v>
      </c>
      <c r="C2470" s="2" t="s">
        <v>258</v>
      </c>
      <c r="D2470" s="2" t="s">
        <v>52</v>
      </c>
      <c r="E2470" s="2" t="s">
        <v>264</v>
      </c>
      <c r="F2470" s="2" t="s">
        <v>15</v>
      </c>
      <c r="G2470" s="2" t="s">
        <v>12</v>
      </c>
      <c r="H2470" s="2">
        <v>23800</v>
      </c>
    </row>
    <row r="2471" spans="1:8" x14ac:dyDescent="0.45">
      <c r="A2471" s="2" t="str">
        <f t="shared" si="38"/>
        <v>PHINewLINDENCAT REFORMING: LOW PRESSUREDownstream Charge Capacity, Current Year (barrels per stream day)</v>
      </c>
      <c r="B2471" s="2" t="s">
        <v>258</v>
      </c>
      <c r="C2471" s="2" t="s">
        <v>258</v>
      </c>
      <c r="D2471" s="2" t="s">
        <v>52</v>
      </c>
      <c r="E2471" s="2" t="s">
        <v>264</v>
      </c>
      <c r="F2471" s="2" t="s">
        <v>15</v>
      </c>
      <c r="G2471" s="2" t="s">
        <v>13</v>
      </c>
      <c r="H2471" s="2">
        <v>32000</v>
      </c>
    </row>
    <row r="2472" spans="1:8" x14ac:dyDescent="0.45">
      <c r="A2472" s="2" t="str">
        <f t="shared" si="38"/>
        <v>PHINewLINDENCAT REFORMING: LOW PRESSUREDownstream Charge Capacity, Next Year (barrels per stream day)</v>
      </c>
      <c r="B2472" s="2" t="s">
        <v>258</v>
      </c>
      <c r="C2472" s="2" t="s">
        <v>258</v>
      </c>
      <c r="D2472" s="2" t="s">
        <v>52</v>
      </c>
      <c r="E2472" s="2" t="s">
        <v>264</v>
      </c>
      <c r="F2472" s="2" t="s">
        <v>15</v>
      </c>
      <c r="G2472" s="2" t="s">
        <v>14</v>
      </c>
      <c r="H2472" s="2">
        <v>32000</v>
      </c>
    </row>
    <row r="2473" spans="1:8" x14ac:dyDescent="0.45">
      <c r="A2473" s="2" t="str">
        <f t="shared" si="38"/>
        <v>PHINewLINDENDESULFURIZATION, DIESEL FUELDownstream Charge Capacity, Current Year (barrels per stream day)</v>
      </c>
      <c r="B2473" s="2" t="s">
        <v>258</v>
      </c>
      <c r="C2473" s="2" t="s">
        <v>258</v>
      </c>
      <c r="D2473" s="2" t="s">
        <v>52</v>
      </c>
      <c r="E2473" s="2" t="s">
        <v>264</v>
      </c>
      <c r="F2473" s="2" t="s">
        <v>43</v>
      </c>
      <c r="G2473" s="2" t="s">
        <v>13</v>
      </c>
      <c r="H2473" s="2">
        <v>108000</v>
      </c>
    </row>
    <row r="2474" spans="1:8" x14ac:dyDescent="0.45">
      <c r="A2474" s="2" t="str">
        <f t="shared" si="38"/>
        <v>PHINewLINDENDESULFURIZATION, DIESEL FUELDownstream Charge Capacity, Next Year (barrels per stream day)</v>
      </c>
      <c r="B2474" s="2" t="s">
        <v>258</v>
      </c>
      <c r="C2474" s="2" t="s">
        <v>258</v>
      </c>
      <c r="D2474" s="2" t="s">
        <v>52</v>
      </c>
      <c r="E2474" s="2" t="s">
        <v>264</v>
      </c>
      <c r="F2474" s="2" t="s">
        <v>43</v>
      </c>
      <c r="G2474" s="2" t="s">
        <v>14</v>
      </c>
      <c r="H2474" s="2">
        <v>108000</v>
      </c>
    </row>
    <row r="2475" spans="1:8" x14ac:dyDescent="0.45">
      <c r="A2475" s="2" t="str">
        <f t="shared" si="38"/>
        <v>PHINewLINDENDESULFURIZATION, NAPHTHA/REFORMER FEEDDownstream Charge Capacity, Current Year (barrels per stream day)</v>
      </c>
      <c r="B2475" s="2" t="s">
        <v>258</v>
      </c>
      <c r="C2475" s="2" t="s">
        <v>258</v>
      </c>
      <c r="D2475" s="2" t="s">
        <v>52</v>
      </c>
      <c r="E2475" s="2" t="s">
        <v>264</v>
      </c>
      <c r="F2475" s="2" t="s">
        <v>17</v>
      </c>
      <c r="G2475" s="2" t="s">
        <v>13</v>
      </c>
      <c r="H2475" s="2">
        <v>65500</v>
      </c>
    </row>
    <row r="2476" spans="1:8" x14ac:dyDescent="0.45">
      <c r="A2476" s="2" t="str">
        <f t="shared" si="38"/>
        <v>PHINewLINDENDESULFURIZATION, NAPHTHA/REFORMER FEEDDownstream Charge Capacity, Next Year (barrels per stream day)</v>
      </c>
      <c r="B2476" s="2" t="s">
        <v>258</v>
      </c>
      <c r="C2476" s="2" t="s">
        <v>258</v>
      </c>
      <c r="D2476" s="2" t="s">
        <v>52</v>
      </c>
      <c r="E2476" s="2" t="s">
        <v>264</v>
      </c>
      <c r="F2476" s="2" t="s">
        <v>17</v>
      </c>
      <c r="G2476" s="2" t="s">
        <v>14</v>
      </c>
      <c r="H2476" s="2">
        <v>65500</v>
      </c>
    </row>
    <row r="2477" spans="1:8" x14ac:dyDescent="0.45">
      <c r="A2477" s="2" t="str">
        <f t="shared" si="38"/>
        <v>PHINewLINDENDESULFURIZATION, OTHER DISTILLATEDownstream Charge Capacity, Current Year (barrels per stream day)</v>
      </c>
      <c r="B2477" s="2" t="s">
        <v>258</v>
      </c>
      <c r="C2477" s="2" t="s">
        <v>258</v>
      </c>
      <c r="D2477" s="2" t="s">
        <v>52</v>
      </c>
      <c r="E2477" s="2" t="s">
        <v>264</v>
      </c>
      <c r="F2477" s="2" t="s">
        <v>99</v>
      </c>
      <c r="G2477" s="2" t="s">
        <v>13</v>
      </c>
      <c r="H2477" s="2">
        <v>17500</v>
      </c>
    </row>
    <row r="2478" spans="1:8" x14ac:dyDescent="0.45">
      <c r="A2478" s="2" t="str">
        <f t="shared" si="38"/>
        <v>PHINewLINDENDESULFURIZATION, OTHER DISTILLATEDownstream Charge Capacity, Next Year (barrels per stream day)</v>
      </c>
      <c r="B2478" s="2" t="s">
        <v>258</v>
      </c>
      <c r="C2478" s="2" t="s">
        <v>258</v>
      </c>
      <c r="D2478" s="2" t="s">
        <v>52</v>
      </c>
      <c r="E2478" s="2" t="s">
        <v>264</v>
      </c>
      <c r="F2478" s="2" t="s">
        <v>99</v>
      </c>
      <c r="G2478" s="2" t="s">
        <v>14</v>
      </c>
      <c r="H2478" s="2">
        <v>17500</v>
      </c>
    </row>
    <row r="2479" spans="1:8" x14ac:dyDescent="0.45">
      <c r="A2479" s="2" t="str">
        <f t="shared" si="38"/>
        <v>PHINewLINDENFUELS SOLVENT DEASPHALTINGDownstream Charge Capacity, Current Year (barrels per stream day)</v>
      </c>
      <c r="B2479" s="2" t="s">
        <v>258</v>
      </c>
      <c r="C2479" s="2" t="s">
        <v>258</v>
      </c>
      <c r="D2479" s="2" t="s">
        <v>52</v>
      </c>
      <c r="E2479" s="2" t="s">
        <v>264</v>
      </c>
      <c r="F2479" s="2" t="s">
        <v>45</v>
      </c>
      <c r="G2479" s="2" t="s">
        <v>13</v>
      </c>
      <c r="H2479" s="2">
        <v>22000</v>
      </c>
    </row>
    <row r="2480" spans="1:8" x14ac:dyDescent="0.45">
      <c r="A2480" s="2" t="str">
        <f t="shared" si="38"/>
        <v>PHINewLINDENFUELS SOLVENT DEASPHALTINGDownstream Charge Capacity, Next Year (barrels per stream day)</v>
      </c>
      <c r="B2480" s="2" t="s">
        <v>258</v>
      </c>
      <c r="C2480" s="2" t="s">
        <v>258</v>
      </c>
      <c r="D2480" s="2" t="s">
        <v>52</v>
      </c>
      <c r="E2480" s="2" t="s">
        <v>264</v>
      </c>
      <c r="F2480" s="2" t="s">
        <v>45</v>
      </c>
      <c r="G2480" s="2" t="s">
        <v>14</v>
      </c>
      <c r="H2480" s="2">
        <v>22000</v>
      </c>
    </row>
    <row r="2481" spans="1:8" x14ac:dyDescent="0.45">
      <c r="A2481" s="2" t="str">
        <f t="shared" si="38"/>
        <v>PHINewLINDENHYDROGEN (MMCFD)Production Capacity, Current Year (barrels per steam day except sulfur and hydrogen)</v>
      </c>
      <c r="B2481" s="2" t="s">
        <v>258</v>
      </c>
      <c r="C2481" s="2" t="s">
        <v>258</v>
      </c>
      <c r="D2481" s="2" t="s">
        <v>52</v>
      </c>
      <c r="E2481" s="2" t="s">
        <v>264</v>
      </c>
      <c r="F2481" s="2" t="s">
        <v>18</v>
      </c>
      <c r="G2481" s="2" t="s">
        <v>19</v>
      </c>
      <c r="H2481" s="2">
        <v>22</v>
      </c>
    </row>
    <row r="2482" spans="1:8" x14ac:dyDescent="0.45">
      <c r="A2482" s="2" t="str">
        <f t="shared" si="38"/>
        <v>PHINewLINDENHYDROGEN (MMCFD)Production Capacity, Next Year (barrels per stream day except sulfur and hydrogen)</v>
      </c>
      <c r="B2482" s="2" t="s">
        <v>258</v>
      </c>
      <c r="C2482" s="2" t="s">
        <v>258</v>
      </c>
      <c r="D2482" s="2" t="s">
        <v>52</v>
      </c>
      <c r="E2482" s="2" t="s">
        <v>264</v>
      </c>
      <c r="F2482" s="2" t="s">
        <v>18</v>
      </c>
      <c r="G2482" s="2" t="s">
        <v>20</v>
      </c>
      <c r="H2482" s="2">
        <v>22</v>
      </c>
    </row>
    <row r="2483" spans="1:8" x14ac:dyDescent="0.45">
      <c r="A2483" s="2" t="str">
        <f t="shared" si="38"/>
        <v>PHINewLINDENISOMERIZATION (ISOBUTANE)Production Capacity, Current Year (barrels per steam day except sulfur and hydrogen)</v>
      </c>
      <c r="B2483" s="2" t="s">
        <v>258</v>
      </c>
      <c r="C2483" s="2" t="s">
        <v>258</v>
      </c>
      <c r="D2483" s="2" t="s">
        <v>52</v>
      </c>
      <c r="E2483" s="2" t="s">
        <v>264</v>
      </c>
      <c r="F2483" s="2" t="s">
        <v>21</v>
      </c>
      <c r="G2483" s="2" t="s">
        <v>19</v>
      </c>
      <c r="H2483" s="2">
        <v>4000</v>
      </c>
    </row>
    <row r="2484" spans="1:8" x14ac:dyDescent="0.45">
      <c r="A2484" s="2" t="str">
        <f t="shared" si="38"/>
        <v>PHINewLINDENISOMERIZATION (ISOBUTANE)Production Capacity, Next Year (barrels per stream day except sulfur and hydrogen)</v>
      </c>
      <c r="B2484" s="2" t="s">
        <v>258</v>
      </c>
      <c r="C2484" s="2" t="s">
        <v>258</v>
      </c>
      <c r="D2484" s="2" t="s">
        <v>52</v>
      </c>
      <c r="E2484" s="2" t="s">
        <v>264</v>
      </c>
      <c r="F2484" s="2" t="s">
        <v>21</v>
      </c>
      <c r="G2484" s="2" t="s">
        <v>20</v>
      </c>
      <c r="H2484" s="2">
        <v>4000</v>
      </c>
    </row>
    <row r="2485" spans="1:8" x14ac:dyDescent="0.45">
      <c r="A2485" s="2" t="str">
        <f t="shared" si="38"/>
        <v>PHINewLINDENOPERATING CAPACITYAtmospheric Crude Distillation Capacity (barrels per calendar day)</v>
      </c>
      <c r="B2485" s="2" t="s">
        <v>258</v>
      </c>
      <c r="C2485" s="2" t="s">
        <v>258</v>
      </c>
      <c r="D2485" s="2" t="s">
        <v>52</v>
      </c>
      <c r="E2485" s="2" t="s">
        <v>264</v>
      </c>
      <c r="F2485" s="2" t="s">
        <v>31</v>
      </c>
      <c r="G2485" s="2" t="s">
        <v>32</v>
      </c>
      <c r="H2485" s="2">
        <v>241000</v>
      </c>
    </row>
    <row r="2486" spans="1:8" x14ac:dyDescent="0.45">
      <c r="A2486" s="2" t="str">
        <f t="shared" si="38"/>
        <v>PHINewLINDENOPERATING CAPACITYAtmospheric Crude Distillation Capacity (barrels per stream day)</v>
      </c>
      <c r="B2486" s="2" t="s">
        <v>258</v>
      </c>
      <c r="C2486" s="2" t="s">
        <v>258</v>
      </c>
      <c r="D2486" s="2" t="s">
        <v>52</v>
      </c>
      <c r="E2486" s="2" t="s">
        <v>264</v>
      </c>
      <c r="F2486" s="2" t="s">
        <v>31</v>
      </c>
      <c r="G2486" s="2" t="s">
        <v>33</v>
      </c>
      <c r="H2486" s="2">
        <v>256400</v>
      </c>
    </row>
    <row r="2487" spans="1:8" x14ac:dyDescent="0.45">
      <c r="A2487" s="2" t="str">
        <f t="shared" si="38"/>
        <v>PHINewLINDENTOTAL OPER CAP (PROJECTED, NEXT YEAR)Atmospheric Crude Distillation Capacity (barrels per stream day)</v>
      </c>
      <c r="B2487" s="2" t="s">
        <v>258</v>
      </c>
      <c r="C2487" s="2" t="s">
        <v>258</v>
      </c>
      <c r="D2487" s="2" t="s">
        <v>52</v>
      </c>
      <c r="E2487" s="2" t="s">
        <v>264</v>
      </c>
      <c r="F2487" s="2" t="s">
        <v>34</v>
      </c>
      <c r="G2487" s="2" t="s">
        <v>33</v>
      </c>
      <c r="H2487" s="2">
        <v>256400</v>
      </c>
    </row>
    <row r="2488" spans="1:8" x14ac:dyDescent="0.45">
      <c r="A2488" s="2" t="str">
        <f t="shared" si="38"/>
        <v>PHINewLINDENTOTAL OPERABLE CAPACITYAtmospheric Crude Distillation Capacity (barrels per calendar day)</v>
      </c>
      <c r="B2488" s="2" t="s">
        <v>258</v>
      </c>
      <c r="C2488" s="2" t="s">
        <v>258</v>
      </c>
      <c r="D2488" s="2" t="s">
        <v>52</v>
      </c>
      <c r="E2488" s="2" t="s">
        <v>264</v>
      </c>
      <c r="F2488" s="2" t="s">
        <v>35</v>
      </c>
      <c r="G2488" s="2" t="s">
        <v>32</v>
      </c>
      <c r="H2488" s="2">
        <v>241000</v>
      </c>
    </row>
    <row r="2489" spans="1:8" x14ac:dyDescent="0.45">
      <c r="A2489" s="2" t="str">
        <f t="shared" si="38"/>
        <v>PHINewLINDENTOTAL OPERABLE CAPACITYAtmospheric Crude Distillation Capacity (barrels per stream day)</v>
      </c>
      <c r="B2489" s="2" t="s">
        <v>258</v>
      </c>
      <c r="C2489" s="2" t="s">
        <v>258</v>
      </c>
      <c r="D2489" s="2" t="s">
        <v>52</v>
      </c>
      <c r="E2489" s="2" t="s">
        <v>264</v>
      </c>
      <c r="F2489" s="2" t="s">
        <v>35</v>
      </c>
      <c r="G2489" s="2" t="s">
        <v>33</v>
      </c>
      <c r="H2489" s="2">
        <v>256400</v>
      </c>
    </row>
    <row r="2490" spans="1:8" x14ac:dyDescent="0.45">
      <c r="A2490" s="2" t="str">
        <f t="shared" si="38"/>
        <v>PHINewLINDENVACUUM DISTILLATIONDownstream Charge Capacity, Current Year (barrels per stream day)</v>
      </c>
      <c r="B2490" s="2" t="s">
        <v>258</v>
      </c>
      <c r="C2490" s="2" t="s">
        <v>258</v>
      </c>
      <c r="D2490" s="2" t="s">
        <v>52</v>
      </c>
      <c r="E2490" s="2" t="s">
        <v>264</v>
      </c>
      <c r="F2490" s="2" t="s">
        <v>36</v>
      </c>
      <c r="G2490" s="2" t="s">
        <v>13</v>
      </c>
      <c r="H2490" s="2">
        <v>75000</v>
      </c>
    </row>
    <row r="2491" spans="1:8" x14ac:dyDescent="0.45">
      <c r="A2491" s="2" t="str">
        <f t="shared" si="38"/>
        <v>PHINewLINDENVACUUM DISTILLATIONDownstream Charge Capacity, Next Year (barrels per stream day)</v>
      </c>
      <c r="B2491" s="2" t="s">
        <v>258</v>
      </c>
      <c r="C2491" s="2" t="s">
        <v>258</v>
      </c>
      <c r="D2491" s="2" t="s">
        <v>52</v>
      </c>
      <c r="E2491" s="2" t="s">
        <v>264</v>
      </c>
      <c r="F2491" s="2" t="s">
        <v>36</v>
      </c>
      <c r="G2491" s="2" t="s">
        <v>14</v>
      </c>
      <c r="H2491" s="2">
        <v>75000</v>
      </c>
    </row>
    <row r="2492" spans="1:8" x14ac:dyDescent="0.45">
      <c r="A2492" s="2" t="str">
        <f t="shared" si="38"/>
        <v>PHIOklPONCA CITYALKYLATESProduction Capacity, Current Year (barrels per steam day except sulfur and hydrogen)</v>
      </c>
      <c r="B2492" s="2" t="s">
        <v>258</v>
      </c>
      <c r="C2492" s="2" t="s">
        <v>258</v>
      </c>
      <c r="D2492" s="2" t="s">
        <v>189</v>
      </c>
      <c r="E2492" s="2" t="s">
        <v>265</v>
      </c>
      <c r="F2492" s="2" t="s">
        <v>40</v>
      </c>
      <c r="G2492" s="2" t="s">
        <v>19</v>
      </c>
      <c r="H2492" s="2">
        <v>17574</v>
      </c>
    </row>
    <row r="2493" spans="1:8" x14ac:dyDescent="0.45">
      <c r="A2493" s="2" t="str">
        <f t="shared" si="38"/>
        <v>PHIOklPONCA CITYALKYLATESProduction Capacity, Next Year (barrels per stream day except sulfur and hydrogen)</v>
      </c>
      <c r="B2493" s="2" t="s">
        <v>258</v>
      </c>
      <c r="C2493" s="2" t="s">
        <v>258</v>
      </c>
      <c r="D2493" s="2" t="s">
        <v>189</v>
      </c>
      <c r="E2493" s="2" t="s">
        <v>265</v>
      </c>
      <c r="F2493" s="2" t="s">
        <v>40</v>
      </c>
      <c r="G2493" s="2" t="s">
        <v>20</v>
      </c>
      <c r="H2493" s="2">
        <v>17574</v>
      </c>
    </row>
    <row r="2494" spans="1:8" x14ac:dyDescent="0.45">
      <c r="A2494" s="2" t="str">
        <f t="shared" si="38"/>
        <v>PHIOklPONCA CITYCAT CRACKING: FRESH FEEDDownstream Charge Capacity, Current Year (barrels per calendar day)</v>
      </c>
      <c r="B2494" s="2" t="s">
        <v>258</v>
      </c>
      <c r="C2494" s="2" t="s">
        <v>258</v>
      </c>
      <c r="D2494" s="2" t="s">
        <v>189</v>
      </c>
      <c r="E2494" s="2" t="s">
        <v>265</v>
      </c>
      <c r="F2494" s="2" t="s">
        <v>28</v>
      </c>
      <c r="G2494" s="2" t="s">
        <v>12</v>
      </c>
      <c r="H2494" s="2">
        <v>57000</v>
      </c>
    </row>
    <row r="2495" spans="1:8" x14ac:dyDescent="0.45">
      <c r="A2495" s="2" t="str">
        <f t="shared" si="38"/>
        <v>PHIOklPONCA CITYCAT CRACKING: FRESH FEEDDownstream Charge Capacity, Current Year (barrels per stream day)</v>
      </c>
      <c r="B2495" s="2" t="s">
        <v>258</v>
      </c>
      <c r="C2495" s="2" t="s">
        <v>258</v>
      </c>
      <c r="D2495" s="2" t="s">
        <v>189</v>
      </c>
      <c r="E2495" s="2" t="s">
        <v>265</v>
      </c>
      <c r="F2495" s="2" t="s">
        <v>28</v>
      </c>
      <c r="G2495" s="2" t="s">
        <v>13</v>
      </c>
      <c r="H2495" s="2">
        <v>76912</v>
      </c>
    </row>
    <row r="2496" spans="1:8" x14ac:dyDescent="0.45">
      <c r="A2496" s="2" t="str">
        <f t="shared" si="38"/>
        <v>PHIOklPONCA CITYCAT CRACKING: FRESH FEEDDownstream Charge Capacity, Next Year (barrels per stream day)</v>
      </c>
      <c r="B2496" s="2" t="s">
        <v>258</v>
      </c>
      <c r="C2496" s="2" t="s">
        <v>258</v>
      </c>
      <c r="D2496" s="2" t="s">
        <v>189</v>
      </c>
      <c r="E2496" s="2" t="s">
        <v>265</v>
      </c>
      <c r="F2496" s="2" t="s">
        <v>28</v>
      </c>
      <c r="G2496" s="2" t="s">
        <v>14</v>
      </c>
      <c r="H2496" s="2">
        <v>76912</v>
      </c>
    </row>
    <row r="2497" spans="1:8" x14ac:dyDescent="0.45">
      <c r="A2497" s="2" t="str">
        <f t="shared" si="38"/>
        <v>PHIOklPONCA CITYCAT REFORMING: HIGH PRESSUREDownstream Charge Capacity, Current Year (barrels per calendar day)</v>
      </c>
      <c r="B2497" s="2" t="s">
        <v>258</v>
      </c>
      <c r="C2497" s="2" t="s">
        <v>258</v>
      </c>
      <c r="D2497" s="2" t="s">
        <v>189</v>
      </c>
      <c r="E2497" s="2" t="s">
        <v>265</v>
      </c>
      <c r="F2497" s="2" t="s">
        <v>29</v>
      </c>
      <c r="G2497" s="2" t="s">
        <v>12</v>
      </c>
      <c r="H2497" s="2">
        <v>43500</v>
      </c>
    </row>
    <row r="2498" spans="1:8" x14ac:dyDescent="0.45">
      <c r="A2498" s="2" t="str">
        <f t="shared" ref="A2498:A2561" si="39">LEFT(B2498,3)&amp;LEFT(D2498,3)&amp;LEFT(E2498,15)&amp;F2498&amp;G2498</f>
        <v>PHIOklPONCA CITYCAT REFORMING: HIGH PRESSUREDownstream Charge Capacity, Current Year (barrels per stream day)</v>
      </c>
      <c r="B2498" s="2" t="s">
        <v>258</v>
      </c>
      <c r="C2498" s="2" t="s">
        <v>258</v>
      </c>
      <c r="D2498" s="2" t="s">
        <v>189</v>
      </c>
      <c r="E2498" s="2" t="s">
        <v>265</v>
      </c>
      <c r="F2498" s="2" t="s">
        <v>29</v>
      </c>
      <c r="G2498" s="2" t="s">
        <v>13</v>
      </c>
      <c r="H2498" s="2">
        <v>53593</v>
      </c>
    </row>
    <row r="2499" spans="1:8" x14ac:dyDescent="0.45">
      <c r="A2499" s="2" t="str">
        <f t="shared" si="39"/>
        <v>PHIOklPONCA CITYCAT REFORMING: HIGH PRESSUREDownstream Charge Capacity, Next Year (barrels per stream day)</v>
      </c>
      <c r="B2499" s="2" t="s">
        <v>258</v>
      </c>
      <c r="C2499" s="2" t="s">
        <v>258</v>
      </c>
      <c r="D2499" s="2" t="s">
        <v>189</v>
      </c>
      <c r="E2499" s="2" t="s">
        <v>265</v>
      </c>
      <c r="F2499" s="2" t="s">
        <v>29</v>
      </c>
      <c r="G2499" s="2" t="s">
        <v>14</v>
      </c>
      <c r="H2499" s="2">
        <v>53593</v>
      </c>
    </row>
    <row r="2500" spans="1:8" x14ac:dyDescent="0.45">
      <c r="A2500" s="2" t="str">
        <f t="shared" si="39"/>
        <v>PHIOklPONCA CITYDESULFURIZATION, DIESEL FUELDownstream Charge Capacity, Current Year (barrels per stream day)</v>
      </c>
      <c r="B2500" s="2" t="s">
        <v>258</v>
      </c>
      <c r="C2500" s="2" t="s">
        <v>258</v>
      </c>
      <c r="D2500" s="2" t="s">
        <v>189</v>
      </c>
      <c r="E2500" s="2" t="s">
        <v>265</v>
      </c>
      <c r="F2500" s="2" t="s">
        <v>43</v>
      </c>
      <c r="G2500" s="2" t="s">
        <v>13</v>
      </c>
      <c r="H2500" s="2">
        <v>31981</v>
      </c>
    </row>
    <row r="2501" spans="1:8" x14ac:dyDescent="0.45">
      <c r="A2501" s="2" t="str">
        <f t="shared" si="39"/>
        <v>PHIOklPONCA CITYDESULFURIZATION, DIESEL FUELDownstream Charge Capacity, Next Year (barrels per stream day)</v>
      </c>
      <c r="B2501" s="2" t="s">
        <v>258</v>
      </c>
      <c r="C2501" s="2" t="s">
        <v>258</v>
      </c>
      <c r="D2501" s="2" t="s">
        <v>189</v>
      </c>
      <c r="E2501" s="2" t="s">
        <v>265</v>
      </c>
      <c r="F2501" s="2" t="s">
        <v>43</v>
      </c>
      <c r="G2501" s="2" t="s">
        <v>14</v>
      </c>
      <c r="H2501" s="2">
        <v>31981</v>
      </c>
    </row>
    <row r="2502" spans="1:8" x14ac:dyDescent="0.45">
      <c r="A2502" s="2" t="str">
        <f t="shared" si="39"/>
        <v>PHIOklPONCA CITYDESULFURIZATION, GASOLINEDownstream Charge Capacity, Current Year (barrels per stream day)</v>
      </c>
      <c r="B2502" s="2" t="s">
        <v>258</v>
      </c>
      <c r="C2502" s="2" t="s">
        <v>258</v>
      </c>
      <c r="D2502" s="2" t="s">
        <v>189</v>
      </c>
      <c r="E2502" s="2" t="s">
        <v>265</v>
      </c>
      <c r="F2502" s="2" t="s">
        <v>30</v>
      </c>
      <c r="G2502" s="2" t="s">
        <v>13</v>
      </c>
      <c r="H2502" s="2">
        <v>58987</v>
      </c>
    </row>
    <row r="2503" spans="1:8" x14ac:dyDescent="0.45">
      <c r="A2503" s="2" t="str">
        <f t="shared" si="39"/>
        <v>PHIOklPONCA CITYDESULFURIZATION, GASOLINEDownstream Charge Capacity, Next Year (barrels per stream day)</v>
      </c>
      <c r="B2503" s="2" t="s">
        <v>258</v>
      </c>
      <c r="C2503" s="2" t="s">
        <v>258</v>
      </c>
      <c r="D2503" s="2" t="s">
        <v>189</v>
      </c>
      <c r="E2503" s="2" t="s">
        <v>265</v>
      </c>
      <c r="F2503" s="2" t="s">
        <v>30</v>
      </c>
      <c r="G2503" s="2" t="s">
        <v>14</v>
      </c>
      <c r="H2503" s="2">
        <v>58987</v>
      </c>
    </row>
    <row r="2504" spans="1:8" x14ac:dyDescent="0.45">
      <c r="A2504" s="2" t="str">
        <f t="shared" si="39"/>
        <v>PHIOklPONCA CITYDESULFURIZATION, HEAVY GAS OILDownstream Charge Capacity, Current Year (barrels per stream day)</v>
      </c>
      <c r="B2504" s="2" t="s">
        <v>258</v>
      </c>
      <c r="C2504" s="2" t="s">
        <v>258</v>
      </c>
      <c r="D2504" s="2" t="s">
        <v>189</v>
      </c>
      <c r="E2504" s="2" t="s">
        <v>265</v>
      </c>
      <c r="F2504" s="2" t="s">
        <v>16</v>
      </c>
      <c r="G2504" s="2" t="s">
        <v>13</v>
      </c>
      <c r="H2504" s="2">
        <v>23888</v>
      </c>
    </row>
    <row r="2505" spans="1:8" x14ac:dyDescent="0.45">
      <c r="A2505" s="2" t="str">
        <f t="shared" si="39"/>
        <v>PHIOklPONCA CITYDESULFURIZATION, HEAVY GAS OILDownstream Charge Capacity, Next Year (barrels per stream day)</v>
      </c>
      <c r="B2505" s="2" t="s">
        <v>258</v>
      </c>
      <c r="C2505" s="2" t="s">
        <v>258</v>
      </c>
      <c r="D2505" s="2" t="s">
        <v>189</v>
      </c>
      <c r="E2505" s="2" t="s">
        <v>265</v>
      </c>
      <c r="F2505" s="2" t="s">
        <v>16</v>
      </c>
      <c r="G2505" s="2" t="s">
        <v>14</v>
      </c>
      <c r="H2505" s="2">
        <v>23888</v>
      </c>
    </row>
    <row r="2506" spans="1:8" x14ac:dyDescent="0.45">
      <c r="A2506" s="2" t="str">
        <f t="shared" si="39"/>
        <v>PHIOklPONCA CITYDESULFURIZATION, KEROSENE AND JETDownstream Charge Capacity, Current Year (barrels per stream day)</v>
      </c>
      <c r="B2506" s="2" t="s">
        <v>258</v>
      </c>
      <c r="C2506" s="2" t="s">
        <v>258</v>
      </c>
      <c r="D2506" s="2" t="s">
        <v>189</v>
      </c>
      <c r="E2506" s="2" t="s">
        <v>265</v>
      </c>
      <c r="F2506" s="2" t="s">
        <v>44</v>
      </c>
      <c r="G2506" s="2" t="s">
        <v>13</v>
      </c>
      <c r="H2506" s="2">
        <v>18500</v>
      </c>
    </row>
    <row r="2507" spans="1:8" x14ac:dyDescent="0.45">
      <c r="A2507" s="2" t="str">
        <f t="shared" si="39"/>
        <v>PHIOklPONCA CITYDESULFURIZATION, KEROSENE AND JETDownstream Charge Capacity, Next Year (barrels per stream day)</v>
      </c>
      <c r="B2507" s="2" t="s">
        <v>258</v>
      </c>
      <c r="C2507" s="2" t="s">
        <v>258</v>
      </c>
      <c r="D2507" s="2" t="s">
        <v>189</v>
      </c>
      <c r="E2507" s="2" t="s">
        <v>265</v>
      </c>
      <c r="F2507" s="2" t="s">
        <v>44</v>
      </c>
      <c r="G2507" s="2" t="s">
        <v>14</v>
      </c>
      <c r="H2507" s="2">
        <v>18500</v>
      </c>
    </row>
    <row r="2508" spans="1:8" x14ac:dyDescent="0.45">
      <c r="A2508" s="2" t="str">
        <f t="shared" si="39"/>
        <v>PHIOklPONCA CITYDESULFURIZATION, NAPHTHA/REFORMER FEEDDownstream Charge Capacity, Current Year (barrels per stream day)</v>
      </c>
      <c r="B2508" s="2" t="s">
        <v>258</v>
      </c>
      <c r="C2508" s="2" t="s">
        <v>258</v>
      </c>
      <c r="D2508" s="2" t="s">
        <v>189</v>
      </c>
      <c r="E2508" s="2" t="s">
        <v>265</v>
      </c>
      <c r="F2508" s="2" t="s">
        <v>17</v>
      </c>
      <c r="G2508" s="2" t="s">
        <v>13</v>
      </c>
      <c r="H2508" s="2">
        <v>51511</v>
      </c>
    </row>
    <row r="2509" spans="1:8" x14ac:dyDescent="0.45">
      <c r="A2509" s="2" t="str">
        <f t="shared" si="39"/>
        <v>PHIOklPONCA CITYDESULFURIZATION, NAPHTHA/REFORMER FEEDDownstream Charge Capacity, Next Year (barrels per stream day)</v>
      </c>
      <c r="B2509" s="2" t="s">
        <v>258</v>
      </c>
      <c r="C2509" s="2" t="s">
        <v>258</v>
      </c>
      <c r="D2509" s="2" t="s">
        <v>189</v>
      </c>
      <c r="E2509" s="2" t="s">
        <v>265</v>
      </c>
      <c r="F2509" s="2" t="s">
        <v>17</v>
      </c>
      <c r="G2509" s="2" t="s">
        <v>14</v>
      </c>
      <c r="H2509" s="2">
        <v>51511</v>
      </c>
    </row>
    <row r="2510" spans="1:8" x14ac:dyDescent="0.45">
      <c r="A2510" s="2" t="str">
        <f t="shared" si="39"/>
        <v>PHIOklPONCA CITYDESULFURIZATION, OTHER DISTILLATEDownstream Charge Capacity, Current Year (barrels per stream day)</v>
      </c>
      <c r="B2510" s="2" t="s">
        <v>258</v>
      </c>
      <c r="C2510" s="2" t="s">
        <v>258</v>
      </c>
      <c r="D2510" s="2" t="s">
        <v>189</v>
      </c>
      <c r="E2510" s="2" t="s">
        <v>265</v>
      </c>
      <c r="F2510" s="2" t="s">
        <v>99</v>
      </c>
      <c r="G2510" s="2" t="s">
        <v>13</v>
      </c>
      <c r="H2510" s="2">
        <v>37590</v>
      </c>
    </row>
    <row r="2511" spans="1:8" x14ac:dyDescent="0.45">
      <c r="A2511" s="2" t="str">
        <f t="shared" si="39"/>
        <v>PHIOklPONCA CITYDESULFURIZATION, OTHER DISTILLATEDownstream Charge Capacity, Next Year (barrels per stream day)</v>
      </c>
      <c r="B2511" s="2" t="s">
        <v>258</v>
      </c>
      <c r="C2511" s="2" t="s">
        <v>258</v>
      </c>
      <c r="D2511" s="2" t="s">
        <v>189</v>
      </c>
      <c r="E2511" s="2" t="s">
        <v>265</v>
      </c>
      <c r="F2511" s="2" t="s">
        <v>99</v>
      </c>
      <c r="G2511" s="2" t="s">
        <v>14</v>
      </c>
      <c r="H2511" s="2">
        <v>37590</v>
      </c>
    </row>
    <row r="2512" spans="1:8" x14ac:dyDescent="0.45">
      <c r="A2512" s="2" t="str">
        <f t="shared" si="39"/>
        <v>PHIOklPONCA CITYDESULFURIZATION, OTHERDownstream Charge Capacity, Current Year (barrels per stream day)</v>
      </c>
      <c r="B2512" s="2" t="s">
        <v>258</v>
      </c>
      <c r="C2512" s="2" t="s">
        <v>258</v>
      </c>
      <c r="D2512" s="2" t="s">
        <v>189</v>
      </c>
      <c r="E2512" s="2" t="s">
        <v>265</v>
      </c>
      <c r="F2512" s="2" t="s">
        <v>95</v>
      </c>
      <c r="G2512" s="2" t="s">
        <v>13</v>
      </c>
      <c r="H2512" s="2">
        <v>14432</v>
      </c>
    </row>
    <row r="2513" spans="1:8" x14ac:dyDescent="0.45">
      <c r="A2513" s="2" t="str">
        <f t="shared" si="39"/>
        <v>PHIOklPONCA CITYDESULFURIZATION, OTHERDownstream Charge Capacity, Next Year (barrels per stream day)</v>
      </c>
      <c r="B2513" s="2" t="s">
        <v>258</v>
      </c>
      <c r="C2513" s="2" t="s">
        <v>258</v>
      </c>
      <c r="D2513" s="2" t="s">
        <v>189</v>
      </c>
      <c r="E2513" s="2" t="s">
        <v>265</v>
      </c>
      <c r="F2513" s="2" t="s">
        <v>95</v>
      </c>
      <c r="G2513" s="2" t="s">
        <v>14</v>
      </c>
      <c r="H2513" s="2">
        <v>14432</v>
      </c>
    </row>
    <row r="2514" spans="1:8" x14ac:dyDescent="0.45">
      <c r="A2514" s="2" t="str">
        <f t="shared" si="39"/>
        <v>PHIOklPONCA CITYHYDROGEN (MMCFD)Production Capacity, Current Year (barrels per steam day except sulfur and hydrogen)</v>
      </c>
      <c r="B2514" s="2" t="s">
        <v>258</v>
      </c>
      <c r="C2514" s="2" t="s">
        <v>258</v>
      </c>
      <c r="D2514" s="2" t="s">
        <v>189</v>
      </c>
      <c r="E2514" s="2" t="s">
        <v>265</v>
      </c>
      <c r="F2514" s="2" t="s">
        <v>18</v>
      </c>
      <c r="G2514" s="2" t="s">
        <v>19</v>
      </c>
      <c r="H2514" s="2">
        <v>35</v>
      </c>
    </row>
    <row r="2515" spans="1:8" x14ac:dyDescent="0.45">
      <c r="A2515" s="2" t="str">
        <f t="shared" si="39"/>
        <v>PHIOklPONCA CITYHYDROGEN (MMCFD)Production Capacity, Next Year (barrels per stream day except sulfur and hydrogen)</v>
      </c>
      <c r="B2515" s="2" t="s">
        <v>258</v>
      </c>
      <c r="C2515" s="2" t="s">
        <v>258</v>
      </c>
      <c r="D2515" s="2" t="s">
        <v>189</v>
      </c>
      <c r="E2515" s="2" t="s">
        <v>265</v>
      </c>
      <c r="F2515" s="2" t="s">
        <v>18</v>
      </c>
      <c r="G2515" s="2" t="s">
        <v>20</v>
      </c>
      <c r="H2515" s="2">
        <v>35</v>
      </c>
    </row>
    <row r="2516" spans="1:8" x14ac:dyDescent="0.45">
      <c r="A2516" s="2" t="str">
        <f t="shared" si="39"/>
        <v>PHIOklPONCA CITYOPERATING CAPACITYAtmospheric Crude Distillation Capacity (barrels per calendar day)</v>
      </c>
      <c r="B2516" s="2" t="s">
        <v>258</v>
      </c>
      <c r="C2516" s="2" t="s">
        <v>258</v>
      </c>
      <c r="D2516" s="2" t="s">
        <v>189</v>
      </c>
      <c r="E2516" s="2" t="s">
        <v>265</v>
      </c>
      <c r="F2516" s="2" t="s">
        <v>31</v>
      </c>
      <c r="G2516" s="2" t="s">
        <v>32</v>
      </c>
      <c r="H2516" s="2">
        <v>200000</v>
      </c>
    </row>
    <row r="2517" spans="1:8" x14ac:dyDescent="0.45">
      <c r="A2517" s="2" t="str">
        <f t="shared" si="39"/>
        <v>PHIOklPONCA CITYOPERATING CAPACITYAtmospheric Crude Distillation Capacity (barrels per stream day)</v>
      </c>
      <c r="B2517" s="2" t="s">
        <v>258</v>
      </c>
      <c r="C2517" s="2" t="s">
        <v>258</v>
      </c>
      <c r="D2517" s="2" t="s">
        <v>189</v>
      </c>
      <c r="E2517" s="2" t="s">
        <v>265</v>
      </c>
      <c r="F2517" s="2" t="s">
        <v>31</v>
      </c>
      <c r="G2517" s="2" t="s">
        <v>33</v>
      </c>
      <c r="H2517" s="2">
        <v>219144</v>
      </c>
    </row>
    <row r="2518" spans="1:8" x14ac:dyDescent="0.45">
      <c r="A2518" s="2" t="str">
        <f t="shared" si="39"/>
        <v>PHIOklPONCA CITYPETCOKE,MARKETProduction Capacity, Current Year (barrels per steam day except sulfur and hydrogen)</v>
      </c>
      <c r="B2518" s="2" t="s">
        <v>258</v>
      </c>
      <c r="C2518" s="2" t="s">
        <v>258</v>
      </c>
      <c r="D2518" s="2" t="s">
        <v>189</v>
      </c>
      <c r="E2518" s="2" t="s">
        <v>265</v>
      </c>
      <c r="F2518" s="2" t="s">
        <v>67</v>
      </c>
      <c r="G2518" s="2" t="s">
        <v>19</v>
      </c>
      <c r="H2518" s="2">
        <v>6300</v>
      </c>
    </row>
    <row r="2519" spans="1:8" x14ac:dyDescent="0.45">
      <c r="A2519" s="2" t="str">
        <f t="shared" si="39"/>
        <v>PHIOklPONCA CITYPETCOKE,MARKETProduction Capacity, Next Year (barrels per stream day except sulfur and hydrogen)</v>
      </c>
      <c r="B2519" s="2" t="s">
        <v>258</v>
      </c>
      <c r="C2519" s="2" t="s">
        <v>258</v>
      </c>
      <c r="D2519" s="2" t="s">
        <v>189</v>
      </c>
      <c r="E2519" s="2" t="s">
        <v>265</v>
      </c>
      <c r="F2519" s="2" t="s">
        <v>67</v>
      </c>
      <c r="G2519" s="2" t="s">
        <v>20</v>
      </c>
      <c r="H2519" s="2">
        <v>6300</v>
      </c>
    </row>
    <row r="2520" spans="1:8" x14ac:dyDescent="0.45">
      <c r="A2520" s="2" t="str">
        <f t="shared" si="39"/>
        <v>PHIOklPONCA CITYTHERM CRACKING, DELAYED COKINGDownstream Charge Capacity, Current Year (barrels per calendar day)</v>
      </c>
      <c r="B2520" s="2" t="s">
        <v>258</v>
      </c>
      <c r="C2520" s="2" t="s">
        <v>258</v>
      </c>
      <c r="D2520" s="2" t="s">
        <v>189</v>
      </c>
      <c r="E2520" s="2" t="s">
        <v>265</v>
      </c>
      <c r="F2520" s="2" t="s">
        <v>68</v>
      </c>
      <c r="G2520" s="2" t="s">
        <v>12</v>
      </c>
      <c r="H2520" s="2">
        <v>22200</v>
      </c>
    </row>
    <row r="2521" spans="1:8" x14ac:dyDescent="0.45">
      <c r="A2521" s="2" t="str">
        <f t="shared" si="39"/>
        <v>PHIOklPONCA CITYTHERM CRACKING, DELAYED COKINGDownstream Charge Capacity, Current Year (barrels per stream day)</v>
      </c>
      <c r="B2521" s="2" t="s">
        <v>258</v>
      </c>
      <c r="C2521" s="2" t="s">
        <v>258</v>
      </c>
      <c r="D2521" s="2" t="s">
        <v>189</v>
      </c>
      <c r="E2521" s="2" t="s">
        <v>265</v>
      </c>
      <c r="F2521" s="2" t="s">
        <v>68</v>
      </c>
      <c r="G2521" s="2" t="s">
        <v>13</v>
      </c>
      <c r="H2521" s="2">
        <v>27385</v>
      </c>
    </row>
    <row r="2522" spans="1:8" x14ac:dyDescent="0.45">
      <c r="A2522" s="2" t="str">
        <f t="shared" si="39"/>
        <v>PHIOklPONCA CITYTHERM CRACKING, DELAYED COKINGDownstream Charge Capacity, Next Year (barrels per stream day)</v>
      </c>
      <c r="B2522" s="2" t="s">
        <v>258</v>
      </c>
      <c r="C2522" s="2" t="s">
        <v>258</v>
      </c>
      <c r="D2522" s="2" t="s">
        <v>189</v>
      </c>
      <c r="E2522" s="2" t="s">
        <v>265</v>
      </c>
      <c r="F2522" s="2" t="s">
        <v>68</v>
      </c>
      <c r="G2522" s="2" t="s">
        <v>14</v>
      </c>
      <c r="H2522" s="2">
        <v>27385</v>
      </c>
    </row>
    <row r="2523" spans="1:8" x14ac:dyDescent="0.45">
      <c r="A2523" s="2" t="str">
        <f t="shared" si="39"/>
        <v>PHIOklPONCA CITYTOTAL OPER CAP (PROJECTED, NEXT YEAR)Atmospheric Crude Distillation Capacity (barrels per stream day)</v>
      </c>
      <c r="B2523" s="2" t="s">
        <v>258</v>
      </c>
      <c r="C2523" s="2" t="s">
        <v>258</v>
      </c>
      <c r="D2523" s="2" t="s">
        <v>189</v>
      </c>
      <c r="E2523" s="2" t="s">
        <v>265</v>
      </c>
      <c r="F2523" s="2" t="s">
        <v>34</v>
      </c>
      <c r="G2523" s="2" t="s">
        <v>33</v>
      </c>
      <c r="H2523" s="2">
        <v>219144</v>
      </c>
    </row>
    <row r="2524" spans="1:8" x14ac:dyDescent="0.45">
      <c r="A2524" s="2" t="str">
        <f t="shared" si="39"/>
        <v>PHIOklPONCA CITYTOTAL OPERABLE CAPACITYAtmospheric Crude Distillation Capacity (barrels per calendar day)</v>
      </c>
      <c r="B2524" s="2" t="s">
        <v>258</v>
      </c>
      <c r="C2524" s="2" t="s">
        <v>258</v>
      </c>
      <c r="D2524" s="2" t="s">
        <v>189</v>
      </c>
      <c r="E2524" s="2" t="s">
        <v>265</v>
      </c>
      <c r="F2524" s="2" t="s">
        <v>35</v>
      </c>
      <c r="G2524" s="2" t="s">
        <v>32</v>
      </c>
      <c r="H2524" s="2">
        <v>200000</v>
      </c>
    </row>
    <row r="2525" spans="1:8" x14ac:dyDescent="0.45">
      <c r="A2525" s="2" t="str">
        <f t="shared" si="39"/>
        <v>PHIOklPONCA CITYTOTAL OPERABLE CAPACITYAtmospheric Crude Distillation Capacity (barrels per stream day)</v>
      </c>
      <c r="B2525" s="2" t="s">
        <v>258</v>
      </c>
      <c r="C2525" s="2" t="s">
        <v>258</v>
      </c>
      <c r="D2525" s="2" t="s">
        <v>189</v>
      </c>
      <c r="E2525" s="2" t="s">
        <v>265</v>
      </c>
      <c r="F2525" s="2" t="s">
        <v>35</v>
      </c>
      <c r="G2525" s="2" t="s">
        <v>33</v>
      </c>
      <c r="H2525" s="2">
        <v>219144</v>
      </c>
    </row>
    <row r="2526" spans="1:8" x14ac:dyDescent="0.45">
      <c r="A2526" s="2" t="str">
        <f t="shared" si="39"/>
        <v>PHIOklPONCA CITYVACUUM DISTILLATIONDownstream Charge Capacity, Current Year (barrels per stream day)</v>
      </c>
      <c r="B2526" s="2" t="s">
        <v>258</v>
      </c>
      <c r="C2526" s="2" t="s">
        <v>258</v>
      </c>
      <c r="D2526" s="2" t="s">
        <v>189</v>
      </c>
      <c r="E2526" s="2" t="s">
        <v>265</v>
      </c>
      <c r="F2526" s="2" t="s">
        <v>36</v>
      </c>
      <c r="G2526" s="2" t="s">
        <v>13</v>
      </c>
      <c r="H2526" s="2">
        <v>89042</v>
      </c>
    </row>
    <row r="2527" spans="1:8" x14ac:dyDescent="0.45">
      <c r="A2527" s="2" t="str">
        <f t="shared" si="39"/>
        <v>PHIOklPONCA CITYVACUUM DISTILLATIONDownstream Charge Capacity, Next Year (barrels per stream day)</v>
      </c>
      <c r="B2527" s="2" t="s">
        <v>258</v>
      </c>
      <c r="C2527" s="2" t="s">
        <v>258</v>
      </c>
      <c r="D2527" s="2" t="s">
        <v>189</v>
      </c>
      <c r="E2527" s="2" t="s">
        <v>265</v>
      </c>
      <c r="F2527" s="2" t="s">
        <v>36</v>
      </c>
      <c r="G2527" s="2" t="s">
        <v>14</v>
      </c>
      <c r="H2527" s="2">
        <v>89042</v>
      </c>
    </row>
    <row r="2528" spans="1:8" x14ac:dyDescent="0.45">
      <c r="A2528" s="2" t="str">
        <f t="shared" si="39"/>
        <v>PHITexSWEENYALKYLATESProduction Capacity, Current Year (barrels per steam day except sulfur and hydrogen)</v>
      </c>
      <c r="B2528" s="2" t="s">
        <v>258</v>
      </c>
      <c r="C2528" s="2" t="s">
        <v>258</v>
      </c>
      <c r="D2528" s="2" t="s">
        <v>38</v>
      </c>
      <c r="E2528" s="2" t="s">
        <v>266</v>
      </c>
      <c r="F2528" s="2" t="s">
        <v>40</v>
      </c>
      <c r="G2528" s="2" t="s">
        <v>19</v>
      </c>
      <c r="H2528" s="2">
        <v>21700</v>
      </c>
    </row>
    <row r="2529" spans="1:8" x14ac:dyDescent="0.45">
      <c r="A2529" s="2" t="str">
        <f t="shared" si="39"/>
        <v>PHITexSWEENYALKYLATESProduction Capacity, Next Year (barrels per stream day except sulfur and hydrogen)</v>
      </c>
      <c r="B2529" s="2" t="s">
        <v>258</v>
      </c>
      <c r="C2529" s="2" t="s">
        <v>258</v>
      </c>
      <c r="D2529" s="2" t="s">
        <v>38</v>
      </c>
      <c r="E2529" s="2" t="s">
        <v>266</v>
      </c>
      <c r="F2529" s="2" t="s">
        <v>40</v>
      </c>
      <c r="G2529" s="2" t="s">
        <v>20</v>
      </c>
      <c r="H2529" s="2">
        <v>21700</v>
      </c>
    </row>
    <row r="2530" spans="1:8" x14ac:dyDescent="0.45">
      <c r="A2530" s="2" t="str">
        <f t="shared" si="39"/>
        <v>PHITexSWEENYAROMATICSProduction Capacity, Current Year (barrels per steam day except sulfur and hydrogen)</v>
      </c>
      <c r="B2530" s="2" t="s">
        <v>258</v>
      </c>
      <c r="C2530" s="2" t="s">
        <v>258</v>
      </c>
      <c r="D2530" s="2" t="s">
        <v>38</v>
      </c>
      <c r="E2530" s="2" t="s">
        <v>266</v>
      </c>
      <c r="F2530" s="2" t="s">
        <v>41</v>
      </c>
      <c r="G2530" s="2" t="s">
        <v>19</v>
      </c>
      <c r="H2530" s="2">
        <v>11600</v>
      </c>
    </row>
    <row r="2531" spans="1:8" x14ac:dyDescent="0.45">
      <c r="A2531" s="2" t="str">
        <f t="shared" si="39"/>
        <v>PHITexSWEENYAROMATICSProduction Capacity, Next Year (barrels per stream day except sulfur and hydrogen)</v>
      </c>
      <c r="B2531" s="2" t="s">
        <v>258</v>
      </c>
      <c r="C2531" s="2" t="s">
        <v>258</v>
      </c>
      <c r="D2531" s="2" t="s">
        <v>38</v>
      </c>
      <c r="E2531" s="2" t="s">
        <v>266</v>
      </c>
      <c r="F2531" s="2" t="s">
        <v>41</v>
      </c>
      <c r="G2531" s="2" t="s">
        <v>20</v>
      </c>
      <c r="H2531" s="2">
        <v>11600</v>
      </c>
    </row>
    <row r="2532" spans="1:8" x14ac:dyDescent="0.45">
      <c r="A2532" s="2" t="str">
        <f t="shared" si="39"/>
        <v>PHITexSWEENYCAT CRACKING: FRESH FEEDDownstream Charge Capacity, Current Year (barrels per calendar day)</v>
      </c>
      <c r="B2532" s="2" t="s">
        <v>258</v>
      </c>
      <c r="C2532" s="2" t="s">
        <v>258</v>
      </c>
      <c r="D2532" s="2" t="s">
        <v>38</v>
      </c>
      <c r="E2532" s="2" t="s">
        <v>266</v>
      </c>
      <c r="F2532" s="2" t="s">
        <v>28</v>
      </c>
      <c r="G2532" s="2" t="s">
        <v>12</v>
      </c>
      <c r="H2532" s="2">
        <v>97000</v>
      </c>
    </row>
    <row r="2533" spans="1:8" x14ac:dyDescent="0.45">
      <c r="A2533" s="2" t="str">
        <f t="shared" si="39"/>
        <v>PHITexSWEENYCAT CRACKING: FRESH FEEDDownstream Charge Capacity, Current Year (barrels per stream day)</v>
      </c>
      <c r="B2533" s="2" t="s">
        <v>258</v>
      </c>
      <c r="C2533" s="2" t="s">
        <v>258</v>
      </c>
      <c r="D2533" s="2" t="s">
        <v>38</v>
      </c>
      <c r="E2533" s="2" t="s">
        <v>266</v>
      </c>
      <c r="F2533" s="2" t="s">
        <v>28</v>
      </c>
      <c r="G2533" s="2" t="s">
        <v>13</v>
      </c>
      <c r="H2533" s="2">
        <v>107700</v>
      </c>
    </row>
    <row r="2534" spans="1:8" x14ac:dyDescent="0.45">
      <c r="A2534" s="2" t="str">
        <f t="shared" si="39"/>
        <v>PHITexSWEENYCAT CRACKING: FRESH FEEDDownstream Charge Capacity, Next Year (barrels per stream day)</v>
      </c>
      <c r="B2534" s="2" t="s">
        <v>258</v>
      </c>
      <c r="C2534" s="2" t="s">
        <v>258</v>
      </c>
      <c r="D2534" s="2" t="s">
        <v>38</v>
      </c>
      <c r="E2534" s="2" t="s">
        <v>266</v>
      </c>
      <c r="F2534" s="2" t="s">
        <v>28</v>
      </c>
      <c r="G2534" s="2" t="s">
        <v>14</v>
      </c>
      <c r="H2534" s="2">
        <v>107700</v>
      </c>
    </row>
    <row r="2535" spans="1:8" x14ac:dyDescent="0.45">
      <c r="A2535" s="2" t="str">
        <f t="shared" si="39"/>
        <v>PHITexSWEENYCAT CRACKING: RECYCLED FEEDDownstream Charge Capacity, Current Year (barrels per stream day)</v>
      </c>
      <c r="B2535" s="2" t="s">
        <v>258</v>
      </c>
      <c r="C2535" s="2" t="s">
        <v>258</v>
      </c>
      <c r="D2535" s="2" t="s">
        <v>38</v>
      </c>
      <c r="E2535" s="2" t="s">
        <v>266</v>
      </c>
      <c r="F2535" s="2" t="s">
        <v>66</v>
      </c>
      <c r="G2535" s="2" t="s">
        <v>13</v>
      </c>
      <c r="H2535" s="2">
        <v>12000</v>
      </c>
    </row>
    <row r="2536" spans="1:8" x14ac:dyDescent="0.45">
      <c r="A2536" s="2" t="str">
        <f t="shared" si="39"/>
        <v>PHITexSWEENYCAT CRACKING: RECYCLED FEEDDownstream Charge Capacity, Next Year (barrels per stream day)</v>
      </c>
      <c r="B2536" s="2" t="s">
        <v>258</v>
      </c>
      <c r="C2536" s="2" t="s">
        <v>258</v>
      </c>
      <c r="D2536" s="2" t="s">
        <v>38</v>
      </c>
      <c r="E2536" s="2" t="s">
        <v>266</v>
      </c>
      <c r="F2536" s="2" t="s">
        <v>66</v>
      </c>
      <c r="G2536" s="2" t="s">
        <v>14</v>
      </c>
      <c r="H2536" s="2">
        <v>12000</v>
      </c>
    </row>
    <row r="2537" spans="1:8" x14ac:dyDescent="0.45">
      <c r="A2537" s="2" t="str">
        <f t="shared" si="39"/>
        <v>PHITexSWEENYCAT REFORMING: LOW PRESSUREDownstream Charge Capacity, Current Year (barrels per calendar day)</v>
      </c>
      <c r="B2537" s="2" t="s">
        <v>258</v>
      </c>
      <c r="C2537" s="2" t="s">
        <v>258</v>
      </c>
      <c r="D2537" s="2" t="s">
        <v>38</v>
      </c>
      <c r="E2537" s="2" t="s">
        <v>266</v>
      </c>
      <c r="F2537" s="2" t="s">
        <v>15</v>
      </c>
      <c r="G2537" s="2" t="s">
        <v>12</v>
      </c>
      <c r="H2537" s="2">
        <v>33780</v>
      </c>
    </row>
    <row r="2538" spans="1:8" x14ac:dyDescent="0.45">
      <c r="A2538" s="2" t="str">
        <f t="shared" si="39"/>
        <v>PHITexSWEENYCAT REFORMING: LOW PRESSUREDownstream Charge Capacity, Current Year (barrels per stream day)</v>
      </c>
      <c r="B2538" s="2" t="s">
        <v>258</v>
      </c>
      <c r="C2538" s="2" t="s">
        <v>258</v>
      </c>
      <c r="D2538" s="2" t="s">
        <v>38</v>
      </c>
      <c r="E2538" s="2" t="s">
        <v>266</v>
      </c>
      <c r="F2538" s="2" t="s">
        <v>15</v>
      </c>
      <c r="G2538" s="2" t="s">
        <v>13</v>
      </c>
      <c r="H2538" s="2">
        <v>37500</v>
      </c>
    </row>
    <row r="2539" spans="1:8" x14ac:dyDescent="0.45">
      <c r="A2539" s="2" t="str">
        <f t="shared" si="39"/>
        <v>PHITexSWEENYCAT REFORMING: LOW PRESSUREDownstream Charge Capacity, Next Year (barrels per stream day)</v>
      </c>
      <c r="B2539" s="2" t="s">
        <v>258</v>
      </c>
      <c r="C2539" s="2" t="s">
        <v>258</v>
      </c>
      <c r="D2539" s="2" t="s">
        <v>38</v>
      </c>
      <c r="E2539" s="2" t="s">
        <v>266</v>
      </c>
      <c r="F2539" s="2" t="s">
        <v>15</v>
      </c>
      <c r="G2539" s="2" t="s">
        <v>14</v>
      </c>
      <c r="H2539" s="2">
        <v>37500</v>
      </c>
    </row>
    <row r="2540" spans="1:8" x14ac:dyDescent="0.45">
      <c r="A2540" s="2" t="str">
        <f t="shared" si="39"/>
        <v>PHITexSWEENYDESULFURIZATION, DIESEL FUELDownstream Charge Capacity, Current Year (barrels per stream day)</v>
      </c>
      <c r="B2540" s="2" t="s">
        <v>258</v>
      </c>
      <c r="C2540" s="2" t="s">
        <v>258</v>
      </c>
      <c r="D2540" s="2" t="s">
        <v>38</v>
      </c>
      <c r="E2540" s="2" t="s">
        <v>266</v>
      </c>
      <c r="F2540" s="2" t="s">
        <v>43</v>
      </c>
      <c r="G2540" s="2" t="s">
        <v>13</v>
      </c>
      <c r="H2540" s="2">
        <v>123700</v>
      </c>
    </row>
    <row r="2541" spans="1:8" x14ac:dyDescent="0.45">
      <c r="A2541" s="2" t="str">
        <f t="shared" si="39"/>
        <v>PHITexSWEENYDESULFURIZATION, DIESEL FUELDownstream Charge Capacity, Next Year (barrels per stream day)</v>
      </c>
      <c r="B2541" s="2" t="s">
        <v>258</v>
      </c>
      <c r="C2541" s="2" t="s">
        <v>258</v>
      </c>
      <c r="D2541" s="2" t="s">
        <v>38</v>
      </c>
      <c r="E2541" s="2" t="s">
        <v>266</v>
      </c>
      <c r="F2541" s="2" t="s">
        <v>43</v>
      </c>
      <c r="G2541" s="2" t="s">
        <v>14</v>
      </c>
      <c r="H2541" s="2">
        <v>123700</v>
      </c>
    </row>
    <row r="2542" spans="1:8" x14ac:dyDescent="0.45">
      <c r="A2542" s="2" t="str">
        <f t="shared" si="39"/>
        <v>PHITexSWEENYDESULFURIZATION, GASOLINEDownstream Charge Capacity, Current Year (barrels per stream day)</v>
      </c>
      <c r="B2542" s="2" t="s">
        <v>258</v>
      </c>
      <c r="C2542" s="2" t="s">
        <v>258</v>
      </c>
      <c r="D2542" s="2" t="s">
        <v>38</v>
      </c>
      <c r="E2542" s="2" t="s">
        <v>266</v>
      </c>
      <c r="F2542" s="2" t="s">
        <v>30</v>
      </c>
      <c r="G2542" s="2" t="s">
        <v>13</v>
      </c>
      <c r="H2542" s="2">
        <v>68700</v>
      </c>
    </row>
    <row r="2543" spans="1:8" x14ac:dyDescent="0.45">
      <c r="A2543" s="2" t="str">
        <f t="shared" si="39"/>
        <v>PHITexSWEENYDESULFURIZATION, GASOLINEDownstream Charge Capacity, Next Year (barrels per stream day)</v>
      </c>
      <c r="B2543" s="2" t="s">
        <v>258</v>
      </c>
      <c r="C2543" s="2" t="s">
        <v>258</v>
      </c>
      <c r="D2543" s="2" t="s">
        <v>38</v>
      </c>
      <c r="E2543" s="2" t="s">
        <v>266</v>
      </c>
      <c r="F2543" s="2" t="s">
        <v>30</v>
      </c>
      <c r="G2543" s="2" t="s">
        <v>14</v>
      </c>
      <c r="H2543" s="2">
        <v>68700</v>
      </c>
    </row>
    <row r="2544" spans="1:8" x14ac:dyDescent="0.45">
      <c r="A2544" s="2" t="str">
        <f t="shared" si="39"/>
        <v>PHITexSWEENYDESULFURIZATION, HEAVY GAS OILDownstream Charge Capacity, Current Year (barrels per stream day)</v>
      </c>
      <c r="B2544" s="2" t="s">
        <v>258</v>
      </c>
      <c r="C2544" s="2" t="s">
        <v>258</v>
      </c>
      <c r="D2544" s="2" t="s">
        <v>38</v>
      </c>
      <c r="E2544" s="2" t="s">
        <v>266</v>
      </c>
      <c r="F2544" s="2" t="s">
        <v>16</v>
      </c>
      <c r="G2544" s="2" t="s">
        <v>13</v>
      </c>
      <c r="H2544" s="2">
        <v>107000</v>
      </c>
    </row>
    <row r="2545" spans="1:8" x14ac:dyDescent="0.45">
      <c r="A2545" s="2" t="str">
        <f t="shared" si="39"/>
        <v>PHITexSWEENYDESULFURIZATION, HEAVY GAS OILDownstream Charge Capacity, Next Year (barrels per stream day)</v>
      </c>
      <c r="B2545" s="2" t="s">
        <v>258</v>
      </c>
      <c r="C2545" s="2" t="s">
        <v>258</v>
      </c>
      <c r="D2545" s="2" t="s">
        <v>38</v>
      </c>
      <c r="E2545" s="2" t="s">
        <v>266</v>
      </c>
      <c r="F2545" s="2" t="s">
        <v>16</v>
      </c>
      <c r="G2545" s="2" t="s">
        <v>14</v>
      </c>
      <c r="H2545" s="2">
        <v>107000</v>
      </c>
    </row>
    <row r="2546" spans="1:8" x14ac:dyDescent="0.45">
      <c r="A2546" s="2" t="str">
        <f t="shared" si="39"/>
        <v>PHITexSWEENYDESULFURIZATION, NAPHTHA/REFORMER FEEDDownstream Charge Capacity, Current Year (barrels per stream day)</v>
      </c>
      <c r="B2546" s="2" t="s">
        <v>258</v>
      </c>
      <c r="C2546" s="2" t="s">
        <v>258</v>
      </c>
      <c r="D2546" s="2" t="s">
        <v>38</v>
      </c>
      <c r="E2546" s="2" t="s">
        <v>266</v>
      </c>
      <c r="F2546" s="2" t="s">
        <v>17</v>
      </c>
      <c r="G2546" s="2" t="s">
        <v>13</v>
      </c>
      <c r="H2546" s="2">
        <v>67300</v>
      </c>
    </row>
    <row r="2547" spans="1:8" x14ac:dyDescent="0.45">
      <c r="A2547" s="2" t="str">
        <f t="shared" si="39"/>
        <v>PHITexSWEENYDESULFURIZATION, NAPHTHA/REFORMER FEEDDownstream Charge Capacity, Next Year (barrels per stream day)</v>
      </c>
      <c r="B2547" s="2" t="s">
        <v>258</v>
      </c>
      <c r="C2547" s="2" t="s">
        <v>258</v>
      </c>
      <c r="D2547" s="2" t="s">
        <v>38</v>
      </c>
      <c r="E2547" s="2" t="s">
        <v>266</v>
      </c>
      <c r="F2547" s="2" t="s">
        <v>17</v>
      </c>
      <c r="G2547" s="2" t="s">
        <v>14</v>
      </c>
      <c r="H2547" s="2">
        <v>67300</v>
      </c>
    </row>
    <row r="2548" spans="1:8" x14ac:dyDescent="0.45">
      <c r="A2548" s="2" t="str">
        <f t="shared" si="39"/>
        <v>PHITexSWEENYISOMERIZATION (ISOPENTANE/ISOHEXANE)Production Capacity, Current Year (barrels per steam day except sulfur and hydrogen)</v>
      </c>
      <c r="B2548" s="2" t="s">
        <v>258</v>
      </c>
      <c r="C2548" s="2" t="s">
        <v>258</v>
      </c>
      <c r="D2548" s="2" t="s">
        <v>38</v>
      </c>
      <c r="E2548" s="2" t="s">
        <v>266</v>
      </c>
      <c r="F2548" s="2" t="s">
        <v>22</v>
      </c>
      <c r="G2548" s="2" t="s">
        <v>19</v>
      </c>
      <c r="H2548" s="2">
        <v>10100</v>
      </c>
    </row>
    <row r="2549" spans="1:8" x14ac:dyDescent="0.45">
      <c r="A2549" s="2" t="str">
        <f t="shared" si="39"/>
        <v>PHITexSWEENYISOMERIZATION (ISOPENTANE/ISOHEXANE)Production Capacity, Next Year (barrels per stream day except sulfur and hydrogen)</v>
      </c>
      <c r="B2549" s="2" t="s">
        <v>258</v>
      </c>
      <c r="C2549" s="2" t="s">
        <v>258</v>
      </c>
      <c r="D2549" s="2" t="s">
        <v>38</v>
      </c>
      <c r="E2549" s="2" t="s">
        <v>266</v>
      </c>
      <c r="F2549" s="2" t="s">
        <v>22</v>
      </c>
      <c r="G2549" s="2" t="s">
        <v>20</v>
      </c>
      <c r="H2549" s="2">
        <v>10100</v>
      </c>
    </row>
    <row r="2550" spans="1:8" x14ac:dyDescent="0.45">
      <c r="A2550" s="2" t="str">
        <f t="shared" si="39"/>
        <v>PHITexSWEENYOPERATING CAPACITYAtmospheric Crude Distillation Capacity (barrels per calendar day)</v>
      </c>
      <c r="B2550" s="2" t="s">
        <v>258</v>
      </c>
      <c r="C2550" s="2" t="s">
        <v>258</v>
      </c>
      <c r="D2550" s="2" t="s">
        <v>38</v>
      </c>
      <c r="E2550" s="2" t="s">
        <v>266</v>
      </c>
      <c r="F2550" s="2" t="s">
        <v>31</v>
      </c>
      <c r="G2550" s="2" t="s">
        <v>32</v>
      </c>
      <c r="H2550" s="2">
        <v>247000</v>
      </c>
    </row>
    <row r="2551" spans="1:8" x14ac:dyDescent="0.45">
      <c r="A2551" s="2" t="str">
        <f t="shared" si="39"/>
        <v>PHITexSWEENYOPERATING CAPACITYAtmospheric Crude Distillation Capacity (barrels per stream day)</v>
      </c>
      <c r="B2551" s="2" t="s">
        <v>258</v>
      </c>
      <c r="C2551" s="2" t="s">
        <v>258</v>
      </c>
      <c r="D2551" s="2" t="s">
        <v>38</v>
      </c>
      <c r="E2551" s="2" t="s">
        <v>266</v>
      </c>
      <c r="F2551" s="2" t="s">
        <v>31</v>
      </c>
      <c r="G2551" s="2" t="s">
        <v>33</v>
      </c>
      <c r="H2551" s="2">
        <v>260000</v>
      </c>
    </row>
    <row r="2552" spans="1:8" x14ac:dyDescent="0.45">
      <c r="A2552" s="2" t="str">
        <f t="shared" si="39"/>
        <v>PHITexSWEENYPETCOKE,MARKETProduction Capacity, Current Year (barrels per steam day except sulfur and hydrogen)</v>
      </c>
      <c r="B2552" s="2" t="s">
        <v>258</v>
      </c>
      <c r="C2552" s="2" t="s">
        <v>258</v>
      </c>
      <c r="D2552" s="2" t="s">
        <v>38</v>
      </c>
      <c r="E2552" s="2" t="s">
        <v>266</v>
      </c>
      <c r="F2552" s="2" t="s">
        <v>67</v>
      </c>
      <c r="G2552" s="2" t="s">
        <v>19</v>
      </c>
      <c r="H2552" s="2">
        <v>22800</v>
      </c>
    </row>
    <row r="2553" spans="1:8" x14ac:dyDescent="0.45">
      <c r="A2553" s="2" t="str">
        <f t="shared" si="39"/>
        <v>PHITexSWEENYPETCOKE,MARKETProduction Capacity, Next Year (barrels per stream day except sulfur and hydrogen)</v>
      </c>
      <c r="B2553" s="2" t="s">
        <v>258</v>
      </c>
      <c r="C2553" s="2" t="s">
        <v>258</v>
      </c>
      <c r="D2553" s="2" t="s">
        <v>38</v>
      </c>
      <c r="E2553" s="2" t="s">
        <v>266</v>
      </c>
      <c r="F2553" s="2" t="s">
        <v>67</v>
      </c>
      <c r="G2553" s="2" t="s">
        <v>20</v>
      </c>
      <c r="H2553" s="2">
        <v>22800</v>
      </c>
    </row>
    <row r="2554" spans="1:8" x14ac:dyDescent="0.45">
      <c r="A2554" s="2" t="str">
        <f t="shared" si="39"/>
        <v>PHITexSWEENYSULFUR (SHORT TONS/DAY)Production Capacity, Current Year (barrels per steam day except sulfur and hydrogen)</v>
      </c>
      <c r="B2554" s="2" t="s">
        <v>258</v>
      </c>
      <c r="C2554" s="2" t="s">
        <v>258</v>
      </c>
      <c r="D2554" s="2" t="s">
        <v>38</v>
      </c>
      <c r="E2554" s="2" t="s">
        <v>266</v>
      </c>
      <c r="F2554" s="2" t="s">
        <v>24</v>
      </c>
      <c r="G2554" s="2" t="s">
        <v>19</v>
      </c>
      <c r="H2554" s="2">
        <v>915</v>
      </c>
    </row>
    <row r="2555" spans="1:8" x14ac:dyDescent="0.45">
      <c r="A2555" s="2" t="str">
        <f t="shared" si="39"/>
        <v>PHITexSWEENYSULFUR (SHORT TONS/DAY)Production Capacity, Next Year (barrels per stream day except sulfur and hydrogen)</v>
      </c>
      <c r="B2555" s="2" t="s">
        <v>258</v>
      </c>
      <c r="C2555" s="2" t="s">
        <v>258</v>
      </c>
      <c r="D2555" s="2" t="s">
        <v>38</v>
      </c>
      <c r="E2555" s="2" t="s">
        <v>266</v>
      </c>
      <c r="F2555" s="2" t="s">
        <v>24</v>
      </c>
      <c r="G2555" s="2" t="s">
        <v>20</v>
      </c>
      <c r="H2555" s="2">
        <v>915</v>
      </c>
    </row>
    <row r="2556" spans="1:8" x14ac:dyDescent="0.45">
      <c r="A2556" s="2" t="str">
        <f t="shared" si="39"/>
        <v>PHITexSWEENYTHERM CRACKING, DELAYED COKINGDownstream Charge Capacity, Current Year (barrels per calendar day)</v>
      </c>
      <c r="B2556" s="2" t="s">
        <v>258</v>
      </c>
      <c r="C2556" s="2" t="s">
        <v>258</v>
      </c>
      <c r="D2556" s="2" t="s">
        <v>38</v>
      </c>
      <c r="E2556" s="2" t="s">
        <v>266</v>
      </c>
      <c r="F2556" s="2" t="s">
        <v>68</v>
      </c>
      <c r="G2556" s="2" t="s">
        <v>12</v>
      </c>
      <c r="H2556" s="2">
        <v>70900</v>
      </c>
    </row>
    <row r="2557" spans="1:8" x14ac:dyDescent="0.45">
      <c r="A2557" s="2" t="str">
        <f t="shared" si="39"/>
        <v>PHITexSWEENYTHERM CRACKING, DELAYED COKINGDownstream Charge Capacity, Current Year (barrels per stream day)</v>
      </c>
      <c r="B2557" s="2" t="s">
        <v>258</v>
      </c>
      <c r="C2557" s="2" t="s">
        <v>258</v>
      </c>
      <c r="D2557" s="2" t="s">
        <v>38</v>
      </c>
      <c r="E2557" s="2" t="s">
        <v>266</v>
      </c>
      <c r="F2557" s="2" t="s">
        <v>68</v>
      </c>
      <c r="G2557" s="2" t="s">
        <v>13</v>
      </c>
      <c r="H2557" s="2">
        <v>78700</v>
      </c>
    </row>
    <row r="2558" spans="1:8" x14ac:dyDescent="0.45">
      <c r="A2558" s="2" t="str">
        <f t="shared" si="39"/>
        <v>PHITexSWEENYTHERM CRACKING, DELAYED COKINGDownstream Charge Capacity, Next Year (barrels per stream day)</v>
      </c>
      <c r="B2558" s="2" t="s">
        <v>258</v>
      </c>
      <c r="C2558" s="2" t="s">
        <v>258</v>
      </c>
      <c r="D2558" s="2" t="s">
        <v>38</v>
      </c>
      <c r="E2558" s="2" t="s">
        <v>266</v>
      </c>
      <c r="F2558" s="2" t="s">
        <v>68</v>
      </c>
      <c r="G2558" s="2" t="s">
        <v>14</v>
      </c>
      <c r="H2558" s="2">
        <v>78700</v>
      </c>
    </row>
    <row r="2559" spans="1:8" x14ac:dyDescent="0.45">
      <c r="A2559" s="2" t="str">
        <f t="shared" si="39"/>
        <v>PHITexSWEENYTOTAL OPER CAP (PROJECTED, NEXT YEAR)Atmospheric Crude Distillation Capacity (barrels per stream day)</v>
      </c>
      <c r="B2559" s="2" t="s">
        <v>258</v>
      </c>
      <c r="C2559" s="2" t="s">
        <v>258</v>
      </c>
      <c r="D2559" s="2" t="s">
        <v>38</v>
      </c>
      <c r="E2559" s="2" t="s">
        <v>266</v>
      </c>
      <c r="F2559" s="2" t="s">
        <v>34</v>
      </c>
      <c r="G2559" s="2" t="s">
        <v>33</v>
      </c>
      <c r="H2559" s="2">
        <v>260000</v>
      </c>
    </row>
    <row r="2560" spans="1:8" x14ac:dyDescent="0.45">
      <c r="A2560" s="2" t="str">
        <f t="shared" si="39"/>
        <v>PHITexSWEENYTOTAL OPERABLE CAPACITYAtmospheric Crude Distillation Capacity (barrels per calendar day)</v>
      </c>
      <c r="B2560" s="2" t="s">
        <v>258</v>
      </c>
      <c r="C2560" s="2" t="s">
        <v>258</v>
      </c>
      <c r="D2560" s="2" t="s">
        <v>38</v>
      </c>
      <c r="E2560" s="2" t="s">
        <v>266</v>
      </c>
      <c r="F2560" s="2" t="s">
        <v>35</v>
      </c>
      <c r="G2560" s="2" t="s">
        <v>32</v>
      </c>
      <c r="H2560" s="2">
        <v>247000</v>
      </c>
    </row>
    <row r="2561" spans="1:8" x14ac:dyDescent="0.45">
      <c r="A2561" s="2" t="str">
        <f t="shared" si="39"/>
        <v>PHITexSWEENYTOTAL OPERABLE CAPACITYAtmospheric Crude Distillation Capacity (barrels per stream day)</v>
      </c>
      <c r="B2561" s="2" t="s">
        <v>258</v>
      </c>
      <c r="C2561" s="2" t="s">
        <v>258</v>
      </c>
      <c r="D2561" s="2" t="s">
        <v>38</v>
      </c>
      <c r="E2561" s="2" t="s">
        <v>266</v>
      </c>
      <c r="F2561" s="2" t="s">
        <v>35</v>
      </c>
      <c r="G2561" s="2" t="s">
        <v>33</v>
      </c>
      <c r="H2561" s="2">
        <v>260000</v>
      </c>
    </row>
    <row r="2562" spans="1:8" x14ac:dyDescent="0.45">
      <c r="A2562" s="2" t="str">
        <f t="shared" ref="A2562:A2625" si="40">LEFT(B2562,3)&amp;LEFT(D2562,3)&amp;LEFT(E2562,15)&amp;F2562&amp;G2562</f>
        <v>PHITexSWEENYVACUUM DISTILLATIONDownstream Charge Capacity, Current Year (barrels per stream day)</v>
      </c>
      <c r="B2562" s="2" t="s">
        <v>258</v>
      </c>
      <c r="C2562" s="2" t="s">
        <v>258</v>
      </c>
      <c r="D2562" s="2" t="s">
        <v>38</v>
      </c>
      <c r="E2562" s="2" t="s">
        <v>266</v>
      </c>
      <c r="F2562" s="2" t="s">
        <v>36</v>
      </c>
      <c r="G2562" s="2" t="s">
        <v>13</v>
      </c>
      <c r="H2562" s="2">
        <v>132100</v>
      </c>
    </row>
    <row r="2563" spans="1:8" x14ac:dyDescent="0.45">
      <c r="A2563" s="2" t="str">
        <f t="shared" si="40"/>
        <v>PHITexSWEENYVACUUM DISTILLATIONDownstream Charge Capacity, Next Year (barrels per stream day)</v>
      </c>
      <c r="B2563" s="2" t="s">
        <v>258</v>
      </c>
      <c r="C2563" s="2" t="s">
        <v>258</v>
      </c>
      <c r="D2563" s="2" t="s">
        <v>38</v>
      </c>
      <c r="E2563" s="2" t="s">
        <v>266</v>
      </c>
      <c r="F2563" s="2" t="s">
        <v>36</v>
      </c>
      <c r="G2563" s="2" t="s">
        <v>14</v>
      </c>
      <c r="H2563" s="2">
        <v>132100</v>
      </c>
    </row>
    <row r="2564" spans="1:8" x14ac:dyDescent="0.45">
      <c r="A2564" s="2" t="str">
        <f t="shared" si="40"/>
        <v>PHIWasFERNDALEALKYLATESProduction Capacity, Current Year (barrels per steam day except sulfur and hydrogen)</v>
      </c>
      <c r="B2564" s="2" t="s">
        <v>258</v>
      </c>
      <c r="C2564" s="2" t="s">
        <v>258</v>
      </c>
      <c r="D2564" s="2" t="s">
        <v>70</v>
      </c>
      <c r="E2564" s="2" t="s">
        <v>71</v>
      </c>
      <c r="F2564" s="2" t="s">
        <v>40</v>
      </c>
      <c r="G2564" s="2" t="s">
        <v>19</v>
      </c>
      <c r="H2564" s="2">
        <v>10200</v>
      </c>
    </row>
    <row r="2565" spans="1:8" x14ac:dyDescent="0.45">
      <c r="A2565" s="2" t="str">
        <f t="shared" si="40"/>
        <v>PHIWasFERNDALEALKYLATESProduction Capacity, Next Year (barrels per stream day except sulfur and hydrogen)</v>
      </c>
      <c r="B2565" s="2" t="s">
        <v>258</v>
      </c>
      <c r="C2565" s="2" t="s">
        <v>258</v>
      </c>
      <c r="D2565" s="2" t="s">
        <v>70</v>
      </c>
      <c r="E2565" s="2" t="s">
        <v>71</v>
      </c>
      <c r="F2565" s="2" t="s">
        <v>40</v>
      </c>
      <c r="G2565" s="2" t="s">
        <v>20</v>
      </c>
      <c r="H2565" s="2">
        <v>10200</v>
      </c>
    </row>
    <row r="2566" spans="1:8" x14ac:dyDescent="0.45">
      <c r="A2566" s="2" t="str">
        <f t="shared" si="40"/>
        <v>PHIWasFERNDALECAT CRACKING: FRESH FEEDDownstream Charge Capacity, Current Year (barrels per calendar day)</v>
      </c>
      <c r="B2566" s="2" t="s">
        <v>258</v>
      </c>
      <c r="C2566" s="2" t="s">
        <v>258</v>
      </c>
      <c r="D2566" s="2" t="s">
        <v>70</v>
      </c>
      <c r="E2566" s="2" t="s">
        <v>71</v>
      </c>
      <c r="F2566" s="2" t="s">
        <v>28</v>
      </c>
      <c r="G2566" s="2" t="s">
        <v>12</v>
      </c>
      <c r="H2566" s="2">
        <v>34700</v>
      </c>
    </row>
    <row r="2567" spans="1:8" x14ac:dyDescent="0.45">
      <c r="A2567" s="2" t="str">
        <f t="shared" si="40"/>
        <v>PHIWasFERNDALECAT CRACKING: FRESH FEEDDownstream Charge Capacity, Current Year (barrels per stream day)</v>
      </c>
      <c r="B2567" s="2" t="s">
        <v>258</v>
      </c>
      <c r="C2567" s="2" t="s">
        <v>258</v>
      </c>
      <c r="D2567" s="2" t="s">
        <v>70</v>
      </c>
      <c r="E2567" s="2" t="s">
        <v>71</v>
      </c>
      <c r="F2567" s="2" t="s">
        <v>28</v>
      </c>
      <c r="G2567" s="2" t="s">
        <v>13</v>
      </c>
      <c r="H2567" s="2">
        <v>38500</v>
      </c>
    </row>
    <row r="2568" spans="1:8" x14ac:dyDescent="0.45">
      <c r="A2568" s="2" t="str">
        <f t="shared" si="40"/>
        <v>PHIWasFERNDALECAT CRACKING: FRESH FEEDDownstream Charge Capacity, Next Year (barrels per stream day)</v>
      </c>
      <c r="B2568" s="2" t="s">
        <v>258</v>
      </c>
      <c r="C2568" s="2" t="s">
        <v>258</v>
      </c>
      <c r="D2568" s="2" t="s">
        <v>70</v>
      </c>
      <c r="E2568" s="2" t="s">
        <v>71</v>
      </c>
      <c r="F2568" s="2" t="s">
        <v>28</v>
      </c>
      <c r="G2568" s="2" t="s">
        <v>14</v>
      </c>
      <c r="H2568" s="2">
        <v>38500</v>
      </c>
    </row>
    <row r="2569" spans="1:8" x14ac:dyDescent="0.45">
      <c r="A2569" s="2" t="str">
        <f t="shared" si="40"/>
        <v>PHIWasFERNDALECAT REFORMING: LOW PRESSUREDownstream Charge Capacity, Current Year (barrels per calendar day)</v>
      </c>
      <c r="B2569" s="2" t="s">
        <v>258</v>
      </c>
      <c r="C2569" s="2" t="s">
        <v>258</v>
      </c>
      <c r="D2569" s="2" t="s">
        <v>70</v>
      </c>
      <c r="E2569" s="2" t="s">
        <v>71</v>
      </c>
      <c r="F2569" s="2" t="s">
        <v>15</v>
      </c>
      <c r="G2569" s="2" t="s">
        <v>12</v>
      </c>
      <c r="H2569" s="2">
        <v>16600</v>
      </c>
    </row>
    <row r="2570" spans="1:8" x14ac:dyDescent="0.45">
      <c r="A2570" s="2" t="str">
        <f t="shared" si="40"/>
        <v>PHIWasFERNDALECAT REFORMING: LOW PRESSUREDownstream Charge Capacity, Current Year (barrels per stream day)</v>
      </c>
      <c r="B2570" s="2" t="s">
        <v>258</v>
      </c>
      <c r="C2570" s="2" t="s">
        <v>258</v>
      </c>
      <c r="D2570" s="2" t="s">
        <v>70</v>
      </c>
      <c r="E2570" s="2" t="s">
        <v>71</v>
      </c>
      <c r="F2570" s="2" t="s">
        <v>15</v>
      </c>
      <c r="G2570" s="2" t="s">
        <v>13</v>
      </c>
      <c r="H2570" s="2">
        <v>18400</v>
      </c>
    </row>
    <row r="2571" spans="1:8" x14ac:dyDescent="0.45">
      <c r="A2571" s="2" t="str">
        <f t="shared" si="40"/>
        <v>PHIWasFERNDALECAT REFORMING: LOW PRESSUREDownstream Charge Capacity, Next Year (barrels per stream day)</v>
      </c>
      <c r="B2571" s="2" t="s">
        <v>258</v>
      </c>
      <c r="C2571" s="2" t="s">
        <v>258</v>
      </c>
      <c r="D2571" s="2" t="s">
        <v>70</v>
      </c>
      <c r="E2571" s="2" t="s">
        <v>71</v>
      </c>
      <c r="F2571" s="2" t="s">
        <v>15</v>
      </c>
      <c r="G2571" s="2" t="s">
        <v>14</v>
      </c>
      <c r="H2571" s="2">
        <v>18400</v>
      </c>
    </row>
    <row r="2572" spans="1:8" x14ac:dyDescent="0.45">
      <c r="A2572" s="2" t="str">
        <f t="shared" si="40"/>
        <v>PHIWasFERNDALEDESULFURIZATION, DIESEL FUELDownstream Charge Capacity, Current Year (barrels per stream day)</v>
      </c>
      <c r="B2572" s="2" t="s">
        <v>258</v>
      </c>
      <c r="C2572" s="2" t="s">
        <v>258</v>
      </c>
      <c r="D2572" s="2" t="s">
        <v>70</v>
      </c>
      <c r="E2572" s="2" t="s">
        <v>71</v>
      </c>
      <c r="F2572" s="2" t="s">
        <v>43</v>
      </c>
      <c r="G2572" s="2" t="s">
        <v>13</v>
      </c>
      <c r="H2572" s="2">
        <v>32300</v>
      </c>
    </row>
    <row r="2573" spans="1:8" x14ac:dyDescent="0.45">
      <c r="A2573" s="2" t="str">
        <f t="shared" si="40"/>
        <v>PHIWasFERNDALEDESULFURIZATION, DIESEL FUELDownstream Charge Capacity, Next Year (barrels per stream day)</v>
      </c>
      <c r="B2573" s="2" t="s">
        <v>258</v>
      </c>
      <c r="C2573" s="2" t="s">
        <v>258</v>
      </c>
      <c r="D2573" s="2" t="s">
        <v>70</v>
      </c>
      <c r="E2573" s="2" t="s">
        <v>71</v>
      </c>
      <c r="F2573" s="2" t="s">
        <v>43</v>
      </c>
      <c r="G2573" s="2" t="s">
        <v>14</v>
      </c>
      <c r="H2573" s="2">
        <v>32300</v>
      </c>
    </row>
    <row r="2574" spans="1:8" x14ac:dyDescent="0.45">
      <c r="A2574" s="2" t="str">
        <f t="shared" si="40"/>
        <v>PHIWasFERNDALEDESULFURIZATION, GASOLINEDownstream Charge Capacity, Current Year (barrels per stream day)</v>
      </c>
      <c r="B2574" s="2" t="s">
        <v>258</v>
      </c>
      <c r="C2574" s="2" t="s">
        <v>258</v>
      </c>
      <c r="D2574" s="2" t="s">
        <v>70</v>
      </c>
      <c r="E2574" s="2" t="s">
        <v>71</v>
      </c>
      <c r="F2574" s="2" t="s">
        <v>30</v>
      </c>
      <c r="G2574" s="2" t="s">
        <v>13</v>
      </c>
      <c r="H2574" s="2">
        <v>22100</v>
      </c>
    </row>
    <row r="2575" spans="1:8" x14ac:dyDescent="0.45">
      <c r="A2575" s="2" t="str">
        <f t="shared" si="40"/>
        <v>PHIWasFERNDALEDESULFURIZATION, GASOLINEDownstream Charge Capacity, Next Year (barrels per stream day)</v>
      </c>
      <c r="B2575" s="2" t="s">
        <v>258</v>
      </c>
      <c r="C2575" s="2" t="s">
        <v>258</v>
      </c>
      <c r="D2575" s="2" t="s">
        <v>70</v>
      </c>
      <c r="E2575" s="2" t="s">
        <v>71</v>
      </c>
      <c r="F2575" s="2" t="s">
        <v>30</v>
      </c>
      <c r="G2575" s="2" t="s">
        <v>14</v>
      </c>
      <c r="H2575" s="2">
        <v>22100</v>
      </c>
    </row>
    <row r="2576" spans="1:8" x14ac:dyDescent="0.45">
      <c r="A2576" s="2" t="str">
        <f t="shared" si="40"/>
        <v>PHIWasFERNDALEDESULFURIZATION, NAPHTHA/REFORMER FEEDDownstream Charge Capacity, Current Year (barrels per stream day)</v>
      </c>
      <c r="B2576" s="2" t="s">
        <v>258</v>
      </c>
      <c r="C2576" s="2" t="s">
        <v>258</v>
      </c>
      <c r="D2576" s="2" t="s">
        <v>70</v>
      </c>
      <c r="E2576" s="2" t="s">
        <v>71</v>
      </c>
      <c r="F2576" s="2" t="s">
        <v>17</v>
      </c>
      <c r="G2576" s="2" t="s">
        <v>13</v>
      </c>
      <c r="H2576" s="2">
        <v>19000</v>
      </c>
    </row>
    <row r="2577" spans="1:8" x14ac:dyDescent="0.45">
      <c r="A2577" s="2" t="str">
        <f t="shared" si="40"/>
        <v>PHIWasFERNDALEDESULFURIZATION, NAPHTHA/REFORMER FEEDDownstream Charge Capacity, Next Year (barrels per stream day)</v>
      </c>
      <c r="B2577" s="2" t="s">
        <v>258</v>
      </c>
      <c r="C2577" s="2" t="s">
        <v>258</v>
      </c>
      <c r="D2577" s="2" t="s">
        <v>70</v>
      </c>
      <c r="E2577" s="2" t="s">
        <v>71</v>
      </c>
      <c r="F2577" s="2" t="s">
        <v>17</v>
      </c>
      <c r="G2577" s="2" t="s">
        <v>14</v>
      </c>
      <c r="H2577" s="2">
        <v>19000</v>
      </c>
    </row>
    <row r="2578" spans="1:8" x14ac:dyDescent="0.45">
      <c r="A2578" s="2" t="str">
        <f t="shared" si="40"/>
        <v>PHIWasFERNDALEISOMERIZATION (ISOBUTANE)Production Capacity, Current Year (barrels per steam day except sulfur and hydrogen)</v>
      </c>
      <c r="B2578" s="2" t="s">
        <v>258</v>
      </c>
      <c r="C2578" s="2" t="s">
        <v>258</v>
      </c>
      <c r="D2578" s="2" t="s">
        <v>70</v>
      </c>
      <c r="E2578" s="2" t="s">
        <v>71</v>
      </c>
      <c r="F2578" s="2" t="s">
        <v>21</v>
      </c>
      <c r="G2578" s="2" t="s">
        <v>19</v>
      </c>
      <c r="H2578" s="2">
        <v>2700</v>
      </c>
    </row>
    <row r="2579" spans="1:8" x14ac:dyDescent="0.45">
      <c r="A2579" s="2" t="str">
        <f t="shared" si="40"/>
        <v>PHIWasFERNDALEISOMERIZATION (ISOBUTANE)Production Capacity, Next Year (barrels per stream day except sulfur and hydrogen)</v>
      </c>
      <c r="B2579" s="2" t="s">
        <v>258</v>
      </c>
      <c r="C2579" s="2" t="s">
        <v>258</v>
      </c>
      <c r="D2579" s="2" t="s">
        <v>70</v>
      </c>
      <c r="E2579" s="2" t="s">
        <v>71</v>
      </c>
      <c r="F2579" s="2" t="s">
        <v>21</v>
      </c>
      <c r="G2579" s="2" t="s">
        <v>20</v>
      </c>
      <c r="H2579" s="2">
        <v>2700</v>
      </c>
    </row>
    <row r="2580" spans="1:8" x14ac:dyDescent="0.45">
      <c r="A2580" s="2" t="str">
        <f t="shared" si="40"/>
        <v>PHIWasFERNDALEOPERATING CAPACITYAtmospheric Crude Distillation Capacity (barrels per calendar day)</v>
      </c>
      <c r="B2580" s="2" t="s">
        <v>258</v>
      </c>
      <c r="C2580" s="2" t="s">
        <v>258</v>
      </c>
      <c r="D2580" s="2" t="s">
        <v>70</v>
      </c>
      <c r="E2580" s="2" t="s">
        <v>71</v>
      </c>
      <c r="F2580" s="2" t="s">
        <v>31</v>
      </c>
      <c r="G2580" s="2" t="s">
        <v>32</v>
      </c>
      <c r="H2580" s="2">
        <v>101000</v>
      </c>
    </row>
    <row r="2581" spans="1:8" x14ac:dyDescent="0.45">
      <c r="A2581" s="2" t="str">
        <f t="shared" si="40"/>
        <v>PHIWasFERNDALEOPERATING CAPACITYAtmospheric Crude Distillation Capacity (barrels per stream day)</v>
      </c>
      <c r="B2581" s="2" t="s">
        <v>258</v>
      </c>
      <c r="C2581" s="2" t="s">
        <v>258</v>
      </c>
      <c r="D2581" s="2" t="s">
        <v>70</v>
      </c>
      <c r="E2581" s="2" t="s">
        <v>71</v>
      </c>
      <c r="F2581" s="2" t="s">
        <v>31</v>
      </c>
      <c r="G2581" s="2" t="s">
        <v>33</v>
      </c>
      <c r="H2581" s="2">
        <v>107500</v>
      </c>
    </row>
    <row r="2582" spans="1:8" x14ac:dyDescent="0.45">
      <c r="A2582" s="2" t="str">
        <f t="shared" si="40"/>
        <v>PHIWasFERNDALESULFUR (SHORT TONS/DAY)Production Capacity, Current Year (barrels per steam day except sulfur and hydrogen)</v>
      </c>
      <c r="B2582" s="2" t="s">
        <v>258</v>
      </c>
      <c r="C2582" s="2" t="s">
        <v>258</v>
      </c>
      <c r="D2582" s="2" t="s">
        <v>70</v>
      </c>
      <c r="E2582" s="2" t="s">
        <v>71</v>
      </c>
      <c r="F2582" s="2" t="s">
        <v>24</v>
      </c>
      <c r="G2582" s="2" t="s">
        <v>19</v>
      </c>
      <c r="H2582" s="2">
        <v>123</v>
      </c>
    </row>
    <row r="2583" spans="1:8" x14ac:dyDescent="0.45">
      <c r="A2583" s="2" t="str">
        <f t="shared" si="40"/>
        <v>PHIWasFERNDALESULFUR (SHORT TONS/DAY)Production Capacity, Next Year (barrels per stream day except sulfur and hydrogen)</v>
      </c>
      <c r="B2583" s="2" t="s">
        <v>258</v>
      </c>
      <c r="C2583" s="2" t="s">
        <v>258</v>
      </c>
      <c r="D2583" s="2" t="s">
        <v>70</v>
      </c>
      <c r="E2583" s="2" t="s">
        <v>71</v>
      </c>
      <c r="F2583" s="2" t="s">
        <v>24</v>
      </c>
      <c r="G2583" s="2" t="s">
        <v>20</v>
      </c>
      <c r="H2583" s="2">
        <v>123</v>
      </c>
    </row>
    <row r="2584" spans="1:8" x14ac:dyDescent="0.45">
      <c r="A2584" s="2" t="str">
        <f t="shared" si="40"/>
        <v>PHIWasFERNDALETOTAL OPER CAP (PROJECTED, NEXT YEAR)Atmospheric Crude Distillation Capacity (barrels per stream day)</v>
      </c>
      <c r="B2584" s="2" t="s">
        <v>258</v>
      </c>
      <c r="C2584" s="2" t="s">
        <v>258</v>
      </c>
      <c r="D2584" s="2" t="s">
        <v>70</v>
      </c>
      <c r="E2584" s="2" t="s">
        <v>71</v>
      </c>
      <c r="F2584" s="2" t="s">
        <v>34</v>
      </c>
      <c r="G2584" s="2" t="s">
        <v>33</v>
      </c>
      <c r="H2584" s="2">
        <v>107500</v>
      </c>
    </row>
    <row r="2585" spans="1:8" x14ac:dyDescent="0.45">
      <c r="A2585" s="2" t="str">
        <f t="shared" si="40"/>
        <v>PHIWasFERNDALETOTAL OPERABLE CAPACITYAtmospheric Crude Distillation Capacity (barrels per calendar day)</v>
      </c>
      <c r="B2585" s="2" t="s">
        <v>258</v>
      </c>
      <c r="C2585" s="2" t="s">
        <v>258</v>
      </c>
      <c r="D2585" s="2" t="s">
        <v>70</v>
      </c>
      <c r="E2585" s="2" t="s">
        <v>71</v>
      </c>
      <c r="F2585" s="2" t="s">
        <v>35</v>
      </c>
      <c r="G2585" s="2" t="s">
        <v>32</v>
      </c>
      <c r="H2585" s="2">
        <v>101000</v>
      </c>
    </row>
    <row r="2586" spans="1:8" x14ac:dyDescent="0.45">
      <c r="A2586" s="2" t="str">
        <f t="shared" si="40"/>
        <v>PHIWasFERNDALETOTAL OPERABLE CAPACITYAtmospheric Crude Distillation Capacity (barrels per stream day)</v>
      </c>
      <c r="B2586" s="2" t="s">
        <v>258</v>
      </c>
      <c r="C2586" s="2" t="s">
        <v>258</v>
      </c>
      <c r="D2586" s="2" t="s">
        <v>70</v>
      </c>
      <c r="E2586" s="2" t="s">
        <v>71</v>
      </c>
      <c r="F2586" s="2" t="s">
        <v>35</v>
      </c>
      <c r="G2586" s="2" t="s">
        <v>33</v>
      </c>
      <c r="H2586" s="2">
        <v>107500</v>
      </c>
    </row>
    <row r="2587" spans="1:8" x14ac:dyDescent="0.45">
      <c r="A2587" s="2" t="str">
        <f t="shared" si="40"/>
        <v>PHIWasFERNDALEVACUUM DISTILLATIONDownstream Charge Capacity, Current Year (barrels per stream day)</v>
      </c>
      <c r="B2587" s="2" t="s">
        <v>258</v>
      </c>
      <c r="C2587" s="2" t="s">
        <v>258</v>
      </c>
      <c r="D2587" s="2" t="s">
        <v>70</v>
      </c>
      <c r="E2587" s="2" t="s">
        <v>71</v>
      </c>
      <c r="F2587" s="2" t="s">
        <v>36</v>
      </c>
      <c r="G2587" s="2" t="s">
        <v>13</v>
      </c>
      <c r="H2587" s="2">
        <v>50700</v>
      </c>
    </row>
    <row r="2588" spans="1:8" x14ac:dyDescent="0.45">
      <c r="A2588" s="2" t="str">
        <f t="shared" si="40"/>
        <v>PHIWasFERNDALEVACUUM DISTILLATIONDownstream Charge Capacity, Next Year (barrels per stream day)</v>
      </c>
      <c r="B2588" s="2" t="s">
        <v>258</v>
      </c>
      <c r="C2588" s="2" t="s">
        <v>258</v>
      </c>
      <c r="D2588" s="2" t="s">
        <v>70</v>
      </c>
      <c r="E2588" s="2" t="s">
        <v>71</v>
      </c>
      <c r="F2588" s="2" t="s">
        <v>36</v>
      </c>
      <c r="G2588" s="2" t="s">
        <v>14</v>
      </c>
      <c r="H2588" s="2">
        <v>50700</v>
      </c>
    </row>
    <row r="2589" spans="1:8" x14ac:dyDescent="0.45">
      <c r="A2589" s="2" t="str">
        <f t="shared" si="40"/>
        <v>PLALouPORT ALLENALKYLATESProduction Capacity, Current Year (barrels per steam day except sulfur and hydrogen)</v>
      </c>
      <c r="B2589" s="2" t="s">
        <v>267</v>
      </c>
      <c r="C2589" s="2" t="s">
        <v>268</v>
      </c>
      <c r="D2589" s="2" t="s">
        <v>26</v>
      </c>
      <c r="E2589" s="2" t="s">
        <v>269</v>
      </c>
      <c r="F2589" s="2" t="s">
        <v>40</v>
      </c>
      <c r="G2589" s="2" t="s">
        <v>19</v>
      </c>
      <c r="H2589" s="2">
        <v>7500</v>
      </c>
    </row>
    <row r="2590" spans="1:8" x14ac:dyDescent="0.45">
      <c r="A2590" s="2" t="str">
        <f t="shared" si="40"/>
        <v>PLALouPORT ALLENALKYLATESProduction Capacity, Next Year (barrels per stream day except sulfur and hydrogen)</v>
      </c>
      <c r="B2590" s="2" t="s">
        <v>267</v>
      </c>
      <c r="C2590" s="2" t="s">
        <v>268</v>
      </c>
      <c r="D2590" s="2" t="s">
        <v>26</v>
      </c>
      <c r="E2590" s="2" t="s">
        <v>269</v>
      </c>
      <c r="F2590" s="2" t="s">
        <v>40</v>
      </c>
      <c r="G2590" s="2" t="s">
        <v>20</v>
      </c>
      <c r="H2590" s="2">
        <v>7500</v>
      </c>
    </row>
    <row r="2591" spans="1:8" x14ac:dyDescent="0.45">
      <c r="A2591" s="2" t="str">
        <f t="shared" si="40"/>
        <v>PLALouPORT ALLENCAT CRACKING: FRESH FEEDDownstream Charge Capacity, Current Year (barrels per calendar day)</v>
      </c>
      <c r="B2591" s="2" t="s">
        <v>267</v>
      </c>
      <c r="C2591" s="2" t="s">
        <v>268</v>
      </c>
      <c r="D2591" s="2" t="s">
        <v>26</v>
      </c>
      <c r="E2591" s="2" t="s">
        <v>269</v>
      </c>
      <c r="F2591" s="2" t="s">
        <v>28</v>
      </c>
      <c r="G2591" s="2" t="s">
        <v>12</v>
      </c>
      <c r="H2591" s="2">
        <v>24500</v>
      </c>
    </row>
    <row r="2592" spans="1:8" x14ac:dyDescent="0.45">
      <c r="A2592" s="2" t="str">
        <f t="shared" si="40"/>
        <v>PLALouPORT ALLENCAT CRACKING: FRESH FEEDDownstream Charge Capacity, Current Year (barrels per stream day)</v>
      </c>
      <c r="B2592" s="2" t="s">
        <v>267</v>
      </c>
      <c r="C2592" s="2" t="s">
        <v>268</v>
      </c>
      <c r="D2592" s="2" t="s">
        <v>26</v>
      </c>
      <c r="E2592" s="2" t="s">
        <v>269</v>
      </c>
      <c r="F2592" s="2" t="s">
        <v>28</v>
      </c>
      <c r="G2592" s="2" t="s">
        <v>13</v>
      </c>
      <c r="H2592" s="2">
        <v>25000</v>
      </c>
    </row>
    <row r="2593" spans="1:8" x14ac:dyDescent="0.45">
      <c r="A2593" s="2" t="str">
        <f t="shared" si="40"/>
        <v>PLALouPORT ALLENCAT CRACKING: FRESH FEEDDownstream Charge Capacity, Next Year (barrels per stream day)</v>
      </c>
      <c r="B2593" s="2" t="s">
        <v>267</v>
      </c>
      <c r="C2593" s="2" t="s">
        <v>268</v>
      </c>
      <c r="D2593" s="2" t="s">
        <v>26</v>
      </c>
      <c r="E2593" s="2" t="s">
        <v>269</v>
      </c>
      <c r="F2593" s="2" t="s">
        <v>28</v>
      </c>
      <c r="G2593" s="2" t="s">
        <v>14</v>
      </c>
      <c r="H2593" s="2">
        <v>25000</v>
      </c>
    </row>
    <row r="2594" spans="1:8" x14ac:dyDescent="0.45">
      <c r="A2594" s="2" t="str">
        <f t="shared" si="40"/>
        <v>PLALouPORT ALLENCAT CRACKING: RECYCLED FEEDDownstream Charge Capacity, Current Year (barrels per stream day)</v>
      </c>
      <c r="B2594" s="2" t="s">
        <v>267</v>
      </c>
      <c r="C2594" s="2" t="s">
        <v>268</v>
      </c>
      <c r="D2594" s="2" t="s">
        <v>26</v>
      </c>
      <c r="E2594" s="2" t="s">
        <v>269</v>
      </c>
      <c r="F2594" s="2" t="s">
        <v>66</v>
      </c>
      <c r="G2594" s="2" t="s">
        <v>13</v>
      </c>
      <c r="H2594" s="2">
        <v>500</v>
      </c>
    </row>
    <row r="2595" spans="1:8" x14ac:dyDescent="0.45">
      <c r="A2595" s="2" t="str">
        <f t="shared" si="40"/>
        <v>PLALouPORT ALLENCAT CRACKING: RECYCLED FEEDDownstream Charge Capacity, Next Year (barrels per stream day)</v>
      </c>
      <c r="B2595" s="2" t="s">
        <v>267</v>
      </c>
      <c r="C2595" s="2" t="s">
        <v>268</v>
      </c>
      <c r="D2595" s="2" t="s">
        <v>26</v>
      </c>
      <c r="E2595" s="2" t="s">
        <v>269</v>
      </c>
      <c r="F2595" s="2" t="s">
        <v>66</v>
      </c>
      <c r="G2595" s="2" t="s">
        <v>14</v>
      </c>
      <c r="H2595" s="2">
        <v>500</v>
      </c>
    </row>
    <row r="2596" spans="1:8" x14ac:dyDescent="0.45">
      <c r="A2596" s="2" t="str">
        <f t="shared" si="40"/>
        <v>PLALouPORT ALLENCAT REFORMING: LOW PRESSUREDownstream Charge Capacity, Current Year (barrels per calendar day)</v>
      </c>
      <c r="B2596" s="2" t="s">
        <v>267</v>
      </c>
      <c r="C2596" s="2" t="s">
        <v>268</v>
      </c>
      <c r="D2596" s="2" t="s">
        <v>26</v>
      </c>
      <c r="E2596" s="2" t="s">
        <v>269</v>
      </c>
      <c r="F2596" s="2" t="s">
        <v>15</v>
      </c>
      <c r="G2596" s="2" t="s">
        <v>12</v>
      </c>
      <c r="H2596" s="2">
        <v>10500</v>
      </c>
    </row>
    <row r="2597" spans="1:8" x14ac:dyDescent="0.45">
      <c r="A2597" s="2" t="str">
        <f t="shared" si="40"/>
        <v>PLALouPORT ALLENCAT REFORMING: LOW PRESSUREDownstream Charge Capacity, Current Year (barrels per stream day)</v>
      </c>
      <c r="B2597" s="2" t="s">
        <v>267</v>
      </c>
      <c r="C2597" s="2" t="s">
        <v>268</v>
      </c>
      <c r="D2597" s="2" t="s">
        <v>26</v>
      </c>
      <c r="E2597" s="2" t="s">
        <v>269</v>
      </c>
      <c r="F2597" s="2" t="s">
        <v>15</v>
      </c>
      <c r="G2597" s="2" t="s">
        <v>13</v>
      </c>
      <c r="H2597" s="2">
        <v>11000</v>
      </c>
    </row>
    <row r="2598" spans="1:8" x14ac:dyDescent="0.45">
      <c r="A2598" s="2" t="str">
        <f t="shared" si="40"/>
        <v>PLALouPORT ALLENCAT REFORMING: LOW PRESSUREDownstream Charge Capacity, Next Year (barrels per stream day)</v>
      </c>
      <c r="B2598" s="2" t="s">
        <v>267</v>
      </c>
      <c r="C2598" s="2" t="s">
        <v>268</v>
      </c>
      <c r="D2598" s="2" t="s">
        <v>26</v>
      </c>
      <c r="E2598" s="2" t="s">
        <v>269</v>
      </c>
      <c r="F2598" s="2" t="s">
        <v>15</v>
      </c>
      <c r="G2598" s="2" t="s">
        <v>14</v>
      </c>
      <c r="H2598" s="2">
        <v>11000</v>
      </c>
    </row>
    <row r="2599" spans="1:8" x14ac:dyDescent="0.45">
      <c r="A2599" s="2" t="str">
        <f t="shared" si="40"/>
        <v>PLALouPORT ALLENDESULFURIZATION, DIESEL FUELDownstream Charge Capacity, Current Year (barrels per stream day)</v>
      </c>
      <c r="B2599" s="2" t="s">
        <v>267</v>
      </c>
      <c r="C2599" s="2" t="s">
        <v>268</v>
      </c>
      <c r="D2599" s="2" t="s">
        <v>26</v>
      </c>
      <c r="E2599" s="2" t="s">
        <v>269</v>
      </c>
      <c r="F2599" s="2" t="s">
        <v>43</v>
      </c>
      <c r="G2599" s="2" t="s">
        <v>13</v>
      </c>
      <c r="H2599" s="2">
        <v>25000</v>
      </c>
    </row>
    <row r="2600" spans="1:8" x14ac:dyDescent="0.45">
      <c r="A2600" s="2" t="str">
        <f t="shared" si="40"/>
        <v>PLALouPORT ALLENDESULFURIZATION, DIESEL FUELDownstream Charge Capacity, Next Year (barrels per stream day)</v>
      </c>
      <c r="B2600" s="2" t="s">
        <v>267</v>
      </c>
      <c r="C2600" s="2" t="s">
        <v>268</v>
      </c>
      <c r="D2600" s="2" t="s">
        <v>26</v>
      </c>
      <c r="E2600" s="2" t="s">
        <v>269</v>
      </c>
      <c r="F2600" s="2" t="s">
        <v>43</v>
      </c>
      <c r="G2600" s="2" t="s">
        <v>14</v>
      </c>
      <c r="H2600" s="2">
        <v>25000</v>
      </c>
    </row>
    <row r="2601" spans="1:8" x14ac:dyDescent="0.45">
      <c r="A2601" s="2" t="str">
        <f t="shared" si="40"/>
        <v>PLALouPORT ALLENDESULFURIZATION, GASOLINEDownstream Charge Capacity, Current Year (barrels per stream day)</v>
      </c>
      <c r="B2601" s="2" t="s">
        <v>267</v>
      </c>
      <c r="C2601" s="2" t="s">
        <v>268</v>
      </c>
      <c r="D2601" s="2" t="s">
        <v>26</v>
      </c>
      <c r="E2601" s="2" t="s">
        <v>269</v>
      </c>
      <c r="F2601" s="2" t="s">
        <v>30</v>
      </c>
      <c r="G2601" s="2" t="s">
        <v>13</v>
      </c>
      <c r="H2601" s="2">
        <v>20000</v>
      </c>
    </row>
    <row r="2602" spans="1:8" x14ac:dyDescent="0.45">
      <c r="A2602" s="2" t="str">
        <f t="shared" si="40"/>
        <v>PLALouPORT ALLENDESULFURIZATION, GASOLINEDownstream Charge Capacity, Next Year (barrels per stream day)</v>
      </c>
      <c r="B2602" s="2" t="s">
        <v>267</v>
      </c>
      <c r="C2602" s="2" t="s">
        <v>268</v>
      </c>
      <c r="D2602" s="2" t="s">
        <v>26</v>
      </c>
      <c r="E2602" s="2" t="s">
        <v>269</v>
      </c>
      <c r="F2602" s="2" t="s">
        <v>30</v>
      </c>
      <c r="G2602" s="2" t="s">
        <v>14</v>
      </c>
      <c r="H2602" s="2">
        <v>20000</v>
      </c>
    </row>
    <row r="2603" spans="1:8" x14ac:dyDescent="0.45">
      <c r="A2603" s="2" t="str">
        <f t="shared" si="40"/>
        <v>PLALouPORT ALLENDESULFURIZATION, NAPHTHA/REFORMER FEEDDownstream Charge Capacity, Current Year (barrels per stream day)</v>
      </c>
      <c r="B2603" s="2" t="s">
        <v>267</v>
      </c>
      <c r="C2603" s="2" t="s">
        <v>268</v>
      </c>
      <c r="D2603" s="2" t="s">
        <v>26</v>
      </c>
      <c r="E2603" s="2" t="s">
        <v>269</v>
      </c>
      <c r="F2603" s="2" t="s">
        <v>17</v>
      </c>
      <c r="G2603" s="2" t="s">
        <v>13</v>
      </c>
      <c r="H2603" s="2">
        <v>11000</v>
      </c>
    </row>
    <row r="2604" spans="1:8" x14ac:dyDescent="0.45">
      <c r="A2604" s="2" t="str">
        <f t="shared" si="40"/>
        <v>PLALouPORT ALLENDESULFURIZATION, NAPHTHA/REFORMER FEEDDownstream Charge Capacity, Next Year (barrels per stream day)</v>
      </c>
      <c r="B2604" s="2" t="s">
        <v>267</v>
      </c>
      <c r="C2604" s="2" t="s">
        <v>268</v>
      </c>
      <c r="D2604" s="2" t="s">
        <v>26</v>
      </c>
      <c r="E2604" s="2" t="s">
        <v>269</v>
      </c>
      <c r="F2604" s="2" t="s">
        <v>17</v>
      </c>
      <c r="G2604" s="2" t="s">
        <v>14</v>
      </c>
      <c r="H2604" s="2">
        <v>11000</v>
      </c>
    </row>
    <row r="2605" spans="1:8" x14ac:dyDescent="0.45">
      <c r="A2605" s="2" t="str">
        <f t="shared" si="40"/>
        <v>PLALouPORT ALLENFUELS SOLVENT DEASPHALTINGDownstream Charge Capacity, Current Year (barrels per stream day)</v>
      </c>
      <c r="B2605" s="2" t="s">
        <v>267</v>
      </c>
      <c r="C2605" s="2" t="s">
        <v>268</v>
      </c>
      <c r="D2605" s="2" t="s">
        <v>26</v>
      </c>
      <c r="E2605" s="2" t="s">
        <v>269</v>
      </c>
      <c r="F2605" s="2" t="s">
        <v>45</v>
      </c>
      <c r="G2605" s="2" t="s">
        <v>13</v>
      </c>
      <c r="H2605" s="2">
        <v>11000</v>
      </c>
    </row>
    <row r="2606" spans="1:8" x14ac:dyDescent="0.45">
      <c r="A2606" s="2" t="str">
        <f t="shared" si="40"/>
        <v>PLALouPORT ALLENFUELS SOLVENT DEASPHALTINGDownstream Charge Capacity, Next Year (barrels per stream day)</v>
      </c>
      <c r="B2606" s="2" t="s">
        <v>267</v>
      </c>
      <c r="C2606" s="2" t="s">
        <v>268</v>
      </c>
      <c r="D2606" s="2" t="s">
        <v>26</v>
      </c>
      <c r="E2606" s="2" t="s">
        <v>269</v>
      </c>
      <c r="F2606" s="2" t="s">
        <v>45</v>
      </c>
      <c r="G2606" s="2" t="s">
        <v>14</v>
      </c>
      <c r="H2606" s="2">
        <v>11000</v>
      </c>
    </row>
    <row r="2607" spans="1:8" x14ac:dyDescent="0.45">
      <c r="A2607" s="2" t="str">
        <f t="shared" si="40"/>
        <v>PLALouPORT ALLENOPERATING CAPACITYAtmospheric Crude Distillation Capacity (barrels per calendar day)</v>
      </c>
      <c r="B2607" s="2" t="s">
        <v>267</v>
      </c>
      <c r="C2607" s="2" t="s">
        <v>268</v>
      </c>
      <c r="D2607" s="2" t="s">
        <v>26</v>
      </c>
      <c r="E2607" s="2" t="s">
        <v>269</v>
      </c>
      <c r="F2607" s="2" t="s">
        <v>31</v>
      </c>
      <c r="G2607" s="2" t="s">
        <v>32</v>
      </c>
      <c r="H2607" s="2">
        <v>75000</v>
      </c>
    </row>
    <row r="2608" spans="1:8" x14ac:dyDescent="0.45">
      <c r="A2608" s="2" t="str">
        <f t="shared" si="40"/>
        <v>PLALouPORT ALLENOPERATING CAPACITYAtmospheric Crude Distillation Capacity (barrels per stream day)</v>
      </c>
      <c r="B2608" s="2" t="s">
        <v>267</v>
      </c>
      <c r="C2608" s="2" t="s">
        <v>268</v>
      </c>
      <c r="D2608" s="2" t="s">
        <v>26</v>
      </c>
      <c r="E2608" s="2" t="s">
        <v>269</v>
      </c>
      <c r="F2608" s="2" t="s">
        <v>31</v>
      </c>
      <c r="G2608" s="2" t="s">
        <v>33</v>
      </c>
      <c r="H2608" s="2">
        <v>82500</v>
      </c>
    </row>
    <row r="2609" spans="1:8" x14ac:dyDescent="0.45">
      <c r="A2609" s="2" t="str">
        <f t="shared" si="40"/>
        <v>PLALouPORT ALLENSULFUR (SHORT TONS/DAY)Production Capacity, Current Year (barrels per steam day except sulfur and hydrogen)</v>
      </c>
      <c r="B2609" s="2" t="s">
        <v>267</v>
      </c>
      <c r="C2609" s="2" t="s">
        <v>268</v>
      </c>
      <c r="D2609" s="2" t="s">
        <v>26</v>
      </c>
      <c r="E2609" s="2" t="s">
        <v>269</v>
      </c>
      <c r="F2609" s="2" t="s">
        <v>24</v>
      </c>
      <c r="G2609" s="2" t="s">
        <v>19</v>
      </c>
      <c r="H2609" s="2">
        <v>55</v>
      </c>
    </row>
    <row r="2610" spans="1:8" x14ac:dyDescent="0.45">
      <c r="A2610" s="2" t="str">
        <f t="shared" si="40"/>
        <v>PLALouPORT ALLENSULFUR (SHORT TONS/DAY)Production Capacity, Next Year (barrels per stream day except sulfur and hydrogen)</v>
      </c>
      <c r="B2610" s="2" t="s">
        <v>267</v>
      </c>
      <c r="C2610" s="2" t="s">
        <v>268</v>
      </c>
      <c r="D2610" s="2" t="s">
        <v>26</v>
      </c>
      <c r="E2610" s="2" t="s">
        <v>269</v>
      </c>
      <c r="F2610" s="2" t="s">
        <v>24</v>
      </c>
      <c r="G2610" s="2" t="s">
        <v>20</v>
      </c>
      <c r="H2610" s="2">
        <v>55</v>
      </c>
    </row>
    <row r="2611" spans="1:8" x14ac:dyDescent="0.45">
      <c r="A2611" s="2" t="str">
        <f t="shared" si="40"/>
        <v>PLALouPORT ALLENTOTAL OPER CAP (PROJECTED, NEXT YEAR)Atmospheric Crude Distillation Capacity (barrels per stream day)</v>
      </c>
      <c r="B2611" s="2" t="s">
        <v>267</v>
      </c>
      <c r="C2611" s="2" t="s">
        <v>268</v>
      </c>
      <c r="D2611" s="2" t="s">
        <v>26</v>
      </c>
      <c r="E2611" s="2" t="s">
        <v>269</v>
      </c>
      <c r="F2611" s="2" t="s">
        <v>34</v>
      </c>
      <c r="G2611" s="2" t="s">
        <v>33</v>
      </c>
      <c r="H2611" s="2">
        <v>82500</v>
      </c>
    </row>
    <row r="2612" spans="1:8" x14ac:dyDescent="0.45">
      <c r="A2612" s="2" t="str">
        <f t="shared" si="40"/>
        <v>PLALouPORT ALLENTOTAL OPERABLE CAPACITYAtmospheric Crude Distillation Capacity (barrels per calendar day)</v>
      </c>
      <c r="B2612" s="2" t="s">
        <v>267</v>
      </c>
      <c r="C2612" s="2" t="s">
        <v>268</v>
      </c>
      <c r="D2612" s="2" t="s">
        <v>26</v>
      </c>
      <c r="E2612" s="2" t="s">
        <v>269</v>
      </c>
      <c r="F2612" s="2" t="s">
        <v>35</v>
      </c>
      <c r="G2612" s="2" t="s">
        <v>32</v>
      </c>
      <c r="H2612" s="2">
        <v>75000</v>
      </c>
    </row>
    <row r="2613" spans="1:8" x14ac:dyDescent="0.45">
      <c r="A2613" s="2" t="str">
        <f t="shared" si="40"/>
        <v>PLALouPORT ALLENTOTAL OPERABLE CAPACITYAtmospheric Crude Distillation Capacity (barrels per stream day)</v>
      </c>
      <c r="B2613" s="2" t="s">
        <v>267</v>
      </c>
      <c r="C2613" s="2" t="s">
        <v>268</v>
      </c>
      <c r="D2613" s="2" t="s">
        <v>26</v>
      </c>
      <c r="E2613" s="2" t="s">
        <v>269</v>
      </c>
      <c r="F2613" s="2" t="s">
        <v>35</v>
      </c>
      <c r="G2613" s="2" t="s">
        <v>33</v>
      </c>
      <c r="H2613" s="2">
        <v>82500</v>
      </c>
    </row>
    <row r="2614" spans="1:8" x14ac:dyDescent="0.45">
      <c r="A2614" s="2" t="str">
        <f t="shared" si="40"/>
        <v>PLALouPORT ALLENVACUUM DISTILLATIONDownstream Charge Capacity, Current Year (barrels per stream day)</v>
      </c>
      <c r="B2614" s="2" t="s">
        <v>267</v>
      </c>
      <c r="C2614" s="2" t="s">
        <v>268</v>
      </c>
      <c r="D2614" s="2" t="s">
        <v>26</v>
      </c>
      <c r="E2614" s="2" t="s">
        <v>269</v>
      </c>
      <c r="F2614" s="2" t="s">
        <v>36</v>
      </c>
      <c r="G2614" s="2" t="s">
        <v>13</v>
      </c>
      <c r="H2614" s="2">
        <v>27000</v>
      </c>
    </row>
    <row r="2615" spans="1:8" x14ac:dyDescent="0.45">
      <c r="A2615" s="2" t="str">
        <f t="shared" si="40"/>
        <v>PLALouPORT ALLENVACUUM DISTILLATIONDownstream Charge Capacity, Next Year (barrels per stream day)</v>
      </c>
      <c r="B2615" s="2" t="s">
        <v>267</v>
      </c>
      <c r="C2615" s="2" t="s">
        <v>268</v>
      </c>
      <c r="D2615" s="2" t="s">
        <v>26</v>
      </c>
      <c r="E2615" s="2" t="s">
        <v>269</v>
      </c>
      <c r="F2615" s="2" t="s">
        <v>36</v>
      </c>
      <c r="G2615" s="2" t="s">
        <v>14</v>
      </c>
      <c r="H2615" s="2">
        <v>27000</v>
      </c>
    </row>
    <row r="2616" spans="1:8" x14ac:dyDescent="0.45">
      <c r="A2616" s="2" t="str">
        <f t="shared" si="40"/>
        <v>REDPenWARRENALKYLATESProduction Capacity, Current Year (barrels per steam day except sulfur and hydrogen)</v>
      </c>
      <c r="B2616" s="2" t="s">
        <v>315</v>
      </c>
      <c r="C2616" s="2" t="s">
        <v>316</v>
      </c>
      <c r="D2616" s="2" t="s">
        <v>47</v>
      </c>
      <c r="E2616" s="2" t="s">
        <v>317</v>
      </c>
      <c r="F2616" s="2" t="s">
        <v>40</v>
      </c>
      <c r="G2616" s="2" t="s">
        <v>19</v>
      </c>
      <c r="H2616" s="2">
        <v>4500</v>
      </c>
    </row>
    <row r="2617" spans="1:8" x14ac:dyDescent="0.45">
      <c r="A2617" s="2" t="str">
        <f t="shared" si="40"/>
        <v>REDPenWARRENALKYLATESProduction Capacity, Next Year (barrels per stream day except sulfur and hydrogen)</v>
      </c>
      <c r="B2617" s="2" t="s">
        <v>315</v>
      </c>
      <c r="C2617" s="2" t="s">
        <v>316</v>
      </c>
      <c r="D2617" s="2" t="s">
        <v>47</v>
      </c>
      <c r="E2617" s="2" t="s">
        <v>317</v>
      </c>
      <c r="F2617" s="2" t="s">
        <v>40</v>
      </c>
      <c r="G2617" s="2" t="s">
        <v>20</v>
      </c>
      <c r="H2617" s="2">
        <v>4500</v>
      </c>
    </row>
    <row r="2618" spans="1:8" x14ac:dyDescent="0.45">
      <c r="A2618" s="2" t="str">
        <f t="shared" si="40"/>
        <v>REDPenWARRENASPHALT &amp; ROAD OILProduction Capacity, Current Year (barrels per steam day except sulfur and hydrogen)</v>
      </c>
      <c r="B2618" s="2" t="s">
        <v>315</v>
      </c>
      <c r="C2618" s="2" t="s">
        <v>316</v>
      </c>
      <c r="D2618" s="2" t="s">
        <v>47</v>
      </c>
      <c r="E2618" s="2" t="s">
        <v>317</v>
      </c>
      <c r="F2618" s="2" t="s">
        <v>42</v>
      </c>
      <c r="G2618" s="2" t="s">
        <v>19</v>
      </c>
      <c r="H2618" s="2">
        <v>22000</v>
      </c>
    </row>
    <row r="2619" spans="1:8" x14ac:dyDescent="0.45">
      <c r="A2619" s="2" t="str">
        <f t="shared" si="40"/>
        <v>REDPenWARRENASPHALT &amp; ROAD OILProduction Capacity, Next Year (barrels per stream day except sulfur and hydrogen)</v>
      </c>
      <c r="B2619" s="2" t="s">
        <v>315</v>
      </c>
      <c r="C2619" s="2" t="s">
        <v>316</v>
      </c>
      <c r="D2619" s="2" t="s">
        <v>47</v>
      </c>
      <c r="E2619" s="2" t="s">
        <v>317</v>
      </c>
      <c r="F2619" s="2" t="s">
        <v>42</v>
      </c>
      <c r="G2619" s="2" t="s">
        <v>20</v>
      </c>
      <c r="H2619" s="2">
        <v>22000</v>
      </c>
    </row>
    <row r="2620" spans="1:8" x14ac:dyDescent="0.45">
      <c r="A2620" s="2" t="str">
        <f t="shared" si="40"/>
        <v>REDPenWARRENCAT CRACKING: FRESH FEEDDownstream Charge Capacity, Current Year (barrels per calendar day)</v>
      </c>
      <c r="B2620" s="2" t="s">
        <v>315</v>
      </c>
      <c r="C2620" s="2" t="s">
        <v>316</v>
      </c>
      <c r="D2620" s="2" t="s">
        <v>47</v>
      </c>
      <c r="E2620" s="2" t="s">
        <v>317</v>
      </c>
      <c r="F2620" s="2" t="s">
        <v>28</v>
      </c>
      <c r="G2620" s="2" t="s">
        <v>12</v>
      </c>
      <c r="H2620" s="2">
        <v>24000</v>
      </c>
    </row>
    <row r="2621" spans="1:8" x14ac:dyDescent="0.45">
      <c r="A2621" s="2" t="str">
        <f t="shared" si="40"/>
        <v>REDPenWARRENCAT CRACKING: FRESH FEEDDownstream Charge Capacity, Current Year (barrels per stream day)</v>
      </c>
      <c r="B2621" s="2" t="s">
        <v>315</v>
      </c>
      <c r="C2621" s="2" t="s">
        <v>316</v>
      </c>
      <c r="D2621" s="2" t="s">
        <v>47</v>
      </c>
      <c r="E2621" s="2" t="s">
        <v>317</v>
      </c>
      <c r="F2621" s="2" t="s">
        <v>28</v>
      </c>
      <c r="G2621" s="2" t="s">
        <v>13</v>
      </c>
      <c r="H2621" s="2">
        <v>25000</v>
      </c>
    </row>
    <row r="2622" spans="1:8" x14ac:dyDescent="0.45">
      <c r="A2622" s="2" t="str">
        <f t="shared" si="40"/>
        <v>REDPenWARRENCAT CRACKING: FRESH FEEDDownstream Charge Capacity, Next Year (barrels per stream day)</v>
      </c>
      <c r="B2622" s="2" t="s">
        <v>315</v>
      </c>
      <c r="C2622" s="2" t="s">
        <v>316</v>
      </c>
      <c r="D2622" s="2" t="s">
        <v>47</v>
      </c>
      <c r="E2622" s="2" t="s">
        <v>317</v>
      </c>
      <c r="F2622" s="2" t="s">
        <v>28</v>
      </c>
      <c r="G2622" s="2" t="s">
        <v>14</v>
      </c>
      <c r="H2622" s="2">
        <v>25000</v>
      </c>
    </row>
    <row r="2623" spans="1:8" x14ac:dyDescent="0.45">
      <c r="A2623" s="2" t="str">
        <f t="shared" si="40"/>
        <v>REDPenWARRENCAT CRACKING: RECYCLED FEEDDownstream Charge Capacity, Current Year (barrels per stream day)</v>
      </c>
      <c r="B2623" s="2" t="s">
        <v>315</v>
      </c>
      <c r="C2623" s="2" t="s">
        <v>316</v>
      </c>
      <c r="D2623" s="2" t="s">
        <v>47</v>
      </c>
      <c r="E2623" s="2" t="s">
        <v>317</v>
      </c>
      <c r="F2623" s="2" t="s">
        <v>66</v>
      </c>
      <c r="G2623" s="2" t="s">
        <v>13</v>
      </c>
      <c r="H2623" s="2">
        <v>1000</v>
      </c>
    </row>
    <row r="2624" spans="1:8" x14ac:dyDescent="0.45">
      <c r="A2624" s="2" t="str">
        <f t="shared" si="40"/>
        <v>REDPenWARRENCAT CRACKING: RECYCLED FEEDDownstream Charge Capacity, Next Year (barrels per stream day)</v>
      </c>
      <c r="B2624" s="2" t="s">
        <v>315</v>
      </c>
      <c r="C2624" s="2" t="s">
        <v>316</v>
      </c>
      <c r="D2624" s="2" t="s">
        <v>47</v>
      </c>
      <c r="E2624" s="2" t="s">
        <v>317</v>
      </c>
      <c r="F2624" s="2" t="s">
        <v>66</v>
      </c>
      <c r="G2624" s="2" t="s">
        <v>14</v>
      </c>
      <c r="H2624" s="2">
        <v>1000</v>
      </c>
    </row>
    <row r="2625" spans="1:8" x14ac:dyDescent="0.45">
      <c r="A2625" s="2" t="str">
        <f t="shared" si="40"/>
        <v>REDPenWARRENCAT REFORMING: HIGH PRESSUREDownstream Charge Capacity, Current Year (barrels per calendar day)</v>
      </c>
      <c r="B2625" s="2" t="s">
        <v>315</v>
      </c>
      <c r="C2625" s="2" t="s">
        <v>316</v>
      </c>
      <c r="D2625" s="2" t="s">
        <v>47</v>
      </c>
      <c r="E2625" s="2" t="s">
        <v>317</v>
      </c>
      <c r="F2625" s="2" t="s">
        <v>29</v>
      </c>
      <c r="G2625" s="2" t="s">
        <v>12</v>
      </c>
      <c r="H2625" s="2">
        <v>13000</v>
      </c>
    </row>
    <row r="2626" spans="1:8" x14ac:dyDescent="0.45">
      <c r="A2626" s="2" t="str">
        <f t="shared" ref="A2626:A2689" si="41">LEFT(B2626,3)&amp;LEFT(D2626,3)&amp;LEFT(E2626,15)&amp;F2626&amp;G2626</f>
        <v>REDPenWARRENCAT REFORMING: HIGH PRESSUREDownstream Charge Capacity, Current Year (barrels per stream day)</v>
      </c>
      <c r="B2626" s="2" t="s">
        <v>315</v>
      </c>
      <c r="C2626" s="2" t="s">
        <v>316</v>
      </c>
      <c r="D2626" s="2" t="s">
        <v>47</v>
      </c>
      <c r="E2626" s="2" t="s">
        <v>317</v>
      </c>
      <c r="F2626" s="2" t="s">
        <v>29</v>
      </c>
      <c r="G2626" s="2" t="s">
        <v>13</v>
      </c>
      <c r="H2626" s="2">
        <v>14000</v>
      </c>
    </row>
    <row r="2627" spans="1:8" x14ac:dyDescent="0.45">
      <c r="A2627" s="2" t="str">
        <f t="shared" si="41"/>
        <v>REDPenWARRENCAT REFORMING: HIGH PRESSUREDownstream Charge Capacity, Next Year (barrels per stream day)</v>
      </c>
      <c r="B2627" s="2" t="s">
        <v>315</v>
      </c>
      <c r="C2627" s="2" t="s">
        <v>316</v>
      </c>
      <c r="D2627" s="2" t="s">
        <v>47</v>
      </c>
      <c r="E2627" s="2" t="s">
        <v>317</v>
      </c>
      <c r="F2627" s="2" t="s">
        <v>29</v>
      </c>
      <c r="G2627" s="2" t="s">
        <v>14</v>
      </c>
      <c r="H2627" s="2">
        <v>14000</v>
      </c>
    </row>
    <row r="2628" spans="1:8" x14ac:dyDescent="0.45">
      <c r="A2628" s="2" t="str">
        <f t="shared" si="41"/>
        <v>REDPenWARRENDESULFURIZATION, DIESEL FUELDownstream Charge Capacity, Current Year (barrels per stream day)</v>
      </c>
      <c r="B2628" s="2" t="s">
        <v>315</v>
      </c>
      <c r="C2628" s="2" t="s">
        <v>316</v>
      </c>
      <c r="D2628" s="2" t="s">
        <v>47</v>
      </c>
      <c r="E2628" s="2" t="s">
        <v>317</v>
      </c>
      <c r="F2628" s="2" t="s">
        <v>43</v>
      </c>
      <c r="G2628" s="2" t="s">
        <v>13</v>
      </c>
      <c r="H2628" s="2">
        <v>17000</v>
      </c>
    </row>
    <row r="2629" spans="1:8" x14ac:dyDescent="0.45">
      <c r="A2629" s="2" t="str">
        <f t="shared" si="41"/>
        <v>REDPenWARRENDESULFURIZATION, DIESEL FUELDownstream Charge Capacity, Next Year (barrels per stream day)</v>
      </c>
      <c r="B2629" s="2" t="s">
        <v>315</v>
      </c>
      <c r="C2629" s="2" t="s">
        <v>316</v>
      </c>
      <c r="D2629" s="2" t="s">
        <v>47</v>
      </c>
      <c r="E2629" s="2" t="s">
        <v>317</v>
      </c>
      <c r="F2629" s="2" t="s">
        <v>43</v>
      </c>
      <c r="G2629" s="2" t="s">
        <v>14</v>
      </c>
      <c r="H2629" s="2">
        <v>17000</v>
      </c>
    </row>
    <row r="2630" spans="1:8" x14ac:dyDescent="0.45">
      <c r="A2630" s="2" t="str">
        <f t="shared" si="41"/>
        <v>REDPenWARRENDESULFURIZATION, GASOLINEDownstream Charge Capacity, Current Year (barrels per stream day)</v>
      </c>
      <c r="B2630" s="2" t="s">
        <v>315</v>
      </c>
      <c r="C2630" s="2" t="s">
        <v>316</v>
      </c>
      <c r="D2630" s="2" t="s">
        <v>47</v>
      </c>
      <c r="E2630" s="2" t="s">
        <v>317</v>
      </c>
      <c r="F2630" s="2" t="s">
        <v>30</v>
      </c>
      <c r="G2630" s="2" t="s">
        <v>13</v>
      </c>
      <c r="H2630" s="2">
        <v>5000</v>
      </c>
    </row>
    <row r="2631" spans="1:8" x14ac:dyDescent="0.45">
      <c r="A2631" s="2" t="str">
        <f t="shared" si="41"/>
        <v>REDPenWARRENDESULFURIZATION, GASOLINEDownstream Charge Capacity, Next Year (barrels per stream day)</v>
      </c>
      <c r="B2631" s="2" t="s">
        <v>315</v>
      </c>
      <c r="C2631" s="2" t="s">
        <v>316</v>
      </c>
      <c r="D2631" s="2" t="s">
        <v>47</v>
      </c>
      <c r="E2631" s="2" t="s">
        <v>317</v>
      </c>
      <c r="F2631" s="2" t="s">
        <v>30</v>
      </c>
      <c r="G2631" s="2" t="s">
        <v>14</v>
      </c>
      <c r="H2631" s="2">
        <v>5000</v>
      </c>
    </row>
    <row r="2632" spans="1:8" x14ac:dyDescent="0.45">
      <c r="A2632" s="2" t="str">
        <f t="shared" si="41"/>
        <v>REDPenWARRENDESULFURIZATION, KEROSENE AND JETDownstream Charge Capacity, Current Year (barrels per stream day)</v>
      </c>
      <c r="B2632" s="2" t="s">
        <v>315</v>
      </c>
      <c r="C2632" s="2" t="s">
        <v>316</v>
      </c>
      <c r="D2632" s="2" t="s">
        <v>47</v>
      </c>
      <c r="E2632" s="2" t="s">
        <v>317</v>
      </c>
      <c r="F2632" s="2" t="s">
        <v>44</v>
      </c>
      <c r="G2632" s="2" t="s">
        <v>13</v>
      </c>
      <c r="H2632" s="2">
        <v>5000</v>
      </c>
    </row>
    <row r="2633" spans="1:8" x14ac:dyDescent="0.45">
      <c r="A2633" s="2" t="str">
        <f t="shared" si="41"/>
        <v>REDPenWARRENDESULFURIZATION, KEROSENE AND JETDownstream Charge Capacity, Next Year (barrels per stream day)</v>
      </c>
      <c r="B2633" s="2" t="s">
        <v>315</v>
      </c>
      <c r="C2633" s="2" t="s">
        <v>316</v>
      </c>
      <c r="D2633" s="2" t="s">
        <v>47</v>
      </c>
      <c r="E2633" s="2" t="s">
        <v>317</v>
      </c>
      <c r="F2633" s="2" t="s">
        <v>44</v>
      </c>
      <c r="G2633" s="2" t="s">
        <v>14</v>
      </c>
      <c r="H2633" s="2">
        <v>5000</v>
      </c>
    </row>
    <row r="2634" spans="1:8" x14ac:dyDescent="0.45">
      <c r="A2634" s="2" t="str">
        <f t="shared" si="41"/>
        <v>REDPenWARRENDESULFURIZATION, NAPHTHA/REFORMER FEEDDownstream Charge Capacity, Current Year (barrels per stream day)</v>
      </c>
      <c r="B2634" s="2" t="s">
        <v>315</v>
      </c>
      <c r="C2634" s="2" t="s">
        <v>316</v>
      </c>
      <c r="D2634" s="2" t="s">
        <v>47</v>
      </c>
      <c r="E2634" s="2" t="s">
        <v>317</v>
      </c>
      <c r="F2634" s="2" t="s">
        <v>17</v>
      </c>
      <c r="G2634" s="2" t="s">
        <v>13</v>
      </c>
      <c r="H2634" s="2">
        <v>24000</v>
      </c>
    </row>
    <row r="2635" spans="1:8" x14ac:dyDescent="0.45">
      <c r="A2635" s="2" t="str">
        <f t="shared" si="41"/>
        <v>REDPenWARRENDESULFURIZATION, NAPHTHA/REFORMER FEEDDownstream Charge Capacity, Next Year (barrels per stream day)</v>
      </c>
      <c r="B2635" s="2" t="s">
        <v>315</v>
      </c>
      <c r="C2635" s="2" t="s">
        <v>316</v>
      </c>
      <c r="D2635" s="2" t="s">
        <v>47</v>
      </c>
      <c r="E2635" s="2" t="s">
        <v>317</v>
      </c>
      <c r="F2635" s="2" t="s">
        <v>17</v>
      </c>
      <c r="G2635" s="2" t="s">
        <v>14</v>
      </c>
      <c r="H2635" s="2">
        <v>24000</v>
      </c>
    </row>
    <row r="2636" spans="1:8" x14ac:dyDescent="0.45">
      <c r="A2636" s="2" t="str">
        <f t="shared" si="41"/>
        <v>REDPenWARRENHYDROGEN (MMCFD)Production Capacity, Current Year (barrels per steam day except sulfur and hydrogen)</v>
      </c>
      <c r="B2636" s="2" t="s">
        <v>315</v>
      </c>
      <c r="C2636" s="2" t="s">
        <v>316</v>
      </c>
      <c r="D2636" s="2" t="s">
        <v>47</v>
      </c>
      <c r="E2636" s="2" t="s">
        <v>317</v>
      </c>
      <c r="F2636" s="2" t="s">
        <v>18</v>
      </c>
      <c r="G2636" s="2" t="s">
        <v>19</v>
      </c>
      <c r="H2636" s="2">
        <v>10</v>
      </c>
    </row>
    <row r="2637" spans="1:8" x14ac:dyDescent="0.45">
      <c r="A2637" s="2" t="str">
        <f t="shared" si="41"/>
        <v>REDPenWARRENHYDROGEN (MMCFD)Production Capacity, Next Year (barrels per stream day except sulfur and hydrogen)</v>
      </c>
      <c r="B2637" s="2" t="s">
        <v>315</v>
      </c>
      <c r="C2637" s="2" t="s">
        <v>316</v>
      </c>
      <c r="D2637" s="2" t="s">
        <v>47</v>
      </c>
      <c r="E2637" s="2" t="s">
        <v>317</v>
      </c>
      <c r="F2637" s="2" t="s">
        <v>18</v>
      </c>
      <c r="G2637" s="2" t="s">
        <v>20</v>
      </c>
      <c r="H2637" s="2">
        <v>10</v>
      </c>
    </row>
    <row r="2638" spans="1:8" x14ac:dyDescent="0.45">
      <c r="A2638" s="2" t="str">
        <f t="shared" si="41"/>
        <v>REDPenWARRENISOMERIZATION (ISOPENTANE/ISOHEXANE)Production Capacity, Current Year (barrels per steam day except sulfur and hydrogen)</v>
      </c>
      <c r="B2638" s="2" t="s">
        <v>315</v>
      </c>
      <c r="C2638" s="2" t="s">
        <v>316</v>
      </c>
      <c r="D2638" s="2" t="s">
        <v>47</v>
      </c>
      <c r="E2638" s="2" t="s">
        <v>317</v>
      </c>
      <c r="F2638" s="2" t="s">
        <v>22</v>
      </c>
      <c r="G2638" s="2" t="s">
        <v>19</v>
      </c>
      <c r="H2638" s="2">
        <v>8500</v>
      </c>
    </row>
    <row r="2639" spans="1:8" x14ac:dyDescent="0.45">
      <c r="A2639" s="2" t="str">
        <f t="shared" si="41"/>
        <v>REDPenWARRENISOMERIZATION (ISOPENTANE/ISOHEXANE)Production Capacity, Next Year (barrels per stream day except sulfur and hydrogen)</v>
      </c>
      <c r="B2639" s="2" t="s">
        <v>315</v>
      </c>
      <c r="C2639" s="2" t="s">
        <v>316</v>
      </c>
      <c r="D2639" s="2" t="s">
        <v>47</v>
      </c>
      <c r="E2639" s="2" t="s">
        <v>317</v>
      </c>
      <c r="F2639" s="2" t="s">
        <v>22</v>
      </c>
      <c r="G2639" s="2" t="s">
        <v>20</v>
      </c>
      <c r="H2639" s="2">
        <v>8500</v>
      </c>
    </row>
    <row r="2640" spans="1:8" x14ac:dyDescent="0.45">
      <c r="A2640" s="2" t="str">
        <f t="shared" si="41"/>
        <v>REDPenWARRENOPERATING CAPACITYAtmospheric Crude Distillation Capacity (barrels per calendar day)</v>
      </c>
      <c r="B2640" s="2" t="s">
        <v>315</v>
      </c>
      <c r="C2640" s="2" t="s">
        <v>316</v>
      </c>
      <c r="D2640" s="2" t="s">
        <v>47</v>
      </c>
      <c r="E2640" s="2" t="s">
        <v>317</v>
      </c>
      <c r="F2640" s="2" t="s">
        <v>31</v>
      </c>
      <c r="G2640" s="2" t="s">
        <v>32</v>
      </c>
      <c r="H2640" s="2">
        <v>65000</v>
      </c>
    </row>
    <row r="2641" spans="1:8" x14ac:dyDescent="0.45">
      <c r="A2641" s="2" t="str">
        <f t="shared" si="41"/>
        <v>REDPenWARRENOPERATING CAPACITYAtmospheric Crude Distillation Capacity (barrels per stream day)</v>
      </c>
      <c r="B2641" s="2" t="s">
        <v>315</v>
      </c>
      <c r="C2641" s="2" t="s">
        <v>316</v>
      </c>
      <c r="D2641" s="2" t="s">
        <v>47</v>
      </c>
      <c r="E2641" s="2" t="s">
        <v>317</v>
      </c>
      <c r="F2641" s="2" t="s">
        <v>31</v>
      </c>
      <c r="G2641" s="2" t="s">
        <v>33</v>
      </c>
      <c r="H2641" s="2">
        <v>70000</v>
      </c>
    </row>
    <row r="2642" spans="1:8" x14ac:dyDescent="0.45">
      <c r="A2642" s="2" t="str">
        <f t="shared" si="41"/>
        <v>REDPenWARRENSULFUR (SHORT TONS/DAY)Production Capacity, Current Year (barrels per steam day except sulfur and hydrogen)</v>
      </c>
      <c r="B2642" s="2" t="s">
        <v>315</v>
      </c>
      <c r="C2642" s="2" t="s">
        <v>316</v>
      </c>
      <c r="D2642" s="2" t="s">
        <v>47</v>
      </c>
      <c r="E2642" s="2" t="s">
        <v>317</v>
      </c>
      <c r="F2642" s="2" t="s">
        <v>24</v>
      </c>
      <c r="G2642" s="2" t="s">
        <v>19</v>
      </c>
      <c r="H2642" s="2">
        <v>67</v>
      </c>
    </row>
    <row r="2643" spans="1:8" x14ac:dyDescent="0.45">
      <c r="A2643" s="2" t="str">
        <f t="shared" si="41"/>
        <v>REDPenWARRENSULFUR (SHORT TONS/DAY)Production Capacity, Next Year (barrels per stream day except sulfur and hydrogen)</v>
      </c>
      <c r="B2643" s="2" t="s">
        <v>315</v>
      </c>
      <c r="C2643" s="2" t="s">
        <v>316</v>
      </c>
      <c r="D2643" s="2" t="s">
        <v>47</v>
      </c>
      <c r="E2643" s="2" t="s">
        <v>317</v>
      </c>
      <c r="F2643" s="2" t="s">
        <v>24</v>
      </c>
      <c r="G2643" s="2" t="s">
        <v>20</v>
      </c>
      <c r="H2643" s="2">
        <v>67</v>
      </c>
    </row>
    <row r="2644" spans="1:8" x14ac:dyDescent="0.45">
      <c r="A2644" s="2" t="str">
        <f t="shared" si="41"/>
        <v>REDPenWARRENTOTAL OPER CAP (PROJECTED, NEXT YEAR)Atmospheric Crude Distillation Capacity (barrels per stream day)</v>
      </c>
      <c r="B2644" s="2" t="s">
        <v>315</v>
      </c>
      <c r="C2644" s="2" t="s">
        <v>316</v>
      </c>
      <c r="D2644" s="2" t="s">
        <v>47</v>
      </c>
      <c r="E2644" s="2" t="s">
        <v>317</v>
      </c>
      <c r="F2644" s="2" t="s">
        <v>34</v>
      </c>
      <c r="G2644" s="2" t="s">
        <v>33</v>
      </c>
      <c r="H2644" s="2">
        <v>70000</v>
      </c>
    </row>
    <row r="2645" spans="1:8" x14ac:dyDescent="0.45">
      <c r="A2645" s="2" t="str">
        <f t="shared" si="41"/>
        <v>REDPenWARRENTOTAL OPERABLE CAPACITYAtmospheric Crude Distillation Capacity (barrels per calendar day)</v>
      </c>
      <c r="B2645" s="2" t="s">
        <v>315</v>
      </c>
      <c r="C2645" s="2" t="s">
        <v>316</v>
      </c>
      <c r="D2645" s="2" t="s">
        <v>47</v>
      </c>
      <c r="E2645" s="2" t="s">
        <v>317</v>
      </c>
      <c r="F2645" s="2" t="s">
        <v>35</v>
      </c>
      <c r="G2645" s="2" t="s">
        <v>32</v>
      </c>
      <c r="H2645" s="2">
        <v>65000</v>
      </c>
    </row>
    <row r="2646" spans="1:8" x14ac:dyDescent="0.45">
      <c r="A2646" s="2" t="str">
        <f t="shared" si="41"/>
        <v>REDPenWARRENTOTAL OPERABLE CAPACITYAtmospheric Crude Distillation Capacity (barrels per stream day)</v>
      </c>
      <c r="B2646" s="2" t="s">
        <v>315</v>
      </c>
      <c r="C2646" s="2" t="s">
        <v>316</v>
      </c>
      <c r="D2646" s="2" t="s">
        <v>47</v>
      </c>
      <c r="E2646" s="2" t="s">
        <v>317</v>
      </c>
      <c r="F2646" s="2" t="s">
        <v>35</v>
      </c>
      <c r="G2646" s="2" t="s">
        <v>33</v>
      </c>
      <c r="H2646" s="2">
        <v>70000</v>
      </c>
    </row>
    <row r="2647" spans="1:8" x14ac:dyDescent="0.45">
      <c r="A2647" s="2" t="str">
        <f t="shared" si="41"/>
        <v>REDPenWARRENVACUUM DISTILLATIONDownstream Charge Capacity, Current Year (barrels per stream day)</v>
      </c>
      <c r="B2647" s="2" t="s">
        <v>315</v>
      </c>
      <c r="C2647" s="2" t="s">
        <v>316</v>
      </c>
      <c r="D2647" s="2" t="s">
        <v>47</v>
      </c>
      <c r="E2647" s="2" t="s">
        <v>317</v>
      </c>
      <c r="F2647" s="2" t="s">
        <v>36</v>
      </c>
      <c r="G2647" s="2" t="s">
        <v>13</v>
      </c>
      <c r="H2647" s="2">
        <v>40000</v>
      </c>
    </row>
    <row r="2648" spans="1:8" x14ac:dyDescent="0.45">
      <c r="A2648" s="2" t="str">
        <f t="shared" si="41"/>
        <v>REDPenWARRENVACUUM DISTILLATIONDownstream Charge Capacity, Next Year (barrels per stream day)</v>
      </c>
      <c r="B2648" s="2" t="s">
        <v>315</v>
      </c>
      <c r="C2648" s="2" t="s">
        <v>316</v>
      </c>
      <c r="D2648" s="2" t="s">
        <v>47</v>
      </c>
      <c r="E2648" s="2" t="s">
        <v>317</v>
      </c>
      <c r="F2648" s="2" t="s">
        <v>36</v>
      </c>
      <c r="G2648" s="2" t="s">
        <v>14</v>
      </c>
      <c r="H2648" s="2">
        <v>40000</v>
      </c>
    </row>
    <row r="2649" spans="1:8" x14ac:dyDescent="0.45">
      <c r="A2649" s="2" t="str">
        <f t="shared" si="41"/>
        <v>ROYAlaSARALANDCAT REFORMING: HIGH PRESSUREDownstream Charge Capacity, Current Year (barrels per calendar day)</v>
      </c>
      <c r="B2649" s="2" t="s">
        <v>278</v>
      </c>
      <c r="C2649" s="2" t="s">
        <v>279</v>
      </c>
      <c r="D2649" s="2" t="s">
        <v>170</v>
      </c>
      <c r="E2649" s="2" t="s">
        <v>280</v>
      </c>
      <c r="F2649" s="2" t="s">
        <v>29</v>
      </c>
      <c r="G2649" s="2" t="s">
        <v>12</v>
      </c>
      <c r="H2649" s="2">
        <v>21000</v>
      </c>
    </row>
    <row r="2650" spans="1:8" x14ac:dyDescent="0.45">
      <c r="A2650" s="2" t="str">
        <f t="shared" si="41"/>
        <v>ROYAlaSARALANDCAT REFORMING: HIGH PRESSUREDownstream Charge Capacity, Current Year (barrels per stream day)</v>
      </c>
      <c r="B2650" s="2" t="s">
        <v>278</v>
      </c>
      <c r="C2650" s="2" t="s">
        <v>279</v>
      </c>
      <c r="D2650" s="2" t="s">
        <v>170</v>
      </c>
      <c r="E2650" s="2" t="s">
        <v>280</v>
      </c>
      <c r="F2650" s="2" t="s">
        <v>29</v>
      </c>
      <c r="G2650" s="2" t="s">
        <v>13</v>
      </c>
      <c r="H2650" s="2">
        <v>22000</v>
      </c>
    </row>
    <row r="2651" spans="1:8" x14ac:dyDescent="0.45">
      <c r="A2651" s="2" t="str">
        <f t="shared" si="41"/>
        <v>ROYAlaSARALANDCAT REFORMING: HIGH PRESSUREDownstream Charge Capacity, Next Year (barrels per stream day)</v>
      </c>
      <c r="B2651" s="2" t="s">
        <v>278</v>
      </c>
      <c r="C2651" s="2" t="s">
        <v>279</v>
      </c>
      <c r="D2651" s="2" t="s">
        <v>170</v>
      </c>
      <c r="E2651" s="2" t="s">
        <v>280</v>
      </c>
      <c r="F2651" s="2" t="s">
        <v>29</v>
      </c>
      <c r="G2651" s="2" t="s">
        <v>14</v>
      </c>
      <c r="H2651" s="2">
        <v>22000</v>
      </c>
    </row>
    <row r="2652" spans="1:8" x14ac:dyDescent="0.45">
      <c r="A2652" s="2" t="str">
        <f t="shared" si="41"/>
        <v>ROYAlaSARALANDDESULFURIZATION, DIESEL FUELDownstream Charge Capacity, Current Year (barrels per stream day)</v>
      </c>
      <c r="B2652" s="2" t="s">
        <v>278</v>
      </c>
      <c r="C2652" s="2" t="s">
        <v>279</v>
      </c>
      <c r="D2652" s="2" t="s">
        <v>170</v>
      </c>
      <c r="E2652" s="2" t="s">
        <v>280</v>
      </c>
      <c r="F2652" s="2" t="s">
        <v>43</v>
      </c>
      <c r="G2652" s="2" t="s">
        <v>13</v>
      </c>
      <c r="H2652" s="2">
        <v>18000</v>
      </c>
    </row>
    <row r="2653" spans="1:8" x14ac:dyDescent="0.45">
      <c r="A2653" s="2" t="str">
        <f t="shared" si="41"/>
        <v>ROYAlaSARALANDDESULFURIZATION, DIESEL FUELDownstream Charge Capacity, Next Year (barrels per stream day)</v>
      </c>
      <c r="B2653" s="2" t="s">
        <v>278</v>
      </c>
      <c r="C2653" s="2" t="s">
        <v>279</v>
      </c>
      <c r="D2653" s="2" t="s">
        <v>170</v>
      </c>
      <c r="E2653" s="2" t="s">
        <v>280</v>
      </c>
      <c r="F2653" s="2" t="s">
        <v>43</v>
      </c>
      <c r="G2653" s="2" t="s">
        <v>14</v>
      </c>
      <c r="H2653" s="2">
        <v>18000</v>
      </c>
    </row>
    <row r="2654" spans="1:8" x14ac:dyDescent="0.45">
      <c r="A2654" s="2" t="str">
        <f t="shared" si="41"/>
        <v>ROYAlaSARALANDDESULFURIZATION, HEAVY GAS OILDownstream Charge Capacity, Current Year (barrels per stream day)</v>
      </c>
      <c r="B2654" s="2" t="s">
        <v>278</v>
      </c>
      <c r="C2654" s="2" t="s">
        <v>279</v>
      </c>
      <c r="D2654" s="2" t="s">
        <v>170</v>
      </c>
      <c r="E2654" s="2" t="s">
        <v>280</v>
      </c>
      <c r="F2654" s="2" t="s">
        <v>16</v>
      </c>
      <c r="G2654" s="2" t="s">
        <v>13</v>
      </c>
      <c r="H2654" s="2">
        <v>30000</v>
      </c>
    </row>
    <row r="2655" spans="1:8" x14ac:dyDescent="0.45">
      <c r="A2655" s="2" t="str">
        <f t="shared" si="41"/>
        <v>ROYAlaSARALANDDESULFURIZATION, HEAVY GAS OILDownstream Charge Capacity, Next Year (barrels per stream day)</v>
      </c>
      <c r="B2655" s="2" t="s">
        <v>278</v>
      </c>
      <c r="C2655" s="2" t="s">
        <v>279</v>
      </c>
      <c r="D2655" s="2" t="s">
        <v>170</v>
      </c>
      <c r="E2655" s="2" t="s">
        <v>280</v>
      </c>
      <c r="F2655" s="2" t="s">
        <v>16</v>
      </c>
      <c r="G2655" s="2" t="s">
        <v>14</v>
      </c>
      <c r="H2655" s="2">
        <v>30000</v>
      </c>
    </row>
    <row r="2656" spans="1:8" x14ac:dyDescent="0.45">
      <c r="A2656" s="2" t="str">
        <f t="shared" si="41"/>
        <v>ROYAlaSARALANDDESULFURIZATION, NAPHTHA/REFORMER FEEDDownstream Charge Capacity, Current Year (barrels per stream day)</v>
      </c>
      <c r="B2656" s="2" t="s">
        <v>278</v>
      </c>
      <c r="C2656" s="2" t="s">
        <v>279</v>
      </c>
      <c r="D2656" s="2" t="s">
        <v>170</v>
      </c>
      <c r="E2656" s="2" t="s">
        <v>280</v>
      </c>
      <c r="F2656" s="2" t="s">
        <v>17</v>
      </c>
      <c r="G2656" s="2" t="s">
        <v>13</v>
      </c>
      <c r="H2656" s="2">
        <v>25000</v>
      </c>
    </row>
    <row r="2657" spans="1:8" x14ac:dyDescent="0.45">
      <c r="A2657" s="2" t="str">
        <f t="shared" si="41"/>
        <v>ROYAlaSARALANDDESULFURIZATION, NAPHTHA/REFORMER FEEDDownstream Charge Capacity, Next Year (barrels per stream day)</v>
      </c>
      <c r="B2657" s="2" t="s">
        <v>278</v>
      </c>
      <c r="C2657" s="2" t="s">
        <v>279</v>
      </c>
      <c r="D2657" s="2" t="s">
        <v>170</v>
      </c>
      <c r="E2657" s="2" t="s">
        <v>280</v>
      </c>
      <c r="F2657" s="2" t="s">
        <v>17</v>
      </c>
      <c r="G2657" s="2" t="s">
        <v>14</v>
      </c>
      <c r="H2657" s="2">
        <v>25000</v>
      </c>
    </row>
    <row r="2658" spans="1:8" x14ac:dyDescent="0.45">
      <c r="A2658" s="2" t="str">
        <f t="shared" si="41"/>
        <v>ROYAlaSARALANDISOMERIZATION (ISOBUTANE)Production Capacity, Current Year (barrels per steam day except sulfur and hydrogen)</v>
      </c>
      <c r="B2658" s="2" t="s">
        <v>278</v>
      </c>
      <c r="C2658" s="2" t="s">
        <v>279</v>
      </c>
      <c r="D2658" s="2" t="s">
        <v>170</v>
      </c>
      <c r="E2658" s="2" t="s">
        <v>280</v>
      </c>
      <c r="F2658" s="2" t="s">
        <v>21</v>
      </c>
      <c r="G2658" s="2" t="s">
        <v>19</v>
      </c>
      <c r="H2658" s="2">
        <v>1150</v>
      </c>
    </row>
    <row r="2659" spans="1:8" x14ac:dyDescent="0.45">
      <c r="A2659" s="2" t="str">
        <f t="shared" si="41"/>
        <v>ROYAlaSARALANDISOMERIZATION (ISOBUTANE)Production Capacity, Next Year (barrels per stream day except sulfur and hydrogen)</v>
      </c>
      <c r="B2659" s="2" t="s">
        <v>278</v>
      </c>
      <c r="C2659" s="2" t="s">
        <v>279</v>
      </c>
      <c r="D2659" s="2" t="s">
        <v>170</v>
      </c>
      <c r="E2659" s="2" t="s">
        <v>280</v>
      </c>
      <c r="F2659" s="2" t="s">
        <v>21</v>
      </c>
      <c r="G2659" s="2" t="s">
        <v>20</v>
      </c>
      <c r="H2659" s="2">
        <v>1150</v>
      </c>
    </row>
    <row r="2660" spans="1:8" x14ac:dyDescent="0.45">
      <c r="A2660" s="2" t="str">
        <f t="shared" si="41"/>
        <v>ROYAlaSARALANDOPERATING CAPACITYAtmospheric Crude Distillation Capacity (barrels per calendar day)</v>
      </c>
      <c r="B2660" s="2" t="s">
        <v>278</v>
      </c>
      <c r="C2660" s="2" t="s">
        <v>279</v>
      </c>
      <c r="D2660" s="2" t="s">
        <v>170</v>
      </c>
      <c r="E2660" s="2" t="s">
        <v>280</v>
      </c>
      <c r="F2660" s="2" t="s">
        <v>31</v>
      </c>
      <c r="G2660" s="2" t="s">
        <v>32</v>
      </c>
      <c r="H2660" s="2">
        <v>91575</v>
      </c>
    </row>
    <row r="2661" spans="1:8" x14ac:dyDescent="0.45">
      <c r="A2661" s="2" t="str">
        <f t="shared" si="41"/>
        <v>ROYAlaSARALANDOPERATING CAPACITYAtmospheric Crude Distillation Capacity (barrels per stream day)</v>
      </c>
      <c r="B2661" s="2" t="s">
        <v>278</v>
      </c>
      <c r="C2661" s="2" t="s">
        <v>279</v>
      </c>
      <c r="D2661" s="2" t="s">
        <v>170</v>
      </c>
      <c r="E2661" s="2" t="s">
        <v>280</v>
      </c>
      <c r="F2661" s="2" t="s">
        <v>31</v>
      </c>
      <c r="G2661" s="2" t="s">
        <v>33</v>
      </c>
      <c r="H2661" s="2">
        <v>95500</v>
      </c>
    </row>
    <row r="2662" spans="1:8" x14ac:dyDescent="0.45">
      <c r="A2662" s="2" t="str">
        <f t="shared" si="41"/>
        <v>ROYAlaSARALANDSULFUR (SHORT TONS/DAY)Production Capacity, Current Year (barrels per steam day except sulfur and hydrogen)</v>
      </c>
      <c r="B2662" s="2" t="s">
        <v>278</v>
      </c>
      <c r="C2662" s="2" t="s">
        <v>279</v>
      </c>
      <c r="D2662" s="2" t="s">
        <v>170</v>
      </c>
      <c r="E2662" s="2" t="s">
        <v>280</v>
      </c>
      <c r="F2662" s="2" t="s">
        <v>24</v>
      </c>
      <c r="G2662" s="2" t="s">
        <v>19</v>
      </c>
      <c r="H2662" s="2">
        <v>33</v>
      </c>
    </row>
    <row r="2663" spans="1:8" x14ac:dyDescent="0.45">
      <c r="A2663" s="2" t="str">
        <f t="shared" si="41"/>
        <v>ROYAlaSARALANDSULFUR (SHORT TONS/DAY)Production Capacity, Next Year (barrels per stream day except sulfur and hydrogen)</v>
      </c>
      <c r="B2663" s="2" t="s">
        <v>278</v>
      </c>
      <c r="C2663" s="2" t="s">
        <v>279</v>
      </c>
      <c r="D2663" s="2" t="s">
        <v>170</v>
      </c>
      <c r="E2663" s="2" t="s">
        <v>280</v>
      </c>
      <c r="F2663" s="2" t="s">
        <v>24</v>
      </c>
      <c r="G2663" s="2" t="s">
        <v>20</v>
      </c>
      <c r="H2663" s="2">
        <v>33</v>
      </c>
    </row>
    <row r="2664" spans="1:8" x14ac:dyDescent="0.45">
      <c r="A2664" s="2" t="str">
        <f t="shared" si="41"/>
        <v>ROYAlaSARALANDTOTAL OPER CAP (PROJECTED, NEXT YEAR)Atmospheric Crude Distillation Capacity (barrels per stream day)</v>
      </c>
      <c r="B2664" s="2" t="s">
        <v>278</v>
      </c>
      <c r="C2664" s="2" t="s">
        <v>279</v>
      </c>
      <c r="D2664" s="2" t="s">
        <v>170</v>
      </c>
      <c r="E2664" s="2" t="s">
        <v>280</v>
      </c>
      <c r="F2664" s="2" t="s">
        <v>34</v>
      </c>
      <c r="G2664" s="2" t="s">
        <v>33</v>
      </c>
      <c r="H2664" s="2">
        <v>95500</v>
      </c>
    </row>
    <row r="2665" spans="1:8" x14ac:dyDescent="0.45">
      <c r="A2665" s="2" t="str">
        <f t="shared" si="41"/>
        <v>ROYAlaSARALANDTOTAL OPERABLE CAPACITYAtmospheric Crude Distillation Capacity (barrels per calendar day)</v>
      </c>
      <c r="B2665" s="2" t="s">
        <v>278</v>
      </c>
      <c r="C2665" s="2" t="s">
        <v>279</v>
      </c>
      <c r="D2665" s="2" t="s">
        <v>170</v>
      </c>
      <c r="E2665" s="2" t="s">
        <v>280</v>
      </c>
      <c r="F2665" s="2" t="s">
        <v>35</v>
      </c>
      <c r="G2665" s="2" t="s">
        <v>32</v>
      </c>
      <c r="H2665" s="2">
        <v>91575</v>
      </c>
    </row>
    <row r="2666" spans="1:8" x14ac:dyDescent="0.45">
      <c r="A2666" s="2" t="str">
        <f t="shared" si="41"/>
        <v>ROYAlaSARALANDTOTAL OPERABLE CAPACITYAtmospheric Crude Distillation Capacity (barrels per stream day)</v>
      </c>
      <c r="B2666" s="2" t="s">
        <v>278</v>
      </c>
      <c r="C2666" s="2" t="s">
        <v>279</v>
      </c>
      <c r="D2666" s="2" t="s">
        <v>170</v>
      </c>
      <c r="E2666" s="2" t="s">
        <v>280</v>
      </c>
      <c r="F2666" s="2" t="s">
        <v>35</v>
      </c>
      <c r="G2666" s="2" t="s">
        <v>33</v>
      </c>
      <c r="H2666" s="2">
        <v>95500</v>
      </c>
    </row>
    <row r="2667" spans="1:8" x14ac:dyDescent="0.45">
      <c r="A2667" s="2" t="str">
        <f t="shared" si="41"/>
        <v>ROYAlaSARALANDVACUUM DISTILLATIONDownstream Charge Capacity, Current Year (barrels per stream day)</v>
      </c>
      <c r="B2667" s="2" t="s">
        <v>278</v>
      </c>
      <c r="C2667" s="2" t="s">
        <v>279</v>
      </c>
      <c r="D2667" s="2" t="s">
        <v>170</v>
      </c>
      <c r="E2667" s="2" t="s">
        <v>280</v>
      </c>
      <c r="F2667" s="2" t="s">
        <v>36</v>
      </c>
      <c r="G2667" s="2" t="s">
        <v>13</v>
      </c>
      <c r="H2667" s="2">
        <v>29000</v>
      </c>
    </row>
    <row r="2668" spans="1:8" x14ac:dyDescent="0.45">
      <c r="A2668" s="2" t="str">
        <f t="shared" si="41"/>
        <v>ROYAlaSARALANDVACUUM DISTILLATIONDownstream Charge Capacity, Next Year (barrels per stream day)</v>
      </c>
      <c r="B2668" s="2" t="s">
        <v>278</v>
      </c>
      <c r="C2668" s="2" t="s">
        <v>279</v>
      </c>
      <c r="D2668" s="2" t="s">
        <v>170</v>
      </c>
      <c r="E2668" s="2" t="s">
        <v>280</v>
      </c>
      <c r="F2668" s="2" t="s">
        <v>36</v>
      </c>
      <c r="G2668" s="2" t="s">
        <v>14</v>
      </c>
      <c r="H2668" s="2">
        <v>29000</v>
      </c>
    </row>
    <row r="2669" spans="1:8" x14ac:dyDescent="0.45">
      <c r="A2669" s="2" t="str">
        <f t="shared" si="41"/>
        <v>ROYCalMARTINEZALKYLATESProduction Capacity, Current Year (barrels per steam day except sulfur and hydrogen)</v>
      </c>
      <c r="B2669" s="2" t="s">
        <v>278</v>
      </c>
      <c r="C2669" s="2" t="s">
        <v>281</v>
      </c>
      <c r="D2669" s="2" t="s">
        <v>9</v>
      </c>
      <c r="E2669" s="2" t="s">
        <v>282</v>
      </c>
      <c r="F2669" s="2" t="s">
        <v>40</v>
      </c>
      <c r="G2669" s="2" t="s">
        <v>19</v>
      </c>
      <c r="H2669" s="2">
        <v>12500</v>
      </c>
    </row>
    <row r="2670" spans="1:8" x14ac:dyDescent="0.45">
      <c r="A2670" s="2" t="str">
        <f t="shared" si="41"/>
        <v>ROYCalMARTINEZALKYLATESProduction Capacity, Next Year (barrels per stream day except sulfur and hydrogen)</v>
      </c>
      <c r="B2670" s="2" t="s">
        <v>278</v>
      </c>
      <c r="C2670" s="2" t="s">
        <v>281</v>
      </c>
      <c r="D2670" s="2" t="s">
        <v>9</v>
      </c>
      <c r="E2670" s="2" t="s">
        <v>282</v>
      </c>
      <c r="F2670" s="2" t="s">
        <v>40</v>
      </c>
      <c r="G2670" s="2" t="s">
        <v>20</v>
      </c>
      <c r="H2670" s="2">
        <v>12500</v>
      </c>
    </row>
    <row r="2671" spans="1:8" x14ac:dyDescent="0.45">
      <c r="A2671" s="2" t="str">
        <f t="shared" si="41"/>
        <v>ROYCalMARTINEZCAT CRACKING: FRESH FEEDDownstream Charge Capacity, Current Year (barrels per calendar day)</v>
      </c>
      <c r="B2671" s="2" t="s">
        <v>278</v>
      </c>
      <c r="C2671" s="2" t="s">
        <v>281</v>
      </c>
      <c r="D2671" s="2" t="s">
        <v>9</v>
      </c>
      <c r="E2671" s="2" t="s">
        <v>282</v>
      </c>
      <c r="F2671" s="2" t="s">
        <v>28</v>
      </c>
      <c r="G2671" s="2" t="s">
        <v>12</v>
      </c>
      <c r="H2671" s="2">
        <v>67400</v>
      </c>
    </row>
    <row r="2672" spans="1:8" x14ac:dyDescent="0.45">
      <c r="A2672" s="2" t="str">
        <f t="shared" si="41"/>
        <v>ROYCalMARTINEZCAT CRACKING: FRESH FEEDDownstream Charge Capacity, Current Year (barrels per stream day)</v>
      </c>
      <c r="B2672" s="2" t="s">
        <v>278</v>
      </c>
      <c r="C2672" s="2" t="s">
        <v>281</v>
      </c>
      <c r="D2672" s="2" t="s">
        <v>9</v>
      </c>
      <c r="E2672" s="2" t="s">
        <v>282</v>
      </c>
      <c r="F2672" s="2" t="s">
        <v>28</v>
      </c>
      <c r="G2672" s="2" t="s">
        <v>13</v>
      </c>
      <c r="H2672" s="2">
        <v>72000</v>
      </c>
    </row>
    <row r="2673" spans="1:8" x14ac:dyDescent="0.45">
      <c r="A2673" s="2" t="str">
        <f t="shared" si="41"/>
        <v>ROYCalMARTINEZCAT CRACKING: FRESH FEEDDownstream Charge Capacity, Next Year (barrels per stream day)</v>
      </c>
      <c r="B2673" s="2" t="s">
        <v>278</v>
      </c>
      <c r="C2673" s="2" t="s">
        <v>281</v>
      </c>
      <c r="D2673" s="2" t="s">
        <v>9</v>
      </c>
      <c r="E2673" s="2" t="s">
        <v>282</v>
      </c>
      <c r="F2673" s="2" t="s">
        <v>28</v>
      </c>
      <c r="G2673" s="2" t="s">
        <v>14</v>
      </c>
      <c r="H2673" s="2">
        <v>72000</v>
      </c>
    </row>
    <row r="2674" spans="1:8" x14ac:dyDescent="0.45">
      <c r="A2674" s="2" t="str">
        <f t="shared" si="41"/>
        <v>ROYCalMARTINEZCAT HYDROCRACKING, DISTILLATEDownstream Charge Capacity, Current Year (barrels per calendar day)</v>
      </c>
      <c r="B2674" s="2" t="s">
        <v>278</v>
      </c>
      <c r="C2674" s="2" t="s">
        <v>281</v>
      </c>
      <c r="D2674" s="2" t="s">
        <v>9</v>
      </c>
      <c r="E2674" s="2" t="s">
        <v>282</v>
      </c>
      <c r="F2674" s="2" t="s">
        <v>158</v>
      </c>
      <c r="G2674" s="2" t="s">
        <v>12</v>
      </c>
      <c r="H2674" s="2">
        <v>39600</v>
      </c>
    </row>
    <row r="2675" spans="1:8" x14ac:dyDescent="0.45">
      <c r="A2675" s="2" t="str">
        <f t="shared" si="41"/>
        <v>ROYCalMARTINEZCAT HYDROCRACKING, DISTILLATEDownstream Charge Capacity, Current Year (barrels per stream day)</v>
      </c>
      <c r="B2675" s="2" t="s">
        <v>278</v>
      </c>
      <c r="C2675" s="2" t="s">
        <v>281</v>
      </c>
      <c r="D2675" s="2" t="s">
        <v>9</v>
      </c>
      <c r="E2675" s="2" t="s">
        <v>282</v>
      </c>
      <c r="F2675" s="2" t="s">
        <v>158</v>
      </c>
      <c r="G2675" s="2" t="s">
        <v>13</v>
      </c>
      <c r="H2675" s="2">
        <v>42400</v>
      </c>
    </row>
    <row r="2676" spans="1:8" x14ac:dyDescent="0.45">
      <c r="A2676" s="2" t="str">
        <f t="shared" si="41"/>
        <v>ROYCalMARTINEZCAT HYDROCRACKING, DISTILLATEDownstream Charge Capacity, Next Year (barrels per stream day)</v>
      </c>
      <c r="B2676" s="2" t="s">
        <v>278</v>
      </c>
      <c r="C2676" s="2" t="s">
        <v>281</v>
      </c>
      <c r="D2676" s="2" t="s">
        <v>9</v>
      </c>
      <c r="E2676" s="2" t="s">
        <v>282</v>
      </c>
      <c r="F2676" s="2" t="s">
        <v>158</v>
      </c>
      <c r="G2676" s="2" t="s">
        <v>14</v>
      </c>
      <c r="H2676" s="2">
        <v>42400</v>
      </c>
    </row>
    <row r="2677" spans="1:8" x14ac:dyDescent="0.45">
      <c r="A2677" s="2" t="str">
        <f t="shared" si="41"/>
        <v>ROYCalMARTINEZCAT REFORMING: LOW PRESSUREDownstream Charge Capacity, Current Year (barrels per calendar day)</v>
      </c>
      <c r="B2677" s="2" t="s">
        <v>278</v>
      </c>
      <c r="C2677" s="2" t="s">
        <v>281</v>
      </c>
      <c r="D2677" s="2" t="s">
        <v>9</v>
      </c>
      <c r="E2677" s="2" t="s">
        <v>282</v>
      </c>
      <c r="F2677" s="2" t="s">
        <v>15</v>
      </c>
      <c r="G2677" s="2" t="s">
        <v>12</v>
      </c>
      <c r="H2677" s="2">
        <v>29800</v>
      </c>
    </row>
    <row r="2678" spans="1:8" x14ac:dyDescent="0.45">
      <c r="A2678" s="2" t="str">
        <f t="shared" si="41"/>
        <v>ROYCalMARTINEZCAT REFORMING: LOW PRESSUREDownstream Charge Capacity, Current Year (barrels per stream day)</v>
      </c>
      <c r="B2678" s="2" t="s">
        <v>278</v>
      </c>
      <c r="C2678" s="2" t="s">
        <v>281</v>
      </c>
      <c r="D2678" s="2" t="s">
        <v>9</v>
      </c>
      <c r="E2678" s="2" t="s">
        <v>282</v>
      </c>
      <c r="F2678" s="2" t="s">
        <v>15</v>
      </c>
      <c r="G2678" s="2" t="s">
        <v>13</v>
      </c>
      <c r="H2678" s="2">
        <v>31000</v>
      </c>
    </row>
    <row r="2679" spans="1:8" x14ac:dyDescent="0.45">
      <c r="A2679" s="2" t="str">
        <f t="shared" si="41"/>
        <v>ROYCalMARTINEZCAT REFORMING: LOW PRESSUREDownstream Charge Capacity, Next Year (barrels per stream day)</v>
      </c>
      <c r="B2679" s="2" t="s">
        <v>278</v>
      </c>
      <c r="C2679" s="2" t="s">
        <v>281</v>
      </c>
      <c r="D2679" s="2" t="s">
        <v>9</v>
      </c>
      <c r="E2679" s="2" t="s">
        <v>282</v>
      </c>
      <c r="F2679" s="2" t="s">
        <v>15</v>
      </c>
      <c r="G2679" s="2" t="s">
        <v>14</v>
      </c>
      <c r="H2679" s="2">
        <v>31000</v>
      </c>
    </row>
    <row r="2680" spans="1:8" x14ac:dyDescent="0.45">
      <c r="A2680" s="2" t="str">
        <f t="shared" si="41"/>
        <v>ROYCalMARTINEZDESULFURIZATION, GASOLINEDownstream Charge Capacity, Current Year (barrels per stream day)</v>
      </c>
      <c r="B2680" s="2" t="s">
        <v>278</v>
      </c>
      <c r="C2680" s="2" t="s">
        <v>281</v>
      </c>
      <c r="D2680" s="2" t="s">
        <v>9</v>
      </c>
      <c r="E2680" s="2" t="s">
        <v>282</v>
      </c>
      <c r="F2680" s="2" t="s">
        <v>30</v>
      </c>
      <c r="G2680" s="2" t="s">
        <v>13</v>
      </c>
      <c r="H2680" s="2">
        <v>92500</v>
      </c>
    </row>
    <row r="2681" spans="1:8" x14ac:dyDescent="0.45">
      <c r="A2681" s="2" t="str">
        <f t="shared" si="41"/>
        <v>ROYCalMARTINEZDESULFURIZATION, GASOLINEDownstream Charge Capacity, Next Year (barrels per stream day)</v>
      </c>
      <c r="B2681" s="2" t="s">
        <v>278</v>
      </c>
      <c r="C2681" s="2" t="s">
        <v>281</v>
      </c>
      <c r="D2681" s="2" t="s">
        <v>9</v>
      </c>
      <c r="E2681" s="2" t="s">
        <v>282</v>
      </c>
      <c r="F2681" s="2" t="s">
        <v>30</v>
      </c>
      <c r="G2681" s="2" t="s">
        <v>14</v>
      </c>
      <c r="H2681" s="2">
        <v>92500</v>
      </c>
    </row>
    <row r="2682" spans="1:8" x14ac:dyDescent="0.45">
      <c r="A2682" s="2" t="str">
        <f t="shared" si="41"/>
        <v>ROYCalMARTINEZDESULFURIZATION, HEAVY GAS OILDownstream Charge Capacity, Current Year (barrels per stream day)</v>
      </c>
      <c r="B2682" s="2" t="s">
        <v>278</v>
      </c>
      <c r="C2682" s="2" t="s">
        <v>281</v>
      </c>
      <c r="D2682" s="2" t="s">
        <v>9</v>
      </c>
      <c r="E2682" s="2" t="s">
        <v>282</v>
      </c>
      <c r="F2682" s="2" t="s">
        <v>16</v>
      </c>
      <c r="G2682" s="2" t="s">
        <v>13</v>
      </c>
      <c r="H2682" s="2">
        <v>84500</v>
      </c>
    </row>
    <row r="2683" spans="1:8" x14ac:dyDescent="0.45">
      <c r="A2683" s="2" t="str">
        <f t="shared" si="41"/>
        <v>ROYCalMARTINEZDESULFURIZATION, HEAVY GAS OILDownstream Charge Capacity, Next Year (barrels per stream day)</v>
      </c>
      <c r="B2683" s="2" t="s">
        <v>278</v>
      </c>
      <c r="C2683" s="2" t="s">
        <v>281</v>
      </c>
      <c r="D2683" s="2" t="s">
        <v>9</v>
      </c>
      <c r="E2683" s="2" t="s">
        <v>282</v>
      </c>
      <c r="F2683" s="2" t="s">
        <v>16</v>
      </c>
      <c r="G2683" s="2" t="s">
        <v>14</v>
      </c>
      <c r="H2683" s="2">
        <v>84500</v>
      </c>
    </row>
    <row r="2684" spans="1:8" x14ac:dyDescent="0.45">
      <c r="A2684" s="2" t="str">
        <f t="shared" si="41"/>
        <v>ROYCalMARTINEZDESULFURIZATION, NAPHTHA/REFORMER FEEDDownstream Charge Capacity, Current Year (barrels per stream day)</v>
      </c>
      <c r="B2684" s="2" t="s">
        <v>278</v>
      </c>
      <c r="C2684" s="2" t="s">
        <v>281</v>
      </c>
      <c r="D2684" s="2" t="s">
        <v>9</v>
      </c>
      <c r="E2684" s="2" t="s">
        <v>282</v>
      </c>
      <c r="F2684" s="2" t="s">
        <v>17</v>
      </c>
      <c r="G2684" s="2" t="s">
        <v>13</v>
      </c>
      <c r="H2684" s="2">
        <v>27500</v>
      </c>
    </row>
    <row r="2685" spans="1:8" x14ac:dyDescent="0.45">
      <c r="A2685" s="2" t="str">
        <f t="shared" si="41"/>
        <v>ROYCalMARTINEZDESULFURIZATION, NAPHTHA/REFORMER FEEDDownstream Charge Capacity, Next Year (barrels per stream day)</v>
      </c>
      <c r="B2685" s="2" t="s">
        <v>278</v>
      </c>
      <c r="C2685" s="2" t="s">
        <v>281</v>
      </c>
      <c r="D2685" s="2" t="s">
        <v>9</v>
      </c>
      <c r="E2685" s="2" t="s">
        <v>282</v>
      </c>
      <c r="F2685" s="2" t="s">
        <v>17</v>
      </c>
      <c r="G2685" s="2" t="s">
        <v>14</v>
      </c>
      <c r="H2685" s="2">
        <v>27500</v>
      </c>
    </row>
    <row r="2686" spans="1:8" x14ac:dyDescent="0.45">
      <c r="A2686" s="2" t="str">
        <f t="shared" si="41"/>
        <v>ROYCalMARTINEZDESULFURIZATION, OTHER DISTILLATEDownstream Charge Capacity, Current Year (barrels per stream day)</v>
      </c>
      <c r="B2686" s="2" t="s">
        <v>278</v>
      </c>
      <c r="C2686" s="2" t="s">
        <v>281</v>
      </c>
      <c r="D2686" s="2" t="s">
        <v>9</v>
      </c>
      <c r="E2686" s="2" t="s">
        <v>282</v>
      </c>
      <c r="F2686" s="2" t="s">
        <v>99</v>
      </c>
      <c r="G2686" s="2" t="s">
        <v>13</v>
      </c>
      <c r="H2686" s="2">
        <v>49000</v>
      </c>
    </row>
    <row r="2687" spans="1:8" x14ac:dyDescent="0.45">
      <c r="A2687" s="2" t="str">
        <f t="shared" si="41"/>
        <v>ROYCalMARTINEZDESULFURIZATION, OTHER DISTILLATEDownstream Charge Capacity, Next Year (barrels per stream day)</v>
      </c>
      <c r="B2687" s="2" t="s">
        <v>278</v>
      </c>
      <c r="C2687" s="2" t="s">
        <v>281</v>
      </c>
      <c r="D2687" s="2" t="s">
        <v>9</v>
      </c>
      <c r="E2687" s="2" t="s">
        <v>282</v>
      </c>
      <c r="F2687" s="2" t="s">
        <v>99</v>
      </c>
      <c r="G2687" s="2" t="s">
        <v>14</v>
      </c>
      <c r="H2687" s="2">
        <v>49000</v>
      </c>
    </row>
    <row r="2688" spans="1:8" x14ac:dyDescent="0.45">
      <c r="A2688" s="2" t="str">
        <f t="shared" si="41"/>
        <v>ROYCalMARTINEZDESULFURIZATION, OTHERDownstream Charge Capacity, Current Year (barrels per stream day)</v>
      </c>
      <c r="B2688" s="2" t="s">
        <v>278</v>
      </c>
      <c r="C2688" s="2" t="s">
        <v>281</v>
      </c>
      <c r="D2688" s="2" t="s">
        <v>9</v>
      </c>
      <c r="E2688" s="2" t="s">
        <v>282</v>
      </c>
      <c r="F2688" s="2" t="s">
        <v>95</v>
      </c>
      <c r="G2688" s="2" t="s">
        <v>13</v>
      </c>
      <c r="H2688" s="2">
        <v>14500</v>
      </c>
    </row>
    <row r="2689" spans="1:8" x14ac:dyDescent="0.45">
      <c r="A2689" s="2" t="str">
        <f t="shared" si="41"/>
        <v>ROYCalMARTINEZDESULFURIZATION, OTHERDownstream Charge Capacity, Next Year (barrels per stream day)</v>
      </c>
      <c r="B2689" s="2" t="s">
        <v>278</v>
      </c>
      <c r="C2689" s="2" t="s">
        <v>281</v>
      </c>
      <c r="D2689" s="2" t="s">
        <v>9</v>
      </c>
      <c r="E2689" s="2" t="s">
        <v>282</v>
      </c>
      <c r="F2689" s="2" t="s">
        <v>95</v>
      </c>
      <c r="G2689" s="2" t="s">
        <v>14</v>
      </c>
      <c r="H2689" s="2">
        <v>14500</v>
      </c>
    </row>
    <row r="2690" spans="1:8" x14ac:dyDescent="0.45">
      <c r="A2690" s="2" t="str">
        <f t="shared" ref="A2690:A2753" si="42">LEFT(B2690,3)&amp;LEFT(D2690,3)&amp;LEFT(E2690,15)&amp;F2690&amp;G2690</f>
        <v>ROYCalMARTINEZHYDROGEN (MMCFD)Production Capacity, Current Year (barrels per steam day except sulfur and hydrogen)</v>
      </c>
      <c r="B2690" s="2" t="s">
        <v>278</v>
      </c>
      <c r="C2690" s="2" t="s">
        <v>281</v>
      </c>
      <c r="D2690" s="2" t="s">
        <v>9</v>
      </c>
      <c r="E2690" s="2" t="s">
        <v>282</v>
      </c>
      <c r="F2690" s="2" t="s">
        <v>18</v>
      </c>
      <c r="G2690" s="2" t="s">
        <v>19</v>
      </c>
      <c r="H2690" s="2">
        <v>193</v>
      </c>
    </row>
    <row r="2691" spans="1:8" x14ac:dyDescent="0.45">
      <c r="A2691" s="2" t="str">
        <f t="shared" si="42"/>
        <v>ROYCalMARTINEZHYDROGEN (MMCFD)Production Capacity, Next Year (barrels per stream day except sulfur and hydrogen)</v>
      </c>
      <c r="B2691" s="2" t="s">
        <v>278</v>
      </c>
      <c r="C2691" s="2" t="s">
        <v>281</v>
      </c>
      <c r="D2691" s="2" t="s">
        <v>9</v>
      </c>
      <c r="E2691" s="2" t="s">
        <v>282</v>
      </c>
      <c r="F2691" s="2" t="s">
        <v>18</v>
      </c>
      <c r="G2691" s="2" t="s">
        <v>20</v>
      </c>
      <c r="H2691" s="2">
        <v>193</v>
      </c>
    </row>
    <row r="2692" spans="1:8" x14ac:dyDescent="0.45">
      <c r="A2692" s="2" t="str">
        <f t="shared" si="42"/>
        <v>ROYCalMARTINEZISOMERIZATION (ISOPENTANE/ISOHEXANE)Production Capacity, Current Year (barrels per steam day except sulfur and hydrogen)</v>
      </c>
      <c r="B2692" s="2" t="s">
        <v>278</v>
      </c>
      <c r="C2692" s="2" t="s">
        <v>281</v>
      </c>
      <c r="D2692" s="2" t="s">
        <v>9</v>
      </c>
      <c r="E2692" s="2" t="s">
        <v>282</v>
      </c>
      <c r="F2692" s="2" t="s">
        <v>22</v>
      </c>
      <c r="G2692" s="2" t="s">
        <v>19</v>
      </c>
      <c r="H2692" s="2">
        <v>15000</v>
      </c>
    </row>
    <row r="2693" spans="1:8" x14ac:dyDescent="0.45">
      <c r="A2693" s="2" t="str">
        <f t="shared" si="42"/>
        <v>ROYCalMARTINEZISOMERIZATION (ISOPENTANE/ISOHEXANE)Production Capacity, Next Year (barrels per stream day except sulfur and hydrogen)</v>
      </c>
      <c r="B2693" s="2" t="s">
        <v>278</v>
      </c>
      <c r="C2693" s="2" t="s">
        <v>281</v>
      </c>
      <c r="D2693" s="2" t="s">
        <v>9</v>
      </c>
      <c r="E2693" s="2" t="s">
        <v>282</v>
      </c>
      <c r="F2693" s="2" t="s">
        <v>22</v>
      </c>
      <c r="G2693" s="2" t="s">
        <v>20</v>
      </c>
      <c r="H2693" s="2">
        <v>15000</v>
      </c>
    </row>
    <row r="2694" spans="1:8" x14ac:dyDescent="0.45">
      <c r="A2694" s="2" t="str">
        <f t="shared" si="42"/>
        <v>ROYCalMARTINEZOPERATING CAPACITYAtmospheric Crude Distillation Capacity (barrels per calendar day)</v>
      </c>
      <c r="B2694" s="2" t="s">
        <v>278</v>
      </c>
      <c r="C2694" s="2" t="s">
        <v>281</v>
      </c>
      <c r="D2694" s="2" t="s">
        <v>9</v>
      </c>
      <c r="E2694" s="2" t="s">
        <v>282</v>
      </c>
      <c r="F2694" s="2" t="s">
        <v>31</v>
      </c>
      <c r="G2694" s="2" t="s">
        <v>32</v>
      </c>
      <c r="H2694" s="2">
        <v>156400</v>
      </c>
    </row>
    <row r="2695" spans="1:8" x14ac:dyDescent="0.45">
      <c r="A2695" s="2" t="str">
        <f t="shared" si="42"/>
        <v>ROYCalMARTINEZOPERATING CAPACITYAtmospheric Crude Distillation Capacity (barrels per stream day)</v>
      </c>
      <c r="B2695" s="2" t="s">
        <v>278</v>
      </c>
      <c r="C2695" s="2" t="s">
        <v>281</v>
      </c>
      <c r="D2695" s="2" t="s">
        <v>9</v>
      </c>
      <c r="E2695" s="2" t="s">
        <v>282</v>
      </c>
      <c r="F2695" s="2" t="s">
        <v>31</v>
      </c>
      <c r="G2695" s="2" t="s">
        <v>33</v>
      </c>
      <c r="H2695" s="2">
        <v>158000</v>
      </c>
    </row>
    <row r="2696" spans="1:8" x14ac:dyDescent="0.45">
      <c r="A2696" s="2" t="str">
        <f t="shared" si="42"/>
        <v>ROYCalMARTINEZPETCOKE,MARKETProduction Capacity, Current Year (barrels per steam day except sulfur and hydrogen)</v>
      </c>
      <c r="B2696" s="2" t="s">
        <v>278</v>
      </c>
      <c r="C2696" s="2" t="s">
        <v>281</v>
      </c>
      <c r="D2696" s="2" t="s">
        <v>9</v>
      </c>
      <c r="E2696" s="2" t="s">
        <v>282</v>
      </c>
      <c r="F2696" s="2" t="s">
        <v>67</v>
      </c>
      <c r="G2696" s="2" t="s">
        <v>19</v>
      </c>
      <c r="H2696" s="2">
        <v>9000</v>
      </c>
    </row>
    <row r="2697" spans="1:8" x14ac:dyDescent="0.45">
      <c r="A2697" s="2" t="str">
        <f t="shared" si="42"/>
        <v>ROYCalMARTINEZPETCOKE,MARKETProduction Capacity, Next Year (barrels per stream day except sulfur and hydrogen)</v>
      </c>
      <c r="B2697" s="2" t="s">
        <v>278</v>
      </c>
      <c r="C2697" s="2" t="s">
        <v>281</v>
      </c>
      <c r="D2697" s="2" t="s">
        <v>9</v>
      </c>
      <c r="E2697" s="2" t="s">
        <v>282</v>
      </c>
      <c r="F2697" s="2" t="s">
        <v>67</v>
      </c>
      <c r="G2697" s="2" t="s">
        <v>20</v>
      </c>
      <c r="H2697" s="2">
        <v>9000</v>
      </c>
    </row>
    <row r="2698" spans="1:8" x14ac:dyDescent="0.45">
      <c r="A2698" s="2" t="str">
        <f t="shared" si="42"/>
        <v>ROYCalMARTINEZSULFUR (SHORT TONS/DAY)Production Capacity, Current Year (barrels per steam day except sulfur and hydrogen)</v>
      </c>
      <c r="B2698" s="2" t="s">
        <v>278</v>
      </c>
      <c r="C2698" s="2" t="s">
        <v>281</v>
      </c>
      <c r="D2698" s="2" t="s">
        <v>9</v>
      </c>
      <c r="E2698" s="2" t="s">
        <v>282</v>
      </c>
      <c r="F2698" s="2" t="s">
        <v>24</v>
      </c>
      <c r="G2698" s="2" t="s">
        <v>19</v>
      </c>
      <c r="H2698" s="2">
        <v>413</v>
      </c>
    </row>
    <row r="2699" spans="1:8" x14ac:dyDescent="0.45">
      <c r="A2699" s="2" t="str">
        <f t="shared" si="42"/>
        <v>ROYCalMARTINEZSULFUR (SHORT TONS/DAY)Production Capacity, Next Year (barrels per stream day except sulfur and hydrogen)</v>
      </c>
      <c r="B2699" s="2" t="s">
        <v>278</v>
      </c>
      <c r="C2699" s="2" t="s">
        <v>281</v>
      </c>
      <c r="D2699" s="2" t="s">
        <v>9</v>
      </c>
      <c r="E2699" s="2" t="s">
        <v>282</v>
      </c>
      <c r="F2699" s="2" t="s">
        <v>24</v>
      </c>
      <c r="G2699" s="2" t="s">
        <v>20</v>
      </c>
      <c r="H2699" s="2">
        <v>413</v>
      </c>
    </row>
    <row r="2700" spans="1:8" x14ac:dyDescent="0.45">
      <c r="A2700" s="2" t="str">
        <f t="shared" si="42"/>
        <v>ROYCalMARTINEZTHERM CRACKING, DELAYED COKINGDownstream Charge Capacity, Current Year (barrels per calendar day)</v>
      </c>
      <c r="B2700" s="2" t="s">
        <v>278</v>
      </c>
      <c r="C2700" s="2" t="s">
        <v>281</v>
      </c>
      <c r="D2700" s="2" t="s">
        <v>9</v>
      </c>
      <c r="E2700" s="2" t="s">
        <v>282</v>
      </c>
      <c r="F2700" s="2" t="s">
        <v>68</v>
      </c>
      <c r="G2700" s="2" t="s">
        <v>12</v>
      </c>
      <c r="H2700" s="2">
        <v>23900</v>
      </c>
    </row>
    <row r="2701" spans="1:8" x14ac:dyDescent="0.45">
      <c r="A2701" s="2" t="str">
        <f t="shared" si="42"/>
        <v>ROYCalMARTINEZTHERM CRACKING, DELAYED COKINGDownstream Charge Capacity, Current Year (barrels per stream day)</v>
      </c>
      <c r="B2701" s="2" t="s">
        <v>278</v>
      </c>
      <c r="C2701" s="2" t="s">
        <v>281</v>
      </c>
      <c r="D2701" s="2" t="s">
        <v>9</v>
      </c>
      <c r="E2701" s="2" t="s">
        <v>282</v>
      </c>
      <c r="F2701" s="2" t="s">
        <v>68</v>
      </c>
      <c r="G2701" s="2" t="s">
        <v>13</v>
      </c>
      <c r="H2701" s="2">
        <v>25000</v>
      </c>
    </row>
    <row r="2702" spans="1:8" x14ac:dyDescent="0.45">
      <c r="A2702" s="2" t="str">
        <f t="shared" si="42"/>
        <v>ROYCalMARTINEZTHERM CRACKING, DELAYED COKINGDownstream Charge Capacity, Next Year (barrels per stream day)</v>
      </c>
      <c r="B2702" s="2" t="s">
        <v>278</v>
      </c>
      <c r="C2702" s="2" t="s">
        <v>281</v>
      </c>
      <c r="D2702" s="2" t="s">
        <v>9</v>
      </c>
      <c r="E2702" s="2" t="s">
        <v>282</v>
      </c>
      <c r="F2702" s="2" t="s">
        <v>68</v>
      </c>
      <c r="G2702" s="2" t="s">
        <v>14</v>
      </c>
      <c r="H2702" s="2">
        <v>25000</v>
      </c>
    </row>
    <row r="2703" spans="1:8" x14ac:dyDescent="0.45">
      <c r="A2703" s="2" t="str">
        <f t="shared" si="42"/>
        <v>ROYCalMARTINEZTHERM CRACKING, FLUID COKINGDownstream Charge Capacity, Current Year (barrels per calendar day)</v>
      </c>
      <c r="B2703" s="2" t="s">
        <v>278</v>
      </c>
      <c r="C2703" s="2" t="s">
        <v>281</v>
      </c>
      <c r="D2703" s="2" t="s">
        <v>9</v>
      </c>
      <c r="E2703" s="2" t="s">
        <v>282</v>
      </c>
      <c r="F2703" s="2" t="s">
        <v>138</v>
      </c>
      <c r="G2703" s="2" t="s">
        <v>12</v>
      </c>
      <c r="H2703" s="2">
        <v>21300</v>
      </c>
    </row>
    <row r="2704" spans="1:8" x14ac:dyDescent="0.45">
      <c r="A2704" s="2" t="str">
        <f t="shared" si="42"/>
        <v>ROYCalMARTINEZTHERM CRACKING, FLUID COKINGDownstream Charge Capacity, Current Year (barrels per stream day)</v>
      </c>
      <c r="B2704" s="2" t="s">
        <v>278</v>
      </c>
      <c r="C2704" s="2" t="s">
        <v>281</v>
      </c>
      <c r="D2704" s="2" t="s">
        <v>9</v>
      </c>
      <c r="E2704" s="2" t="s">
        <v>282</v>
      </c>
      <c r="F2704" s="2" t="s">
        <v>138</v>
      </c>
      <c r="G2704" s="2" t="s">
        <v>13</v>
      </c>
      <c r="H2704" s="2">
        <v>22500</v>
      </c>
    </row>
    <row r="2705" spans="1:8" x14ac:dyDescent="0.45">
      <c r="A2705" s="2" t="str">
        <f t="shared" si="42"/>
        <v>ROYCalMARTINEZTHERM CRACKING, FLUID COKINGDownstream Charge Capacity, Next Year (barrels per stream day)</v>
      </c>
      <c r="B2705" s="2" t="s">
        <v>278</v>
      </c>
      <c r="C2705" s="2" t="s">
        <v>281</v>
      </c>
      <c r="D2705" s="2" t="s">
        <v>9</v>
      </c>
      <c r="E2705" s="2" t="s">
        <v>282</v>
      </c>
      <c r="F2705" s="2" t="s">
        <v>138</v>
      </c>
      <c r="G2705" s="2" t="s">
        <v>14</v>
      </c>
      <c r="H2705" s="2">
        <v>22500</v>
      </c>
    </row>
    <row r="2706" spans="1:8" x14ac:dyDescent="0.45">
      <c r="A2706" s="2" t="str">
        <f t="shared" si="42"/>
        <v>ROYCalMARTINEZTOTAL OPER CAP (PROJECTED, NEXT YEAR)Atmospheric Crude Distillation Capacity (barrels per stream day)</v>
      </c>
      <c r="B2706" s="2" t="s">
        <v>278</v>
      </c>
      <c r="C2706" s="2" t="s">
        <v>281</v>
      </c>
      <c r="D2706" s="2" t="s">
        <v>9</v>
      </c>
      <c r="E2706" s="2" t="s">
        <v>282</v>
      </c>
      <c r="F2706" s="2" t="s">
        <v>34</v>
      </c>
      <c r="G2706" s="2" t="s">
        <v>33</v>
      </c>
      <c r="H2706" s="2">
        <v>158000</v>
      </c>
    </row>
    <row r="2707" spans="1:8" x14ac:dyDescent="0.45">
      <c r="A2707" s="2" t="str">
        <f t="shared" si="42"/>
        <v>ROYCalMARTINEZTOTAL OPERABLE CAPACITYAtmospheric Crude Distillation Capacity (barrels per calendar day)</v>
      </c>
      <c r="B2707" s="2" t="s">
        <v>278</v>
      </c>
      <c r="C2707" s="2" t="s">
        <v>281</v>
      </c>
      <c r="D2707" s="2" t="s">
        <v>9</v>
      </c>
      <c r="E2707" s="2" t="s">
        <v>282</v>
      </c>
      <c r="F2707" s="2" t="s">
        <v>35</v>
      </c>
      <c r="G2707" s="2" t="s">
        <v>32</v>
      </c>
      <c r="H2707" s="2">
        <v>156400</v>
      </c>
    </row>
    <row r="2708" spans="1:8" x14ac:dyDescent="0.45">
      <c r="A2708" s="2" t="str">
        <f t="shared" si="42"/>
        <v>ROYCalMARTINEZTOTAL OPERABLE CAPACITYAtmospheric Crude Distillation Capacity (barrels per stream day)</v>
      </c>
      <c r="B2708" s="2" t="s">
        <v>278</v>
      </c>
      <c r="C2708" s="2" t="s">
        <v>281</v>
      </c>
      <c r="D2708" s="2" t="s">
        <v>9</v>
      </c>
      <c r="E2708" s="2" t="s">
        <v>282</v>
      </c>
      <c r="F2708" s="2" t="s">
        <v>35</v>
      </c>
      <c r="G2708" s="2" t="s">
        <v>33</v>
      </c>
      <c r="H2708" s="2">
        <v>158000</v>
      </c>
    </row>
    <row r="2709" spans="1:8" x14ac:dyDescent="0.45">
      <c r="A2709" s="2" t="str">
        <f t="shared" si="42"/>
        <v>ROYCalMARTINEZVACUUM DISTILLATIONDownstream Charge Capacity, Current Year (barrels per stream day)</v>
      </c>
      <c r="B2709" s="2" t="s">
        <v>278</v>
      </c>
      <c r="C2709" s="2" t="s">
        <v>281</v>
      </c>
      <c r="D2709" s="2" t="s">
        <v>9</v>
      </c>
      <c r="E2709" s="2" t="s">
        <v>282</v>
      </c>
      <c r="F2709" s="2" t="s">
        <v>36</v>
      </c>
      <c r="G2709" s="2" t="s">
        <v>13</v>
      </c>
      <c r="H2709" s="2">
        <v>102000</v>
      </c>
    </row>
    <row r="2710" spans="1:8" x14ac:dyDescent="0.45">
      <c r="A2710" s="2" t="str">
        <f t="shared" si="42"/>
        <v>ROYCalMARTINEZVACUUM DISTILLATIONDownstream Charge Capacity, Next Year (barrels per stream day)</v>
      </c>
      <c r="B2710" s="2" t="s">
        <v>278</v>
      </c>
      <c r="C2710" s="2" t="s">
        <v>281</v>
      </c>
      <c r="D2710" s="2" t="s">
        <v>9</v>
      </c>
      <c r="E2710" s="2" t="s">
        <v>282</v>
      </c>
      <c r="F2710" s="2" t="s">
        <v>36</v>
      </c>
      <c r="G2710" s="2" t="s">
        <v>14</v>
      </c>
      <c r="H2710" s="2">
        <v>102000</v>
      </c>
    </row>
    <row r="2711" spans="1:8" x14ac:dyDescent="0.45">
      <c r="A2711" s="2" t="str">
        <f t="shared" si="42"/>
        <v>ROYLouSAINT ROSEASPHALT &amp; ROAD OILProduction Capacity, Current Year (barrels per steam day except sulfur and hydrogen)</v>
      </c>
      <c r="B2711" s="2" t="s">
        <v>278</v>
      </c>
      <c r="C2711" s="2" t="s">
        <v>283</v>
      </c>
      <c r="D2711" s="2" t="s">
        <v>26</v>
      </c>
      <c r="E2711" s="2" t="s">
        <v>284</v>
      </c>
      <c r="F2711" s="2" t="s">
        <v>42</v>
      </c>
      <c r="G2711" s="2" t="s">
        <v>19</v>
      </c>
      <c r="H2711" s="2">
        <v>13000</v>
      </c>
    </row>
    <row r="2712" spans="1:8" x14ac:dyDescent="0.45">
      <c r="A2712" s="2" t="str">
        <f t="shared" si="42"/>
        <v>ROYLouSAINT ROSEASPHALT &amp; ROAD OILProduction Capacity, Next Year (barrels per stream day except sulfur and hydrogen)</v>
      </c>
      <c r="B2712" s="2" t="s">
        <v>278</v>
      </c>
      <c r="C2712" s="2" t="s">
        <v>283</v>
      </c>
      <c r="D2712" s="2" t="s">
        <v>26</v>
      </c>
      <c r="E2712" s="2" t="s">
        <v>284</v>
      </c>
      <c r="F2712" s="2" t="s">
        <v>42</v>
      </c>
      <c r="G2712" s="2" t="s">
        <v>20</v>
      </c>
      <c r="H2712" s="2">
        <v>13000</v>
      </c>
    </row>
    <row r="2713" spans="1:8" x14ac:dyDescent="0.45">
      <c r="A2713" s="2" t="str">
        <f t="shared" si="42"/>
        <v>ROYLouSAINT ROSEOPERATING CAPACITYAtmospheric Crude Distillation Capacity (barrels per calendar day)</v>
      </c>
      <c r="B2713" s="2" t="s">
        <v>278</v>
      </c>
      <c r="C2713" s="2" t="s">
        <v>283</v>
      </c>
      <c r="D2713" s="2" t="s">
        <v>26</v>
      </c>
      <c r="E2713" s="2" t="s">
        <v>284</v>
      </c>
      <c r="F2713" s="2" t="s">
        <v>31</v>
      </c>
      <c r="G2713" s="2" t="s">
        <v>32</v>
      </c>
      <c r="H2713" s="2">
        <v>45000</v>
      </c>
    </row>
    <row r="2714" spans="1:8" x14ac:dyDescent="0.45">
      <c r="A2714" s="2" t="str">
        <f t="shared" si="42"/>
        <v>ROYLouSAINT ROSEOPERATING CAPACITYAtmospheric Crude Distillation Capacity (barrels per stream day)</v>
      </c>
      <c r="B2714" s="2" t="s">
        <v>278</v>
      </c>
      <c r="C2714" s="2" t="s">
        <v>283</v>
      </c>
      <c r="D2714" s="2" t="s">
        <v>26</v>
      </c>
      <c r="E2714" s="2" t="s">
        <v>284</v>
      </c>
      <c r="F2714" s="2" t="s">
        <v>31</v>
      </c>
      <c r="G2714" s="2" t="s">
        <v>33</v>
      </c>
      <c r="H2714" s="2">
        <v>46000</v>
      </c>
    </row>
    <row r="2715" spans="1:8" x14ac:dyDescent="0.45">
      <c r="A2715" s="2" t="str">
        <f t="shared" si="42"/>
        <v>ROYLouSAINT ROSETOTAL OPER CAP (PROJECTED, NEXT YEAR)Atmospheric Crude Distillation Capacity (barrels per stream day)</v>
      </c>
      <c r="B2715" s="2" t="s">
        <v>278</v>
      </c>
      <c r="C2715" s="2" t="s">
        <v>283</v>
      </c>
      <c r="D2715" s="2" t="s">
        <v>26</v>
      </c>
      <c r="E2715" s="2" t="s">
        <v>284</v>
      </c>
      <c r="F2715" s="2" t="s">
        <v>34</v>
      </c>
      <c r="G2715" s="2" t="s">
        <v>33</v>
      </c>
      <c r="H2715" s="2">
        <v>46000</v>
      </c>
    </row>
    <row r="2716" spans="1:8" x14ac:dyDescent="0.45">
      <c r="A2716" s="2" t="str">
        <f t="shared" si="42"/>
        <v>ROYLouSAINT ROSETOTAL OPERABLE CAPACITYAtmospheric Crude Distillation Capacity (barrels per calendar day)</v>
      </c>
      <c r="B2716" s="2" t="s">
        <v>278</v>
      </c>
      <c r="C2716" s="2" t="s">
        <v>283</v>
      </c>
      <c r="D2716" s="2" t="s">
        <v>26</v>
      </c>
      <c r="E2716" s="2" t="s">
        <v>284</v>
      </c>
      <c r="F2716" s="2" t="s">
        <v>35</v>
      </c>
      <c r="G2716" s="2" t="s">
        <v>32</v>
      </c>
      <c r="H2716" s="2">
        <v>45000</v>
      </c>
    </row>
    <row r="2717" spans="1:8" x14ac:dyDescent="0.45">
      <c r="A2717" s="2" t="str">
        <f t="shared" si="42"/>
        <v>ROYLouSAINT ROSETOTAL OPERABLE CAPACITYAtmospheric Crude Distillation Capacity (barrels per stream day)</v>
      </c>
      <c r="B2717" s="2" t="s">
        <v>278</v>
      </c>
      <c r="C2717" s="2" t="s">
        <v>283</v>
      </c>
      <c r="D2717" s="2" t="s">
        <v>26</v>
      </c>
      <c r="E2717" s="2" t="s">
        <v>284</v>
      </c>
      <c r="F2717" s="2" t="s">
        <v>35</v>
      </c>
      <c r="G2717" s="2" t="s">
        <v>33</v>
      </c>
      <c r="H2717" s="2">
        <v>46000</v>
      </c>
    </row>
    <row r="2718" spans="1:8" x14ac:dyDescent="0.45">
      <c r="A2718" s="2" t="str">
        <f t="shared" si="42"/>
        <v>ROYLouSAINT ROSEVACUUM DISTILLATIONDownstream Charge Capacity, Current Year (barrels per stream day)</v>
      </c>
      <c r="B2718" s="2" t="s">
        <v>278</v>
      </c>
      <c r="C2718" s="2" t="s">
        <v>283</v>
      </c>
      <c r="D2718" s="2" t="s">
        <v>26</v>
      </c>
      <c r="E2718" s="2" t="s">
        <v>284</v>
      </c>
      <c r="F2718" s="2" t="s">
        <v>36</v>
      </c>
      <c r="G2718" s="2" t="s">
        <v>13</v>
      </c>
      <c r="H2718" s="2">
        <v>25000</v>
      </c>
    </row>
    <row r="2719" spans="1:8" x14ac:dyDescent="0.45">
      <c r="A2719" s="2" t="str">
        <f t="shared" si="42"/>
        <v>ROYLouSAINT ROSEVACUUM DISTILLATIONDownstream Charge Capacity, Next Year (barrels per stream day)</v>
      </c>
      <c r="B2719" s="2" t="s">
        <v>278</v>
      </c>
      <c r="C2719" s="2" t="s">
        <v>283</v>
      </c>
      <c r="D2719" s="2" t="s">
        <v>26</v>
      </c>
      <c r="E2719" s="2" t="s">
        <v>284</v>
      </c>
      <c r="F2719" s="2" t="s">
        <v>36</v>
      </c>
      <c r="G2719" s="2" t="s">
        <v>14</v>
      </c>
      <c r="H2719" s="2">
        <v>25000</v>
      </c>
    </row>
    <row r="2720" spans="1:8" x14ac:dyDescent="0.45">
      <c r="A2720" s="2" t="str">
        <f t="shared" si="42"/>
        <v>ROYWasANACORTESALKYLATESProduction Capacity, Current Year (barrels per steam day except sulfur and hydrogen)</v>
      </c>
      <c r="B2720" s="2" t="s">
        <v>278</v>
      </c>
      <c r="C2720" s="2" t="s">
        <v>281</v>
      </c>
      <c r="D2720" s="2" t="s">
        <v>70</v>
      </c>
      <c r="E2720" s="2" t="s">
        <v>285</v>
      </c>
      <c r="F2720" s="2" t="s">
        <v>40</v>
      </c>
      <c r="G2720" s="2" t="s">
        <v>19</v>
      </c>
      <c r="H2720" s="2">
        <v>12100</v>
      </c>
    </row>
    <row r="2721" spans="1:8" x14ac:dyDescent="0.45">
      <c r="A2721" s="2" t="str">
        <f t="shared" si="42"/>
        <v>ROYWasANACORTESALKYLATESProduction Capacity, Next Year (barrels per stream day except sulfur and hydrogen)</v>
      </c>
      <c r="B2721" s="2" t="s">
        <v>278</v>
      </c>
      <c r="C2721" s="2" t="s">
        <v>281</v>
      </c>
      <c r="D2721" s="2" t="s">
        <v>70</v>
      </c>
      <c r="E2721" s="2" t="s">
        <v>285</v>
      </c>
      <c r="F2721" s="2" t="s">
        <v>40</v>
      </c>
      <c r="G2721" s="2" t="s">
        <v>20</v>
      </c>
      <c r="H2721" s="2">
        <v>12100</v>
      </c>
    </row>
    <row r="2722" spans="1:8" x14ac:dyDescent="0.45">
      <c r="A2722" s="2" t="str">
        <f t="shared" si="42"/>
        <v>ROYWasANACORTESCAT CRACKING: FRESH FEEDDownstream Charge Capacity, Current Year (barrels per calendar day)</v>
      </c>
      <c r="B2722" s="2" t="s">
        <v>278</v>
      </c>
      <c r="C2722" s="2" t="s">
        <v>281</v>
      </c>
      <c r="D2722" s="2" t="s">
        <v>70</v>
      </c>
      <c r="E2722" s="2" t="s">
        <v>285</v>
      </c>
      <c r="F2722" s="2" t="s">
        <v>28</v>
      </c>
      <c r="G2722" s="2" t="s">
        <v>12</v>
      </c>
      <c r="H2722" s="2">
        <v>52900</v>
      </c>
    </row>
    <row r="2723" spans="1:8" x14ac:dyDescent="0.45">
      <c r="A2723" s="2" t="str">
        <f t="shared" si="42"/>
        <v>ROYWasANACORTESCAT CRACKING: FRESH FEEDDownstream Charge Capacity, Current Year (barrels per stream day)</v>
      </c>
      <c r="B2723" s="2" t="s">
        <v>278</v>
      </c>
      <c r="C2723" s="2" t="s">
        <v>281</v>
      </c>
      <c r="D2723" s="2" t="s">
        <v>70</v>
      </c>
      <c r="E2723" s="2" t="s">
        <v>285</v>
      </c>
      <c r="F2723" s="2" t="s">
        <v>28</v>
      </c>
      <c r="G2723" s="2" t="s">
        <v>13</v>
      </c>
      <c r="H2723" s="2">
        <v>57900</v>
      </c>
    </row>
    <row r="2724" spans="1:8" x14ac:dyDescent="0.45">
      <c r="A2724" s="2" t="str">
        <f t="shared" si="42"/>
        <v>ROYWasANACORTESCAT CRACKING: FRESH FEEDDownstream Charge Capacity, Next Year (barrels per stream day)</v>
      </c>
      <c r="B2724" s="2" t="s">
        <v>278</v>
      </c>
      <c r="C2724" s="2" t="s">
        <v>281</v>
      </c>
      <c r="D2724" s="2" t="s">
        <v>70</v>
      </c>
      <c r="E2724" s="2" t="s">
        <v>285</v>
      </c>
      <c r="F2724" s="2" t="s">
        <v>28</v>
      </c>
      <c r="G2724" s="2" t="s">
        <v>14</v>
      </c>
      <c r="H2724" s="2">
        <v>57900</v>
      </c>
    </row>
    <row r="2725" spans="1:8" x14ac:dyDescent="0.45">
      <c r="A2725" s="2" t="str">
        <f t="shared" si="42"/>
        <v>ROYWasANACORTESCAT REFORMING: HIGH PRESSUREDownstream Charge Capacity, Current Year (barrels per calendar day)</v>
      </c>
      <c r="B2725" s="2" t="s">
        <v>278</v>
      </c>
      <c r="C2725" s="2" t="s">
        <v>281</v>
      </c>
      <c r="D2725" s="2" t="s">
        <v>70</v>
      </c>
      <c r="E2725" s="2" t="s">
        <v>285</v>
      </c>
      <c r="F2725" s="2" t="s">
        <v>29</v>
      </c>
      <c r="G2725" s="2" t="s">
        <v>12</v>
      </c>
      <c r="H2725" s="2">
        <v>17600</v>
      </c>
    </row>
    <row r="2726" spans="1:8" x14ac:dyDescent="0.45">
      <c r="A2726" s="2" t="str">
        <f t="shared" si="42"/>
        <v>ROYWasANACORTESCAT REFORMING: HIGH PRESSUREDownstream Charge Capacity, Current Year (barrels per stream day)</v>
      </c>
      <c r="B2726" s="2" t="s">
        <v>278</v>
      </c>
      <c r="C2726" s="2" t="s">
        <v>281</v>
      </c>
      <c r="D2726" s="2" t="s">
        <v>70</v>
      </c>
      <c r="E2726" s="2" t="s">
        <v>285</v>
      </c>
      <c r="F2726" s="2" t="s">
        <v>29</v>
      </c>
      <c r="G2726" s="2" t="s">
        <v>13</v>
      </c>
      <c r="H2726" s="2">
        <v>21700</v>
      </c>
    </row>
    <row r="2727" spans="1:8" x14ac:dyDescent="0.45">
      <c r="A2727" s="2" t="str">
        <f t="shared" si="42"/>
        <v>ROYWasANACORTESCAT REFORMING: HIGH PRESSUREDownstream Charge Capacity, Next Year (barrels per stream day)</v>
      </c>
      <c r="B2727" s="2" t="s">
        <v>278</v>
      </c>
      <c r="C2727" s="2" t="s">
        <v>281</v>
      </c>
      <c r="D2727" s="2" t="s">
        <v>70</v>
      </c>
      <c r="E2727" s="2" t="s">
        <v>285</v>
      </c>
      <c r="F2727" s="2" t="s">
        <v>29</v>
      </c>
      <c r="G2727" s="2" t="s">
        <v>14</v>
      </c>
      <c r="H2727" s="2">
        <v>21700</v>
      </c>
    </row>
    <row r="2728" spans="1:8" x14ac:dyDescent="0.45">
      <c r="A2728" s="2" t="str">
        <f t="shared" si="42"/>
        <v>ROYWasANACORTESDESULFURIZATION, DIESEL FUELDownstream Charge Capacity, Current Year (barrels per stream day)</v>
      </c>
      <c r="B2728" s="2" t="s">
        <v>278</v>
      </c>
      <c r="C2728" s="2" t="s">
        <v>281</v>
      </c>
      <c r="D2728" s="2" t="s">
        <v>70</v>
      </c>
      <c r="E2728" s="2" t="s">
        <v>285</v>
      </c>
      <c r="F2728" s="2" t="s">
        <v>43</v>
      </c>
      <c r="G2728" s="2" t="s">
        <v>13</v>
      </c>
      <c r="H2728" s="2">
        <v>40700</v>
      </c>
    </row>
    <row r="2729" spans="1:8" x14ac:dyDescent="0.45">
      <c r="A2729" s="2" t="str">
        <f t="shared" si="42"/>
        <v>ROYWasANACORTESDESULFURIZATION, DIESEL FUELDownstream Charge Capacity, Next Year (barrels per stream day)</v>
      </c>
      <c r="B2729" s="2" t="s">
        <v>278</v>
      </c>
      <c r="C2729" s="2" t="s">
        <v>281</v>
      </c>
      <c r="D2729" s="2" t="s">
        <v>70</v>
      </c>
      <c r="E2729" s="2" t="s">
        <v>285</v>
      </c>
      <c r="F2729" s="2" t="s">
        <v>43</v>
      </c>
      <c r="G2729" s="2" t="s">
        <v>14</v>
      </c>
      <c r="H2729" s="2">
        <v>40700</v>
      </c>
    </row>
    <row r="2730" spans="1:8" x14ac:dyDescent="0.45">
      <c r="A2730" s="2" t="str">
        <f t="shared" si="42"/>
        <v>ROYWasANACORTESDESULFURIZATION, GASOLINEDownstream Charge Capacity, Current Year (barrels per stream day)</v>
      </c>
      <c r="B2730" s="2" t="s">
        <v>278</v>
      </c>
      <c r="C2730" s="2" t="s">
        <v>281</v>
      </c>
      <c r="D2730" s="2" t="s">
        <v>70</v>
      </c>
      <c r="E2730" s="2" t="s">
        <v>285</v>
      </c>
      <c r="F2730" s="2" t="s">
        <v>30</v>
      </c>
      <c r="G2730" s="2" t="s">
        <v>13</v>
      </c>
      <c r="H2730" s="2">
        <v>35700</v>
      </c>
    </row>
    <row r="2731" spans="1:8" x14ac:dyDescent="0.45">
      <c r="A2731" s="2" t="str">
        <f t="shared" si="42"/>
        <v>ROYWasANACORTESDESULFURIZATION, GASOLINEDownstream Charge Capacity, Next Year (barrels per stream day)</v>
      </c>
      <c r="B2731" s="2" t="s">
        <v>278</v>
      </c>
      <c r="C2731" s="2" t="s">
        <v>281</v>
      </c>
      <c r="D2731" s="2" t="s">
        <v>70</v>
      </c>
      <c r="E2731" s="2" t="s">
        <v>285</v>
      </c>
      <c r="F2731" s="2" t="s">
        <v>30</v>
      </c>
      <c r="G2731" s="2" t="s">
        <v>14</v>
      </c>
      <c r="H2731" s="2">
        <v>35700</v>
      </c>
    </row>
    <row r="2732" spans="1:8" x14ac:dyDescent="0.45">
      <c r="A2732" s="2" t="str">
        <f t="shared" si="42"/>
        <v>ROYWasANACORTESDESULFURIZATION, KEROSENE AND JETDownstream Charge Capacity, Current Year (barrels per stream day)</v>
      </c>
      <c r="B2732" s="2" t="s">
        <v>278</v>
      </c>
      <c r="C2732" s="2" t="s">
        <v>281</v>
      </c>
      <c r="D2732" s="2" t="s">
        <v>70</v>
      </c>
      <c r="E2732" s="2" t="s">
        <v>285</v>
      </c>
      <c r="F2732" s="2" t="s">
        <v>44</v>
      </c>
      <c r="G2732" s="2" t="s">
        <v>13</v>
      </c>
      <c r="H2732" s="2">
        <v>19000</v>
      </c>
    </row>
    <row r="2733" spans="1:8" x14ac:dyDescent="0.45">
      <c r="A2733" s="2" t="str">
        <f t="shared" si="42"/>
        <v>ROYWasANACORTESDESULFURIZATION, KEROSENE AND JETDownstream Charge Capacity, Next Year (barrels per stream day)</v>
      </c>
      <c r="B2733" s="2" t="s">
        <v>278</v>
      </c>
      <c r="C2733" s="2" t="s">
        <v>281</v>
      </c>
      <c r="D2733" s="2" t="s">
        <v>70</v>
      </c>
      <c r="E2733" s="2" t="s">
        <v>285</v>
      </c>
      <c r="F2733" s="2" t="s">
        <v>44</v>
      </c>
      <c r="G2733" s="2" t="s">
        <v>14</v>
      </c>
      <c r="H2733" s="2">
        <v>19000</v>
      </c>
    </row>
    <row r="2734" spans="1:8" x14ac:dyDescent="0.45">
      <c r="A2734" s="2" t="str">
        <f t="shared" si="42"/>
        <v>ROYWasANACORTESDESULFURIZATION, NAPHTHA/REFORMER FEEDDownstream Charge Capacity, Current Year (barrels per stream day)</v>
      </c>
      <c r="B2734" s="2" t="s">
        <v>278</v>
      </c>
      <c r="C2734" s="2" t="s">
        <v>281</v>
      </c>
      <c r="D2734" s="2" t="s">
        <v>70</v>
      </c>
      <c r="E2734" s="2" t="s">
        <v>285</v>
      </c>
      <c r="F2734" s="2" t="s">
        <v>17</v>
      </c>
      <c r="G2734" s="2" t="s">
        <v>13</v>
      </c>
      <c r="H2734" s="2">
        <v>33500</v>
      </c>
    </row>
    <row r="2735" spans="1:8" x14ac:dyDescent="0.45">
      <c r="A2735" s="2" t="str">
        <f t="shared" si="42"/>
        <v>ROYWasANACORTESDESULFURIZATION, NAPHTHA/REFORMER FEEDDownstream Charge Capacity, Next Year (barrels per stream day)</v>
      </c>
      <c r="B2735" s="2" t="s">
        <v>278</v>
      </c>
      <c r="C2735" s="2" t="s">
        <v>281</v>
      </c>
      <c r="D2735" s="2" t="s">
        <v>70</v>
      </c>
      <c r="E2735" s="2" t="s">
        <v>285</v>
      </c>
      <c r="F2735" s="2" t="s">
        <v>17</v>
      </c>
      <c r="G2735" s="2" t="s">
        <v>14</v>
      </c>
      <c r="H2735" s="2">
        <v>33500</v>
      </c>
    </row>
    <row r="2736" spans="1:8" x14ac:dyDescent="0.45">
      <c r="A2736" s="2" t="str">
        <f t="shared" si="42"/>
        <v>ROYWasANACORTESOPERATING CAPACITYAtmospheric Crude Distillation Capacity (barrels per calendar day)</v>
      </c>
      <c r="B2736" s="2" t="s">
        <v>278</v>
      </c>
      <c r="C2736" s="2" t="s">
        <v>281</v>
      </c>
      <c r="D2736" s="2" t="s">
        <v>70</v>
      </c>
      <c r="E2736" s="2" t="s">
        <v>285</v>
      </c>
      <c r="F2736" s="2" t="s">
        <v>31</v>
      </c>
      <c r="G2736" s="2" t="s">
        <v>32</v>
      </c>
      <c r="H2736" s="2">
        <v>145000</v>
      </c>
    </row>
    <row r="2737" spans="1:8" x14ac:dyDescent="0.45">
      <c r="A2737" s="2" t="str">
        <f t="shared" si="42"/>
        <v>ROYWasANACORTESOPERATING CAPACITYAtmospheric Crude Distillation Capacity (barrels per stream day)</v>
      </c>
      <c r="B2737" s="2" t="s">
        <v>278</v>
      </c>
      <c r="C2737" s="2" t="s">
        <v>281</v>
      </c>
      <c r="D2737" s="2" t="s">
        <v>70</v>
      </c>
      <c r="E2737" s="2" t="s">
        <v>285</v>
      </c>
      <c r="F2737" s="2" t="s">
        <v>31</v>
      </c>
      <c r="G2737" s="2" t="s">
        <v>33</v>
      </c>
      <c r="H2737" s="2">
        <v>149000</v>
      </c>
    </row>
    <row r="2738" spans="1:8" x14ac:dyDescent="0.45">
      <c r="A2738" s="2" t="str">
        <f t="shared" si="42"/>
        <v>ROYWasANACORTESPETCOKE,MARKETProduction Capacity, Current Year (barrels per steam day except sulfur and hydrogen)</v>
      </c>
      <c r="B2738" s="2" t="s">
        <v>278</v>
      </c>
      <c r="C2738" s="2" t="s">
        <v>281</v>
      </c>
      <c r="D2738" s="2" t="s">
        <v>70</v>
      </c>
      <c r="E2738" s="2" t="s">
        <v>285</v>
      </c>
      <c r="F2738" s="2" t="s">
        <v>67</v>
      </c>
      <c r="G2738" s="2" t="s">
        <v>19</v>
      </c>
      <c r="H2738" s="2">
        <v>8400</v>
      </c>
    </row>
    <row r="2739" spans="1:8" x14ac:dyDescent="0.45">
      <c r="A2739" s="2" t="str">
        <f t="shared" si="42"/>
        <v>ROYWasANACORTESPETCOKE,MARKETProduction Capacity, Next Year (barrels per stream day except sulfur and hydrogen)</v>
      </c>
      <c r="B2739" s="2" t="s">
        <v>278</v>
      </c>
      <c r="C2739" s="2" t="s">
        <v>281</v>
      </c>
      <c r="D2739" s="2" t="s">
        <v>70</v>
      </c>
      <c r="E2739" s="2" t="s">
        <v>285</v>
      </c>
      <c r="F2739" s="2" t="s">
        <v>67</v>
      </c>
      <c r="G2739" s="2" t="s">
        <v>20</v>
      </c>
      <c r="H2739" s="2">
        <v>8400</v>
      </c>
    </row>
    <row r="2740" spans="1:8" x14ac:dyDescent="0.45">
      <c r="A2740" s="2" t="str">
        <f t="shared" si="42"/>
        <v>ROYWasANACORTESSULFUR (SHORT TONS/DAY)Production Capacity, Current Year (barrels per steam day except sulfur and hydrogen)</v>
      </c>
      <c r="B2740" s="2" t="s">
        <v>278</v>
      </c>
      <c r="C2740" s="2" t="s">
        <v>281</v>
      </c>
      <c r="D2740" s="2" t="s">
        <v>70</v>
      </c>
      <c r="E2740" s="2" t="s">
        <v>285</v>
      </c>
      <c r="F2740" s="2" t="s">
        <v>24</v>
      </c>
      <c r="G2740" s="2" t="s">
        <v>19</v>
      </c>
      <c r="H2740" s="2">
        <v>350</v>
      </c>
    </row>
    <row r="2741" spans="1:8" x14ac:dyDescent="0.45">
      <c r="A2741" s="2" t="str">
        <f t="shared" si="42"/>
        <v>ROYWasANACORTESSULFUR (SHORT TONS/DAY)Production Capacity, Next Year (barrels per stream day except sulfur and hydrogen)</v>
      </c>
      <c r="B2741" s="2" t="s">
        <v>278</v>
      </c>
      <c r="C2741" s="2" t="s">
        <v>281</v>
      </c>
      <c r="D2741" s="2" t="s">
        <v>70</v>
      </c>
      <c r="E2741" s="2" t="s">
        <v>285</v>
      </c>
      <c r="F2741" s="2" t="s">
        <v>24</v>
      </c>
      <c r="G2741" s="2" t="s">
        <v>20</v>
      </c>
      <c r="H2741" s="2">
        <v>350</v>
      </c>
    </row>
    <row r="2742" spans="1:8" x14ac:dyDescent="0.45">
      <c r="A2742" s="2" t="str">
        <f t="shared" si="42"/>
        <v>ROYWasANACORTESTHERM CRACKING, DELAYED COKINGDownstream Charge Capacity, Current Year (barrels per calendar day)</v>
      </c>
      <c r="B2742" s="2" t="s">
        <v>278</v>
      </c>
      <c r="C2742" s="2" t="s">
        <v>281</v>
      </c>
      <c r="D2742" s="2" t="s">
        <v>70</v>
      </c>
      <c r="E2742" s="2" t="s">
        <v>285</v>
      </c>
      <c r="F2742" s="2" t="s">
        <v>68</v>
      </c>
      <c r="G2742" s="2" t="s">
        <v>12</v>
      </c>
      <c r="H2742" s="2">
        <v>22400</v>
      </c>
    </row>
    <row r="2743" spans="1:8" x14ac:dyDescent="0.45">
      <c r="A2743" s="2" t="str">
        <f t="shared" si="42"/>
        <v>ROYWasANACORTESTHERM CRACKING, DELAYED COKINGDownstream Charge Capacity, Current Year (barrels per stream day)</v>
      </c>
      <c r="B2743" s="2" t="s">
        <v>278</v>
      </c>
      <c r="C2743" s="2" t="s">
        <v>281</v>
      </c>
      <c r="D2743" s="2" t="s">
        <v>70</v>
      </c>
      <c r="E2743" s="2" t="s">
        <v>285</v>
      </c>
      <c r="F2743" s="2" t="s">
        <v>68</v>
      </c>
      <c r="G2743" s="2" t="s">
        <v>13</v>
      </c>
      <c r="H2743" s="2">
        <v>25300</v>
      </c>
    </row>
    <row r="2744" spans="1:8" x14ac:dyDescent="0.45">
      <c r="A2744" s="2" t="str">
        <f t="shared" si="42"/>
        <v>ROYWasANACORTESTHERM CRACKING, DELAYED COKINGDownstream Charge Capacity, Next Year (barrels per stream day)</v>
      </c>
      <c r="B2744" s="2" t="s">
        <v>278</v>
      </c>
      <c r="C2744" s="2" t="s">
        <v>281</v>
      </c>
      <c r="D2744" s="2" t="s">
        <v>70</v>
      </c>
      <c r="E2744" s="2" t="s">
        <v>285</v>
      </c>
      <c r="F2744" s="2" t="s">
        <v>68</v>
      </c>
      <c r="G2744" s="2" t="s">
        <v>14</v>
      </c>
      <c r="H2744" s="2">
        <v>25300</v>
      </c>
    </row>
    <row r="2745" spans="1:8" x14ac:dyDescent="0.45">
      <c r="A2745" s="2" t="str">
        <f t="shared" si="42"/>
        <v>ROYWasANACORTESTOTAL OPER CAP (PROJECTED, NEXT YEAR)Atmospheric Crude Distillation Capacity (barrels per stream day)</v>
      </c>
      <c r="B2745" s="2" t="s">
        <v>278</v>
      </c>
      <c r="C2745" s="2" t="s">
        <v>281</v>
      </c>
      <c r="D2745" s="2" t="s">
        <v>70</v>
      </c>
      <c r="E2745" s="2" t="s">
        <v>285</v>
      </c>
      <c r="F2745" s="2" t="s">
        <v>34</v>
      </c>
      <c r="G2745" s="2" t="s">
        <v>33</v>
      </c>
      <c r="H2745" s="2">
        <v>149000</v>
      </c>
    </row>
    <row r="2746" spans="1:8" x14ac:dyDescent="0.45">
      <c r="A2746" s="2" t="str">
        <f t="shared" si="42"/>
        <v>ROYWasANACORTESTOTAL OPERABLE CAPACITYAtmospheric Crude Distillation Capacity (barrels per calendar day)</v>
      </c>
      <c r="B2746" s="2" t="s">
        <v>278</v>
      </c>
      <c r="C2746" s="2" t="s">
        <v>281</v>
      </c>
      <c r="D2746" s="2" t="s">
        <v>70</v>
      </c>
      <c r="E2746" s="2" t="s">
        <v>285</v>
      </c>
      <c r="F2746" s="2" t="s">
        <v>35</v>
      </c>
      <c r="G2746" s="2" t="s">
        <v>32</v>
      </c>
      <c r="H2746" s="2">
        <v>145000</v>
      </c>
    </row>
    <row r="2747" spans="1:8" x14ac:dyDescent="0.45">
      <c r="A2747" s="2" t="str">
        <f t="shared" si="42"/>
        <v>ROYWasANACORTESTOTAL OPERABLE CAPACITYAtmospheric Crude Distillation Capacity (barrels per stream day)</v>
      </c>
      <c r="B2747" s="2" t="s">
        <v>278</v>
      </c>
      <c r="C2747" s="2" t="s">
        <v>281</v>
      </c>
      <c r="D2747" s="2" t="s">
        <v>70</v>
      </c>
      <c r="E2747" s="2" t="s">
        <v>285</v>
      </c>
      <c r="F2747" s="2" t="s">
        <v>35</v>
      </c>
      <c r="G2747" s="2" t="s">
        <v>33</v>
      </c>
      <c r="H2747" s="2">
        <v>149000</v>
      </c>
    </row>
    <row r="2748" spans="1:8" x14ac:dyDescent="0.45">
      <c r="A2748" s="2" t="str">
        <f t="shared" si="42"/>
        <v>ROYWasANACORTESVACUUM DISTILLATIONDownstream Charge Capacity, Current Year (barrels per stream day)</v>
      </c>
      <c r="B2748" s="2" t="s">
        <v>278</v>
      </c>
      <c r="C2748" s="2" t="s">
        <v>281</v>
      </c>
      <c r="D2748" s="2" t="s">
        <v>70</v>
      </c>
      <c r="E2748" s="2" t="s">
        <v>285</v>
      </c>
      <c r="F2748" s="2" t="s">
        <v>36</v>
      </c>
      <c r="G2748" s="2" t="s">
        <v>13</v>
      </c>
      <c r="H2748" s="2">
        <v>65800</v>
      </c>
    </row>
    <row r="2749" spans="1:8" x14ac:dyDescent="0.45">
      <c r="A2749" s="2" t="str">
        <f t="shared" si="42"/>
        <v>ROYWasANACORTESVACUUM DISTILLATIONDownstream Charge Capacity, Next Year (barrels per stream day)</v>
      </c>
      <c r="B2749" s="2" t="s">
        <v>278</v>
      </c>
      <c r="C2749" s="2" t="s">
        <v>281</v>
      </c>
      <c r="D2749" s="2" t="s">
        <v>70</v>
      </c>
      <c r="E2749" s="2" t="s">
        <v>285</v>
      </c>
      <c r="F2749" s="2" t="s">
        <v>36</v>
      </c>
      <c r="G2749" s="2" t="s">
        <v>14</v>
      </c>
      <c r="H2749" s="2">
        <v>65800</v>
      </c>
    </row>
    <row r="2750" spans="1:8" x14ac:dyDescent="0.45">
      <c r="A2750" s="2" t="str">
        <f t="shared" si="42"/>
        <v>SANCalBAKERSFIELDAROMATICSProduction Capacity, Current Year (barrels per steam day except sulfur and hydrogen)</v>
      </c>
      <c r="B2750" s="2" t="s">
        <v>274</v>
      </c>
      <c r="C2750" s="2" t="s">
        <v>274</v>
      </c>
      <c r="D2750" s="2" t="s">
        <v>9</v>
      </c>
      <c r="E2750" s="2" t="s">
        <v>10</v>
      </c>
      <c r="F2750" s="2" t="s">
        <v>41</v>
      </c>
      <c r="G2750" s="2" t="s">
        <v>19</v>
      </c>
      <c r="H2750" s="2">
        <v>1500</v>
      </c>
    </row>
    <row r="2751" spans="1:8" x14ac:dyDescent="0.45">
      <c r="A2751" s="2" t="str">
        <f t="shared" si="42"/>
        <v>SANCalBAKERSFIELDAROMATICSProduction Capacity, Next Year (barrels per stream day except sulfur and hydrogen)</v>
      </c>
      <c r="B2751" s="2" t="s">
        <v>274</v>
      </c>
      <c r="C2751" s="2" t="s">
        <v>274</v>
      </c>
      <c r="D2751" s="2" t="s">
        <v>9</v>
      </c>
      <c r="E2751" s="2" t="s">
        <v>10</v>
      </c>
      <c r="F2751" s="2" t="s">
        <v>41</v>
      </c>
      <c r="G2751" s="2" t="s">
        <v>20</v>
      </c>
      <c r="H2751" s="2">
        <v>1500</v>
      </c>
    </row>
    <row r="2752" spans="1:8" x14ac:dyDescent="0.45">
      <c r="A2752" s="2" t="str">
        <f t="shared" si="42"/>
        <v>SANCalBAKERSFIELDASPHALT &amp; ROAD OILProduction Capacity, Current Year (barrels per steam day except sulfur and hydrogen)</v>
      </c>
      <c r="B2752" s="2" t="s">
        <v>274</v>
      </c>
      <c r="C2752" s="2" t="s">
        <v>274</v>
      </c>
      <c r="D2752" s="2" t="s">
        <v>9</v>
      </c>
      <c r="E2752" s="2" t="s">
        <v>10</v>
      </c>
      <c r="F2752" s="2" t="s">
        <v>42</v>
      </c>
      <c r="G2752" s="2" t="s">
        <v>19</v>
      </c>
      <c r="H2752" s="2">
        <v>8000</v>
      </c>
    </row>
    <row r="2753" spans="1:8" x14ac:dyDescent="0.45">
      <c r="A2753" s="2" t="str">
        <f t="shared" si="42"/>
        <v>SANCalBAKERSFIELDASPHALT &amp; ROAD OILProduction Capacity, Next Year (barrels per stream day except sulfur and hydrogen)</v>
      </c>
      <c r="B2753" s="2" t="s">
        <v>274</v>
      </c>
      <c r="C2753" s="2" t="s">
        <v>274</v>
      </c>
      <c r="D2753" s="2" t="s">
        <v>9</v>
      </c>
      <c r="E2753" s="2" t="s">
        <v>10</v>
      </c>
      <c r="F2753" s="2" t="s">
        <v>42</v>
      </c>
      <c r="G2753" s="2" t="s">
        <v>20</v>
      </c>
      <c r="H2753" s="2">
        <v>8000</v>
      </c>
    </row>
    <row r="2754" spans="1:8" x14ac:dyDescent="0.45">
      <c r="A2754" s="2" t="str">
        <f t="shared" ref="A2754:A2817" si="43">LEFT(B2754,3)&amp;LEFT(D2754,3)&amp;LEFT(E2754,15)&amp;F2754&amp;G2754</f>
        <v>SANCalBAKERSFIELDDESULFURIZATION, HEAVY GAS OILDownstream Charge Capacity, Current Year (barrels per stream day)</v>
      </c>
      <c r="B2754" s="2" t="s">
        <v>274</v>
      </c>
      <c r="C2754" s="2" t="s">
        <v>274</v>
      </c>
      <c r="D2754" s="2" t="s">
        <v>9</v>
      </c>
      <c r="E2754" s="2" t="s">
        <v>10</v>
      </c>
      <c r="F2754" s="2" t="s">
        <v>16</v>
      </c>
      <c r="G2754" s="2" t="s">
        <v>13</v>
      </c>
      <c r="H2754" s="2">
        <v>1800</v>
      </c>
    </row>
    <row r="2755" spans="1:8" x14ac:dyDescent="0.45">
      <c r="A2755" s="2" t="str">
        <f t="shared" si="43"/>
        <v>SANCalBAKERSFIELDDESULFURIZATION, HEAVY GAS OILDownstream Charge Capacity, Next Year (barrels per stream day)</v>
      </c>
      <c r="B2755" s="2" t="s">
        <v>274</v>
      </c>
      <c r="C2755" s="2" t="s">
        <v>274</v>
      </c>
      <c r="D2755" s="2" t="s">
        <v>9</v>
      </c>
      <c r="E2755" s="2" t="s">
        <v>10</v>
      </c>
      <c r="F2755" s="2" t="s">
        <v>16</v>
      </c>
      <c r="G2755" s="2" t="s">
        <v>14</v>
      </c>
      <c r="H2755" s="2">
        <v>1800</v>
      </c>
    </row>
    <row r="2756" spans="1:8" x14ac:dyDescent="0.45">
      <c r="A2756" s="2" t="str">
        <f t="shared" si="43"/>
        <v>SANCalBAKERSFIELDDESULFURIZATION, OTHER DISTILLATEDownstream Charge Capacity, Current Year (barrels per stream day)</v>
      </c>
      <c r="B2756" s="2" t="s">
        <v>274</v>
      </c>
      <c r="C2756" s="2" t="s">
        <v>274</v>
      </c>
      <c r="D2756" s="2" t="s">
        <v>9</v>
      </c>
      <c r="E2756" s="2" t="s">
        <v>10</v>
      </c>
      <c r="F2756" s="2" t="s">
        <v>99</v>
      </c>
      <c r="G2756" s="2" t="s">
        <v>13</v>
      </c>
      <c r="H2756" s="2">
        <v>3600</v>
      </c>
    </row>
    <row r="2757" spans="1:8" x14ac:dyDescent="0.45">
      <c r="A2757" s="2" t="str">
        <f t="shared" si="43"/>
        <v>SANCalBAKERSFIELDDESULFURIZATION, OTHER DISTILLATEDownstream Charge Capacity, Next Year (barrels per stream day)</v>
      </c>
      <c r="B2757" s="2" t="s">
        <v>274</v>
      </c>
      <c r="C2757" s="2" t="s">
        <v>274</v>
      </c>
      <c r="D2757" s="2" t="s">
        <v>9</v>
      </c>
      <c r="E2757" s="2" t="s">
        <v>10</v>
      </c>
      <c r="F2757" s="2" t="s">
        <v>99</v>
      </c>
      <c r="G2757" s="2" t="s">
        <v>14</v>
      </c>
      <c r="H2757" s="2">
        <v>3600</v>
      </c>
    </row>
    <row r="2758" spans="1:8" x14ac:dyDescent="0.45">
      <c r="A2758" s="2" t="str">
        <f t="shared" si="43"/>
        <v>SANCalBAKERSFIELDHYDROGEN (MMCFD)Production Capacity, Current Year (barrels per steam day except sulfur and hydrogen)</v>
      </c>
      <c r="B2758" s="2" t="s">
        <v>274</v>
      </c>
      <c r="C2758" s="2" t="s">
        <v>274</v>
      </c>
      <c r="D2758" s="2" t="s">
        <v>9</v>
      </c>
      <c r="E2758" s="2" t="s">
        <v>10</v>
      </c>
      <c r="F2758" s="2" t="s">
        <v>18</v>
      </c>
      <c r="G2758" s="2" t="s">
        <v>19</v>
      </c>
      <c r="H2758" s="2">
        <v>4</v>
      </c>
    </row>
    <row r="2759" spans="1:8" x14ac:dyDescent="0.45">
      <c r="A2759" s="2" t="str">
        <f t="shared" si="43"/>
        <v>SANCalBAKERSFIELDHYDROGEN (MMCFD)Production Capacity, Next Year (barrels per stream day except sulfur and hydrogen)</v>
      </c>
      <c r="B2759" s="2" t="s">
        <v>274</v>
      </c>
      <c r="C2759" s="2" t="s">
        <v>274</v>
      </c>
      <c r="D2759" s="2" t="s">
        <v>9</v>
      </c>
      <c r="E2759" s="2" t="s">
        <v>10</v>
      </c>
      <c r="F2759" s="2" t="s">
        <v>18</v>
      </c>
      <c r="G2759" s="2" t="s">
        <v>20</v>
      </c>
      <c r="H2759" s="2">
        <v>4</v>
      </c>
    </row>
    <row r="2760" spans="1:8" x14ac:dyDescent="0.45">
      <c r="A2760" s="2" t="str">
        <f t="shared" si="43"/>
        <v>SANCalBAKERSFIELDLUBRICANTSProduction Capacity, Current Year (barrels per steam day except sulfur and hydrogen)</v>
      </c>
      <c r="B2760" s="2" t="s">
        <v>274</v>
      </c>
      <c r="C2760" s="2" t="s">
        <v>274</v>
      </c>
      <c r="D2760" s="2" t="s">
        <v>9</v>
      </c>
      <c r="E2760" s="2" t="s">
        <v>10</v>
      </c>
      <c r="F2760" s="2" t="s">
        <v>49</v>
      </c>
      <c r="G2760" s="2" t="s">
        <v>19</v>
      </c>
      <c r="H2760" s="2">
        <v>5800</v>
      </c>
    </row>
    <row r="2761" spans="1:8" x14ac:dyDescent="0.45">
      <c r="A2761" s="2" t="str">
        <f t="shared" si="43"/>
        <v>SANCalBAKERSFIELDLUBRICANTSProduction Capacity, Next Year (barrels per stream day except sulfur and hydrogen)</v>
      </c>
      <c r="B2761" s="2" t="s">
        <v>274</v>
      </c>
      <c r="C2761" s="2" t="s">
        <v>274</v>
      </c>
      <c r="D2761" s="2" t="s">
        <v>9</v>
      </c>
      <c r="E2761" s="2" t="s">
        <v>10</v>
      </c>
      <c r="F2761" s="2" t="s">
        <v>49</v>
      </c>
      <c r="G2761" s="2" t="s">
        <v>20</v>
      </c>
      <c r="H2761" s="2">
        <v>5800</v>
      </c>
    </row>
    <row r="2762" spans="1:8" x14ac:dyDescent="0.45">
      <c r="A2762" s="2" t="str">
        <f t="shared" si="43"/>
        <v>SANCalBAKERSFIELDOPERATING CAPACITYAtmospheric Crude Distillation Capacity (barrels per calendar day)</v>
      </c>
      <c r="B2762" s="2" t="s">
        <v>274</v>
      </c>
      <c r="C2762" s="2" t="s">
        <v>274</v>
      </c>
      <c r="D2762" s="2" t="s">
        <v>9</v>
      </c>
      <c r="E2762" s="2" t="s">
        <v>10</v>
      </c>
      <c r="F2762" s="2" t="s">
        <v>31</v>
      </c>
      <c r="G2762" s="2" t="s">
        <v>32</v>
      </c>
      <c r="H2762" s="2">
        <v>15000</v>
      </c>
    </row>
    <row r="2763" spans="1:8" x14ac:dyDescent="0.45">
      <c r="A2763" s="2" t="str">
        <f t="shared" si="43"/>
        <v>SANCalBAKERSFIELDOPERATING CAPACITYAtmospheric Crude Distillation Capacity (barrels per stream day)</v>
      </c>
      <c r="B2763" s="2" t="s">
        <v>274</v>
      </c>
      <c r="C2763" s="2" t="s">
        <v>274</v>
      </c>
      <c r="D2763" s="2" t="s">
        <v>9</v>
      </c>
      <c r="E2763" s="2" t="s">
        <v>10</v>
      </c>
      <c r="F2763" s="2" t="s">
        <v>31</v>
      </c>
      <c r="G2763" s="2" t="s">
        <v>33</v>
      </c>
      <c r="H2763" s="2">
        <v>25000</v>
      </c>
    </row>
    <row r="2764" spans="1:8" x14ac:dyDescent="0.45">
      <c r="A2764" s="2" t="str">
        <f t="shared" si="43"/>
        <v>SANCalBAKERSFIELDSULFUR (SHORT TONS/DAY)Production Capacity, Current Year (barrels per steam day except sulfur and hydrogen)</v>
      </c>
      <c r="B2764" s="2" t="s">
        <v>274</v>
      </c>
      <c r="C2764" s="2" t="s">
        <v>274</v>
      </c>
      <c r="D2764" s="2" t="s">
        <v>9</v>
      </c>
      <c r="E2764" s="2" t="s">
        <v>10</v>
      </c>
      <c r="F2764" s="2" t="s">
        <v>24</v>
      </c>
      <c r="G2764" s="2" t="s">
        <v>19</v>
      </c>
      <c r="H2764" s="2">
        <v>6</v>
      </c>
    </row>
    <row r="2765" spans="1:8" x14ac:dyDescent="0.45">
      <c r="A2765" s="2" t="str">
        <f t="shared" si="43"/>
        <v>SANCalBAKERSFIELDSULFUR (SHORT TONS/DAY)Production Capacity, Next Year (barrels per stream day except sulfur and hydrogen)</v>
      </c>
      <c r="B2765" s="2" t="s">
        <v>274</v>
      </c>
      <c r="C2765" s="2" t="s">
        <v>274</v>
      </c>
      <c r="D2765" s="2" t="s">
        <v>9</v>
      </c>
      <c r="E2765" s="2" t="s">
        <v>10</v>
      </c>
      <c r="F2765" s="2" t="s">
        <v>24</v>
      </c>
      <c r="G2765" s="2" t="s">
        <v>20</v>
      </c>
      <c r="H2765" s="2">
        <v>6</v>
      </c>
    </row>
    <row r="2766" spans="1:8" x14ac:dyDescent="0.45">
      <c r="A2766" s="2" t="str">
        <f t="shared" si="43"/>
        <v>SANCalBAKERSFIELDTHERM CRACKING, VISBREAKINGDownstream Charge Capacity, Current Year (barrels per stream day)</v>
      </c>
      <c r="B2766" s="2" t="s">
        <v>274</v>
      </c>
      <c r="C2766" s="2" t="s">
        <v>274</v>
      </c>
      <c r="D2766" s="2" t="s">
        <v>9</v>
      </c>
      <c r="E2766" s="2" t="s">
        <v>10</v>
      </c>
      <c r="F2766" s="2" t="s">
        <v>176</v>
      </c>
      <c r="G2766" s="2" t="s">
        <v>13</v>
      </c>
      <c r="H2766" s="2">
        <v>5000</v>
      </c>
    </row>
    <row r="2767" spans="1:8" x14ac:dyDescent="0.45">
      <c r="A2767" s="2" t="str">
        <f t="shared" si="43"/>
        <v>SANCalBAKERSFIELDTHERM CRACKING, VISBREAKINGDownstream Charge Capacity, Next Year (barrels per stream day)</v>
      </c>
      <c r="B2767" s="2" t="s">
        <v>274</v>
      </c>
      <c r="C2767" s="2" t="s">
        <v>274</v>
      </c>
      <c r="D2767" s="2" t="s">
        <v>9</v>
      </c>
      <c r="E2767" s="2" t="s">
        <v>10</v>
      </c>
      <c r="F2767" s="2" t="s">
        <v>176</v>
      </c>
      <c r="G2767" s="2" t="s">
        <v>14</v>
      </c>
      <c r="H2767" s="2">
        <v>5000</v>
      </c>
    </row>
    <row r="2768" spans="1:8" x14ac:dyDescent="0.45">
      <c r="A2768" s="2" t="str">
        <f t="shared" si="43"/>
        <v>SANCalBAKERSFIELDTOTAL OPER CAP (PROJECTED, NEXT YEAR)Atmospheric Crude Distillation Capacity (barrels per stream day)</v>
      </c>
      <c r="B2768" s="2" t="s">
        <v>274</v>
      </c>
      <c r="C2768" s="2" t="s">
        <v>274</v>
      </c>
      <c r="D2768" s="2" t="s">
        <v>9</v>
      </c>
      <c r="E2768" s="2" t="s">
        <v>10</v>
      </c>
      <c r="F2768" s="2" t="s">
        <v>34</v>
      </c>
      <c r="G2768" s="2" t="s">
        <v>33</v>
      </c>
      <c r="H2768" s="2">
        <v>25000</v>
      </c>
    </row>
    <row r="2769" spans="1:8" x14ac:dyDescent="0.45">
      <c r="A2769" s="2" t="str">
        <f t="shared" si="43"/>
        <v>SANCalBAKERSFIELDTOTAL OPERABLE CAPACITYAtmospheric Crude Distillation Capacity (barrels per calendar day)</v>
      </c>
      <c r="B2769" s="2" t="s">
        <v>274</v>
      </c>
      <c r="C2769" s="2" t="s">
        <v>274</v>
      </c>
      <c r="D2769" s="2" t="s">
        <v>9</v>
      </c>
      <c r="E2769" s="2" t="s">
        <v>10</v>
      </c>
      <c r="F2769" s="2" t="s">
        <v>35</v>
      </c>
      <c r="G2769" s="2" t="s">
        <v>32</v>
      </c>
      <c r="H2769" s="2">
        <v>15000</v>
      </c>
    </row>
    <row r="2770" spans="1:8" x14ac:dyDescent="0.45">
      <c r="A2770" s="2" t="str">
        <f t="shared" si="43"/>
        <v>SANCalBAKERSFIELDTOTAL OPERABLE CAPACITYAtmospheric Crude Distillation Capacity (barrels per stream day)</v>
      </c>
      <c r="B2770" s="2" t="s">
        <v>274</v>
      </c>
      <c r="C2770" s="2" t="s">
        <v>274</v>
      </c>
      <c r="D2770" s="2" t="s">
        <v>9</v>
      </c>
      <c r="E2770" s="2" t="s">
        <v>10</v>
      </c>
      <c r="F2770" s="2" t="s">
        <v>35</v>
      </c>
      <c r="G2770" s="2" t="s">
        <v>33</v>
      </c>
      <c r="H2770" s="2">
        <v>25000</v>
      </c>
    </row>
    <row r="2771" spans="1:8" x14ac:dyDescent="0.45">
      <c r="A2771" s="2" t="str">
        <f t="shared" si="43"/>
        <v>SANCalBAKERSFIELDVACUUM DISTILLATIONDownstream Charge Capacity, Current Year (barrels per stream day)</v>
      </c>
      <c r="B2771" s="2" t="s">
        <v>274</v>
      </c>
      <c r="C2771" s="2" t="s">
        <v>274</v>
      </c>
      <c r="D2771" s="2" t="s">
        <v>9</v>
      </c>
      <c r="E2771" s="2" t="s">
        <v>10</v>
      </c>
      <c r="F2771" s="2" t="s">
        <v>36</v>
      </c>
      <c r="G2771" s="2" t="s">
        <v>13</v>
      </c>
      <c r="H2771" s="2">
        <v>14300</v>
      </c>
    </row>
    <row r="2772" spans="1:8" x14ac:dyDescent="0.45">
      <c r="A2772" s="2" t="str">
        <f t="shared" si="43"/>
        <v>SANCalBAKERSFIELDVACUUM DISTILLATIONDownstream Charge Capacity, Next Year (barrels per stream day)</v>
      </c>
      <c r="B2772" s="2" t="s">
        <v>274</v>
      </c>
      <c r="C2772" s="2" t="s">
        <v>274</v>
      </c>
      <c r="D2772" s="2" t="s">
        <v>9</v>
      </c>
      <c r="E2772" s="2" t="s">
        <v>10</v>
      </c>
      <c r="F2772" s="2" t="s">
        <v>36</v>
      </c>
      <c r="G2772" s="2" t="s">
        <v>14</v>
      </c>
      <c r="H2772" s="2">
        <v>14300</v>
      </c>
    </row>
    <row r="2773" spans="1:8" x14ac:dyDescent="0.45">
      <c r="A2773" s="2" t="str">
        <f t="shared" si="43"/>
        <v>SILUtaWOODS CROSSDESULFURIZATION, DIESEL FUELDownstream Charge Capacity, Current Year (barrels per stream day)</v>
      </c>
      <c r="B2773" s="2" t="s">
        <v>286</v>
      </c>
      <c r="C2773" s="2" t="s">
        <v>287</v>
      </c>
      <c r="D2773" s="2" t="s">
        <v>57</v>
      </c>
      <c r="E2773" s="2" t="s">
        <v>193</v>
      </c>
      <c r="F2773" s="2" t="s">
        <v>43</v>
      </c>
      <c r="G2773" s="2" t="s">
        <v>13</v>
      </c>
      <c r="H2773" s="2">
        <v>3000</v>
      </c>
    </row>
    <row r="2774" spans="1:8" x14ac:dyDescent="0.45">
      <c r="A2774" s="2" t="str">
        <f t="shared" si="43"/>
        <v>SILUtaWOODS CROSSDESULFURIZATION, DIESEL FUELDownstream Charge Capacity, Next Year (barrels per stream day)</v>
      </c>
      <c r="B2774" s="2" t="s">
        <v>286</v>
      </c>
      <c r="C2774" s="2" t="s">
        <v>287</v>
      </c>
      <c r="D2774" s="2" t="s">
        <v>57</v>
      </c>
      <c r="E2774" s="2" t="s">
        <v>193</v>
      </c>
      <c r="F2774" s="2" t="s">
        <v>43</v>
      </c>
      <c r="G2774" s="2" t="s">
        <v>14</v>
      </c>
      <c r="H2774" s="2">
        <v>3000</v>
      </c>
    </row>
    <row r="2775" spans="1:8" x14ac:dyDescent="0.45">
      <c r="A2775" s="2" t="str">
        <f t="shared" si="43"/>
        <v>SILUtaWOODS CROSSDESULFURIZATION, NAPHTHA/REFORMER FEEDDownstream Charge Capacity, Current Year (barrels per stream day)</v>
      </c>
      <c r="B2775" s="2" t="s">
        <v>286</v>
      </c>
      <c r="C2775" s="2" t="s">
        <v>287</v>
      </c>
      <c r="D2775" s="2" t="s">
        <v>57</v>
      </c>
      <c r="E2775" s="2" t="s">
        <v>193</v>
      </c>
      <c r="F2775" s="2" t="s">
        <v>17</v>
      </c>
      <c r="G2775" s="2" t="s">
        <v>13</v>
      </c>
      <c r="H2775" s="2">
        <v>1000</v>
      </c>
    </row>
    <row r="2776" spans="1:8" x14ac:dyDescent="0.45">
      <c r="A2776" s="2" t="str">
        <f t="shared" si="43"/>
        <v>SILUtaWOODS CROSSDESULFURIZATION, NAPHTHA/REFORMER FEEDDownstream Charge Capacity, Next Year (barrels per stream day)</v>
      </c>
      <c r="B2776" s="2" t="s">
        <v>286</v>
      </c>
      <c r="C2776" s="2" t="s">
        <v>287</v>
      </c>
      <c r="D2776" s="2" t="s">
        <v>57</v>
      </c>
      <c r="E2776" s="2" t="s">
        <v>193</v>
      </c>
      <c r="F2776" s="2" t="s">
        <v>17</v>
      </c>
      <c r="G2776" s="2" t="s">
        <v>14</v>
      </c>
      <c r="H2776" s="2">
        <v>1000</v>
      </c>
    </row>
    <row r="2777" spans="1:8" x14ac:dyDescent="0.45">
      <c r="A2777" s="2" t="str">
        <f t="shared" si="43"/>
        <v>SILUtaWOODS CROSSOPERATING CAPACITYAtmospheric Crude Distillation Capacity (barrels per calendar day)</v>
      </c>
      <c r="B2777" s="2" t="s">
        <v>286</v>
      </c>
      <c r="C2777" s="2" t="s">
        <v>287</v>
      </c>
      <c r="D2777" s="2" t="s">
        <v>57</v>
      </c>
      <c r="E2777" s="2" t="s">
        <v>193</v>
      </c>
      <c r="F2777" s="2" t="s">
        <v>31</v>
      </c>
      <c r="G2777" s="2" t="s">
        <v>32</v>
      </c>
      <c r="H2777" s="2">
        <v>15000</v>
      </c>
    </row>
    <row r="2778" spans="1:8" x14ac:dyDescent="0.45">
      <c r="A2778" s="2" t="str">
        <f t="shared" si="43"/>
        <v>SILUtaWOODS CROSSOPERATING CAPACITYAtmospheric Crude Distillation Capacity (barrels per stream day)</v>
      </c>
      <c r="B2778" s="2" t="s">
        <v>286</v>
      </c>
      <c r="C2778" s="2" t="s">
        <v>287</v>
      </c>
      <c r="D2778" s="2" t="s">
        <v>57</v>
      </c>
      <c r="E2778" s="2" t="s">
        <v>193</v>
      </c>
      <c r="F2778" s="2" t="s">
        <v>31</v>
      </c>
      <c r="G2778" s="2" t="s">
        <v>33</v>
      </c>
      <c r="H2778" s="2">
        <v>15700</v>
      </c>
    </row>
    <row r="2779" spans="1:8" x14ac:dyDescent="0.45">
      <c r="A2779" s="2" t="str">
        <f t="shared" si="43"/>
        <v>SILUtaWOODS CROSSTOTAL OPER CAP (PROJECTED, NEXT YEAR)Atmospheric Crude Distillation Capacity (barrels per stream day)</v>
      </c>
      <c r="B2779" s="2" t="s">
        <v>286</v>
      </c>
      <c r="C2779" s="2" t="s">
        <v>287</v>
      </c>
      <c r="D2779" s="2" t="s">
        <v>57</v>
      </c>
      <c r="E2779" s="2" t="s">
        <v>193</v>
      </c>
      <c r="F2779" s="2" t="s">
        <v>34</v>
      </c>
      <c r="G2779" s="2" t="s">
        <v>33</v>
      </c>
      <c r="H2779" s="2">
        <v>15700</v>
      </c>
    </row>
    <row r="2780" spans="1:8" x14ac:dyDescent="0.45">
      <c r="A2780" s="2" t="str">
        <f t="shared" si="43"/>
        <v>SILUtaWOODS CROSSTOTAL OPERABLE CAPACITYAtmospheric Crude Distillation Capacity (barrels per calendar day)</v>
      </c>
      <c r="B2780" s="2" t="s">
        <v>286</v>
      </c>
      <c r="C2780" s="2" t="s">
        <v>287</v>
      </c>
      <c r="D2780" s="2" t="s">
        <v>57</v>
      </c>
      <c r="E2780" s="2" t="s">
        <v>193</v>
      </c>
      <c r="F2780" s="2" t="s">
        <v>35</v>
      </c>
      <c r="G2780" s="2" t="s">
        <v>32</v>
      </c>
      <c r="H2780" s="2">
        <v>15000</v>
      </c>
    </row>
    <row r="2781" spans="1:8" x14ac:dyDescent="0.45">
      <c r="A2781" s="2" t="str">
        <f t="shared" si="43"/>
        <v>SILUtaWOODS CROSSTOTAL OPERABLE CAPACITYAtmospheric Crude Distillation Capacity (barrels per stream day)</v>
      </c>
      <c r="B2781" s="2" t="s">
        <v>286</v>
      </c>
      <c r="C2781" s="2" t="s">
        <v>287</v>
      </c>
      <c r="D2781" s="2" t="s">
        <v>57</v>
      </c>
      <c r="E2781" s="2" t="s">
        <v>193</v>
      </c>
      <c r="F2781" s="2" t="s">
        <v>35</v>
      </c>
      <c r="G2781" s="2" t="s">
        <v>33</v>
      </c>
      <c r="H2781" s="2">
        <v>15700</v>
      </c>
    </row>
    <row r="2782" spans="1:8" x14ac:dyDescent="0.45">
      <c r="A2782" s="2" t="str">
        <f t="shared" si="43"/>
        <v>SILUtaWOODS CROSSVACUUM DISTILLATIONDownstream Charge Capacity, Current Year (barrels per stream day)</v>
      </c>
      <c r="B2782" s="2" t="s">
        <v>286</v>
      </c>
      <c r="C2782" s="2" t="s">
        <v>287</v>
      </c>
      <c r="D2782" s="2" t="s">
        <v>57</v>
      </c>
      <c r="E2782" s="2" t="s">
        <v>193</v>
      </c>
      <c r="F2782" s="2" t="s">
        <v>36</v>
      </c>
      <c r="G2782" s="2" t="s">
        <v>13</v>
      </c>
      <c r="H2782" s="2">
        <v>7000</v>
      </c>
    </row>
    <row r="2783" spans="1:8" x14ac:dyDescent="0.45">
      <c r="A2783" s="2" t="str">
        <f t="shared" si="43"/>
        <v>SILUtaWOODS CROSSVACUUM DISTILLATIONDownstream Charge Capacity, Next Year (barrels per stream day)</v>
      </c>
      <c r="B2783" s="2" t="s">
        <v>286</v>
      </c>
      <c r="C2783" s="2" t="s">
        <v>287</v>
      </c>
      <c r="D2783" s="2" t="s">
        <v>57</v>
      </c>
      <c r="E2783" s="2" t="s">
        <v>193</v>
      </c>
      <c r="F2783" s="2" t="s">
        <v>36</v>
      </c>
      <c r="G2783" s="2" t="s">
        <v>14</v>
      </c>
      <c r="H2783" s="2">
        <v>7000</v>
      </c>
    </row>
    <row r="2784" spans="1:8" x14ac:dyDescent="0.45">
      <c r="A2784" s="2" t="str">
        <f t="shared" si="43"/>
        <v>SILWyoEVANSTONCAT REFORMING: HIGH PRESSUREDownstream Charge Capacity, Current Year (barrels per calendar day)</v>
      </c>
      <c r="B2784" s="2" t="s">
        <v>286</v>
      </c>
      <c r="C2784" s="2" t="s">
        <v>287</v>
      </c>
      <c r="D2784" s="2" t="s">
        <v>178</v>
      </c>
      <c r="E2784" s="2" t="s">
        <v>288</v>
      </c>
      <c r="F2784" s="2" t="s">
        <v>29</v>
      </c>
      <c r="G2784" s="2" t="s">
        <v>12</v>
      </c>
      <c r="H2784" s="2">
        <v>2650</v>
      </c>
    </row>
    <row r="2785" spans="1:8" x14ac:dyDescent="0.45">
      <c r="A2785" s="2" t="str">
        <f t="shared" si="43"/>
        <v>SILWyoEVANSTONCAT REFORMING: HIGH PRESSUREDownstream Charge Capacity, Current Year (barrels per stream day)</v>
      </c>
      <c r="B2785" s="2" t="s">
        <v>286</v>
      </c>
      <c r="C2785" s="2" t="s">
        <v>287</v>
      </c>
      <c r="D2785" s="2" t="s">
        <v>178</v>
      </c>
      <c r="E2785" s="2" t="s">
        <v>288</v>
      </c>
      <c r="F2785" s="2" t="s">
        <v>29</v>
      </c>
      <c r="G2785" s="2" t="s">
        <v>13</v>
      </c>
      <c r="H2785" s="2">
        <v>2900</v>
      </c>
    </row>
    <row r="2786" spans="1:8" x14ac:dyDescent="0.45">
      <c r="A2786" s="2" t="str">
        <f t="shared" si="43"/>
        <v>SILWyoEVANSTONCAT REFORMING: HIGH PRESSUREDownstream Charge Capacity, Next Year (barrels per stream day)</v>
      </c>
      <c r="B2786" s="2" t="s">
        <v>286</v>
      </c>
      <c r="C2786" s="2" t="s">
        <v>287</v>
      </c>
      <c r="D2786" s="2" t="s">
        <v>178</v>
      </c>
      <c r="E2786" s="2" t="s">
        <v>288</v>
      </c>
      <c r="F2786" s="2" t="s">
        <v>29</v>
      </c>
      <c r="G2786" s="2" t="s">
        <v>14</v>
      </c>
      <c r="H2786" s="2">
        <v>2900</v>
      </c>
    </row>
    <row r="2787" spans="1:8" x14ac:dyDescent="0.45">
      <c r="A2787" s="2" t="str">
        <f t="shared" si="43"/>
        <v>SILWyoEVANSTONDESULFURIZATION, NAPHTHA/REFORMER FEEDDownstream Charge Capacity, Current Year (barrels per stream day)</v>
      </c>
      <c r="B2787" s="2" t="s">
        <v>286</v>
      </c>
      <c r="C2787" s="2" t="s">
        <v>287</v>
      </c>
      <c r="D2787" s="2" t="s">
        <v>178</v>
      </c>
      <c r="E2787" s="2" t="s">
        <v>288</v>
      </c>
      <c r="F2787" s="2" t="s">
        <v>17</v>
      </c>
      <c r="G2787" s="2" t="s">
        <v>13</v>
      </c>
      <c r="H2787" s="2">
        <v>3900</v>
      </c>
    </row>
    <row r="2788" spans="1:8" x14ac:dyDescent="0.45">
      <c r="A2788" s="2" t="str">
        <f t="shared" si="43"/>
        <v>SILWyoEVANSTONDESULFURIZATION, NAPHTHA/REFORMER FEEDDownstream Charge Capacity, Next Year (barrels per stream day)</v>
      </c>
      <c r="B2788" s="2" t="s">
        <v>286</v>
      </c>
      <c r="C2788" s="2" t="s">
        <v>287</v>
      </c>
      <c r="D2788" s="2" t="s">
        <v>178</v>
      </c>
      <c r="E2788" s="2" t="s">
        <v>288</v>
      </c>
      <c r="F2788" s="2" t="s">
        <v>17</v>
      </c>
      <c r="G2788" s="2" t="s">
        <v>14</v>
      </c>
      <c r="H2788" s="2">
        <v>3900</v>
      </c>
    </row>
    <row r="2789" spans="1:8" x14ac:dyDescent="0.45">
      <c r="A2789" s="2" t="str">
        <f t="shared" si="43"/>
        <v>SILWyoEVANSTONOPERATING CAPACITYAtmospheric Crude Distillation Capacity (barrels per calendar day)</v>
      </c>
      <c r="B2789" s="2" t="s">
        <v>286</v>
      </c>
      <c r="C2789" s="2" t="s">
        <v>287</v>
      </c>
      <c r="D2789" s="2" t="s">
        <v>178</v>
      </c>
      <c r="E2789" s="2" t="s">
        <v>288</v>
      </c>
      <c r="F2789" s="2" t="s">
        <v>31</v>
      </c>
      <c r="G2789" s="2" t="s">
        <v>32</v>
      </c>
      <c r="H2789" s="2">
        <v>3000</v>
      </c>
    </row>
    <row r="2790" spans="1:8" x14ac:dyDescent="0.45">
      <c r="A2790" s="2" t="str">
        <f t="shared" si="43"/>
        <v>SILWyoEVANSTONOPERATING CAPACITYAtmospheric Crude Distillation Capacity (barrels per stream day)</v>
      </c>
      <c r="B2790" s="2" t="s">
        <v>286</v>
      </c>
      <c r="C2790" s="2" t="s">
        <v>287</v>
      </c>
      <c r="D2790" s="2" t="s">
        <v>178</v>
      </c>
      <c r="E2790" s="2" t="s">
        <v>288</v>
      </c>
      <c r="F2790" s="2" t="s">
        <v>31</v>
      </c>
      <c r="G2790" s="2" t="s">
        <v>33</v>
      </c>
      <c r="H2790" s="2">
        <v>3400</v>
      </c>
    </row>
    <row r="2791" spans="1:8" x14ac:dyDescent="0.45">
      <c r="A2791" s="2" t="str">
        <f t="shared" si="43"/>
        <v>SILWyoEVANSTONTOTAL OPER CAP (PROJECTED, NEXT YEAR)Atmospheric Crude Distillation Capacity (barrels per stream day)</v>
      </c>
      <c r="B2791" s="2" t="s">
        <v>286</v>
      </c>
      <c r="C2791" s="2" t="s">
        <v>287</v>
      </c>
      <c r="D2791" s="2" t="s">
        <v>178</v>
      </c>
      <c r="E2791" s="2" t="s">
        <v>288</v>
      </c>
      <c r="F2791" s="2" t="s">
        <v>34</v>
      </c>
      <c r="G2791" s="2" t="s">
        <v>33</v>
      </c>
      <c r="H2791" s="2">
        <v>3400</v>
      </c>
    </row>
    <row r="2792" spans="1:8" x14ac:dyDescent="0.45">
      <c r="A2792" s="2" t="str">
        <f t="shared" si="43"/>
        <v>SILWyoEVANSTONTOTAL OPERABLE CAPACITYAtmospheric Crude Distillation Capacity (barrels per calendar day)</v>
      </c>
      <c r="B2792" s="2" t="s">
        <v>286</v>
      </c>
      <c r="C2792" s="2" t="s">
        <v>287</v>
      </c>
      <c r="D2792" s="2" t="s">
        <v>178</v>
      </c>
      <c r="E2792" s="2" t="s">
        <v>288</v>
      </c>
      <c r="F2792" s="2" t="s">
        <v>35</v>
      </c>
      <c r="G2792" s="2" t="s">
        <v>32</v>
      </c>
      <c r="H2792" s="2">
        <v>3000</v>
      </c>
    </row>
    <row r="2793" spans="1:8" x14ac:dyDescent="0.45">
      <c r="A2793" s="2" t="str">
        <f t="shared" si="43"/>
        <v>SILWyoEVANSTONTOTAL OPERABLE CAPACITYAtmospheric Crude Distillation Capacity (barrels per stream day)</v>
      </c>
      <c r="B2793" s="2" t="s">
        <v>286</v>
      </c>
      <c r="C2793" s="2" t="s">
        <v>287</v>
      </c>
      <c r="D2793" s="2" t="s">
        <v>178</v>
      </c>
      <c r="E2793" s="2" t="s">
        <v>288</v>
      </c>
      <c r="F2793" s="2" t="s">
        <v>35</v>
      </c>
      <c r="G2793" s="2" t="s">
        <v>33</v>
      </c>
      <c r="H2793" s="2">
        <v>3400</v>
      </c>
    </row>
    <row r="2794" spans="1:8" x14ac:dyDescent="0.45">
      <c r="A2794" s="2" t="str">
        <f t="shared" si="43"/>
        <v>SINWyoEVANSVILLECAT CRACKING: FRESH FEEDDownstream Charge Capacity, Current Year (barrels per calendar day)</v>
      </c>
      <c r="B2794" s="2" t="s">
        <v>215</v>
      </c>
      <c r="C2794" s="2" t="s">
        <v>216</v>
      </c>
      <c r="D2794" s="2" t="s">
        <v>178</v>
      </c>
      <c r="E2794" s="2" t="s">
        <v>217</v>
      </c>
      <c r="F2794" s="2" t="s">
        <v>28</v>
      </c>
      <c r="G2794" s="2" t="s">
        <v>12</v>
      </c>
      <c r="H2794" s="2">
        <v>8400</v>
      </c>
    </row>
    <row r="2795" spans="1:8" x14ac:dyDescent="0.45">
      <c r="A2795" s="2" t="str">
        <f t="shared" si="43"/>
        <v>SINWyoEVANSVILLECAT CRACKING: FRESH FEEDDownstream Charge Capacity, Current Year (barrels per stream day)</v>
      </c>
      <c r="B2795" s="2" t="s">
        <v>215</v>
      </c>
      <c r="C2795" s="2" t="s">
        <v>216</v>
      </c>
      <c r="D2795" s="2" t="s">
        <v>178</v>
      </c>
      <c r="E2795" s="2" t="s">
        <v>217</v>
      </c>
      <c r="F2795" s="2" t="s">
        <v>28</v>
      </c>
      <c r="G2795" s="2" t="s">
        <v>13</v>
      </c>
      <c r="H2795" s="2">
        <v>11500</v>
      </c>
    </row>
    <row r="2796" spans="1:8" x14ac:dyDescent="0.45">
      <c r="A2796" s="2" t="str">
        <f t="shared" si="43"/>
        <v>SINWyoEVANSVILLECAT CRACKING: FRESH FEEDDownstream Charge Capacity, Next Year (barrels per stream day)</v>
      </c>
      <c r="B2796" s="2" t="s">
        <v>215</v>
      </c>
      <c r="C2796" s="2" t="s">
        <v>216</v>
      </c>
      <c r="D2796" s="2" t="s">
        <v>178</v>
      </c>
      <c r="E2796" s="2" t="s">
        <v>217</v>
      </c>
      <c r="F2796" s="2" t="s">
        <v>28</v>
      </c>
      <c r="G2796" s="2" t="s">
        <v>14</v>
      </c>
      <c r="H2796" s="2">
        <v>11500</v>
      </c>
    </row>
    <row r="2797" spans="1:8" x14ac:dyDescent="0.45">
      <c r="A2797" s="2" t="str">
        <f t="shared" si="43"/>
        <v>SINWyoEVANSVILLECAT CRACKING: RECYCLED FEEDDownstream Charge Capacity, Current Year (barrels per stream day)</v>
      </c>
      <c r="B2797" s="2" t="s">
        <v>215</v>
      </c>
      <c r="C2797" s="2" t="s">
        <v>216</v>
      </c>
      <c r="D2797" s="2" t="s">
        <v>178</v>
      </c>
      <c r="E2797" s="2" t="s">
        <v>217</v>
      </c>
      <c r="F2797" s="2" t="s">
        <v>66</v>
      </c>
      <c r="G2797" s="2" t="s">
        <v>13</v>
      </c>
      <c r="H2797" s="2">
        <v>500</v>
      </c>
    </row>
    <row r="2798" spans="1:8" x14ac:dyDescent="0.45">
      <c r="A2798" s="2" t="str">
        <f t="shared" si="43"/>
        <v>SINWyoEVANSVILLECAT CRACKING: RECYCLED FEEDDownstream Charge Capacity, Next Year (barrels per stream day)</v>
      </c>
      <c r="B2798" s="2" t="s">
        <v>215</v>
      </c>
      <c r="C2798" s="2" t="s">
        <v>216</v>
      </c>
      <c r="D2798" s="2" t="s">
        <v>178</v>
      </c>
      <c r="E2798" s="2" t="s">
        <v>217</v>
      </c>
      <c r="F2798" s="2" t="s">
        <v>66</v>
      </c>
      <c r="G2798" s="2" t="s">
        <v>14</v>
      </c>
      <c r="H2798" s="2">
        <v>500</v>
      </c>
    </row>
    <row r="2799" spans="1:8" x14ac:dyDescent="0.45">
      <c r="A2799" s="2" t="str">
        <f t="shared" si="43"/>
        <v>SINWyoEVANSVILLECAT REFORMING: LOW PRESSUREDownstream Charge Capacity, Current Year (barrels per calendar day)</v>
      </c>
      <c r="B2799" s="2" t="s">
        <v>215</v>
      </c>
      <c r="C2799" s="2" t="s">
        <v>216</v>
      </c>
      <c r="D2799" s="2" t="s">
        <v>178</v>
      </c>
      <c r="E2799" s="2" t="s">
        <v>217</v>
      </c>
      <c r="F2799" s="2" t="s">
        <v>15</v>
      </c>
      <c r="G2799" s="2" t="s">
        <v>12</v>
      </c>
      <c r="H2799" s="2">
        <v>4000</v>
      </c>
    </row>
    <row r="2800" spans="1:8" x14ac:dyDescent="0.45">
      <c r="A2800" s="2" t="str">
        <f t="shared" si="43"/>
        <v>SINWyoEVANSVILLECAT REFORMING: LOW PRESSUREDownstream Charge Capacity, Current Year (barrels per stream day)</v>
      </c>
      <c r="B2800" s="2" t="s">
        <v>215</v>
      </c>
      <c r="C2800" s="2" t="s">
        <v>216</v>
      </c>
      <c r="D2800" s="2" t="s">
        <v>178</v>
      </c>
      <c r="E2800" s="2" t="s">
        <v>217</v>
      </c>
      <c r="F2800" s="2" t="s">
        <v>15</v>
      </c>
      <c r="G2800" s="2" t="s">
        <v>13</v>
      </c>
      <c r="H2800" s="2">
        <v>5000</v>
      </c>
    </row>
    <row r="2801" spans="1:8" x14ac:dyDescent="0.45">
      <c r="A2801" s="2" t="str">
        <f t="shared" si="43"/>
        <v>SINWyoEVANSVILLECAT REFORMING: LOW PRESSUREDownstream Charge Capacity, Next Year (barrels per stream day)</v>
      </c>
      <c r="B2801" s="2" t="s">
        <v>215</v>
      </c>
      <c r="C2801" s="2" t="s">
        <v>216</v>
      </c>
      <c r="D2801" s="2" t="s">
        <v>178</v>
      </c>
      <c r="E2801" s="2" t="s">
        <v>217</v>
      </c>
      <c r="F2801" s="2" t="s">
        <v>15</v>
      </c>
      <c r="G2801" s="2" t="s">
        <v>14</v>
      </c>
      <c r="H2801" s="2">
        <v>5000</v>
      </c>
    </row>
    <row r="2802" spans="1:8" x14ac:dyDescent="0.45">
      <c r="A2802" s="2" t="str">
        <f t="shared" si="43"/>
        <v>SINWyoEVANSVILLEDESULFURIZATION, DIESEL FUELDownstream Charge Capacity, Current Year (barrels per stream day)</v>
      </c>
      <c r="B2802" s="2" t="s">
        <v>215</v>
      </c>
      <c r="C2802" s="2" t="s">
        <v>216</v>
      </c>
      <c r="D2802" s="2" t="s">
        <v>178</v>
      </c>
      <c r="E2802" s="2" t="s">
        <v>217</v>
      </c>
      <c r="F2802" s="2" t="s">
        <v>43</v>
      </c>
      <c r="G2802" s="2" t="s">
        <v>13</v>
      </c>
      <c r="H2802" s="2">
        <v>10500</v>
      </c>
    </row>
    <row r="2803" spans="1:8" x14ac:dyDescent="0.45">
      <c r="A2803" s="2" t="str">
        <f t="shared" si="43"/>
        <v>SINWyoEVANSVILLEDESULFURIZATION, DIESEL FUELDownstream Charge Capacity, Next Year (barrels per stream day)</v>
      </c>
      <c r="B2803" s="2" t="s">
        <v>215</v>
      </c>
      <c r="C2803" s="2" t="s">
        <v>216</v>
      </c>
      <c r="D2803" s="2" t="s">
        <v>178</v>
      </c>
      <c r="E2803" s="2" t="s">
        <v>217</v>
      </c>
      <c r="F2803" s="2" t="s">
        <v>43</v>
      </c>
      <c r="G2803" s="2" t="s">
        <v>14</v>
      </c>
      <c r="H2803" s="2">
        <v>10500</v>
      </c>
    </row>
    <row r="2804" spans="1:8" x14ac:dyDescent="0.45">
      <c r="A2804" s="2" t="str">
        <f t="shared" si="43"/>
        <v>SINWyoEVANSVILLEDESULFURIZATION, GASOLINEDownstream Charge Capacity, Current Year (barrels per stream day)</v>
      </c>
      <c r="B2804" s="2" t="s">
        <v>215</v>
      </c>
      <c r="C2804" s="2" t="s">
        <v>216</v>
      </c>
      <c r="D2804" s="2" t="s">
        <v>178</v>
      </c>
      <c r="E2804" s="2" t="s">
        <v>217</v>
      </c>
      <c r="F2804" s="2" t="s">
        <v>30</v>
      </c>
      <c r="G2804" s="2" t="s">
        <v>13</v>
      </c>
      <c r="H2804" s="2">
        <v>6500</v>
      </c>
    </row>
    <row r="2805" spans="1:8" x14ac:dyDescent="0.45">
      <c r="A2805" s="2" t="str">
        <f t="shared" si="43"/>
        <v>SINWyoEVANSVILLEDESULFURIZATION, GASOLINEDownstream Charge Capacity, Next Year (barrels per stream day)</v>
      </c>
      <c r="B2805" s="2" t="s">
        <v>215</v>
      </c>
      <c r="C2805" s="2" t="s">
        <v>216</v>
      </c>
      <c r="D2805" s="2" t="s">
        <v>178</v>
      </c>
      <c r="E2805" s="2" t="s">
        <v>217</v>
      </c>
      <c r="F2805" s="2" t="s">
        <v>30</v>
      </c>
      <c r="G2805" s="2" t="s">
        <v>14</v>
      </c>
      <c r="H2805" s="2">
        <v>6500</v>
      </c>
    </row>
    <row r="2806" spans="1:8" x14ac:dyDescent="0.45">
      <c r="A2806" s="2" t="str">
        <f t="shared" si="43"/>
        <v>SINWyoEVANSVILLEDESULFURIZATION, NAPHTHA/REFORMER FEEDDownstream Charge Capacity, Current Year (barrels per stream day)</v>
      </c>
      <c r="B2806" s="2" t="s">
        <v>215</v>
      </c>
      <c r="C2806" s="2" t="s">
        <v>216</v>
      </c>
      <c r="D2806" s="2" t="s">
        <v>178</v>
      </c>
      <c r="E2806" s="2" t="s">
        <v>217</v>
      </c>
      <c r="F2806" s="2" t="s">
        <v>17</v>
      </c>
      <c r="G2806" s="2" t="s">
        <v>13</v>
      </c>
      <c r="H2806" s="2">
        <v>7500</v>
      </c>
    </row>
    <row r="2807" spans="1:8" x14ac:dyDescent="0.45">
      <c r="A2807" s="2" t="str">
        <f t="shared" si="43"/>
        <v>SINWyoEVANSVILLEDESULFURIZATION, NAPHTHA/REFORMER FEEDDownstream Charge Capacity, Next Year (barrels per stream day)</v>
      </c>
      <c r="B2807" s="2" t="s">
        <v>215</v>
      </c>
      <c r="C2807" s="2" t="s">
        <v>216</v>
      </c>
      <c r="D2807" s="2" t="s">
        <v>178</v>
      </c>
      <c r="E2807" s="2" t="s">
        <v>217</v>
      </c>
      <c r="F2807" s="2" t="s">
        <v>17</v>
      </c>
      <c r="G2807" s="2" t="s">
        <v>14</v>
      </c>
      <c r="H2807" s="2">
        <v>7500</v>
      </c>
    </row>
    <row r="2808" spans="1:8" x14ac:dyDescent="0.45">
      <c r="A2808" s="2" t="str">
        <f t="shared" si="43"/>
        <v>SINWyoEVANSVILLEOPERATING CAPACITYAtmospheric Crude Distillation Capacity (barrels per calendar day)</v>
      </c>
      <c r="B2808" s="2" t="s">
        <v>215</v>
      </c>
      <c r="C2808" s="2" t="s">
        <v>216</v>
      </c>
      <c r="D2808" s="2" t="s">
        <v>178</v>
      </c>
      <c r="E2808" s="2" t="s">
        <v>217</v>
      </c>
      <c r="F2808" s="2" t="s">
        <v>31</v>
      </c>
      <c r="G2808" s="2" t="s">
        <v>32</v>
      </c>
      <c r="H2808" s="2">
        <v>24500</v>
      </c>
    </row>
    <row r="2809" spans="1:8" x14ac:dyDescent="0.45">
      <c r="A2809" s="2" t="str">
        <f t="shared" si="43"/>
        <v>SINWyoEVANSVILLEOPERATING CAPACITYAtmospheric Crude Distillation Capacity (barrels per stream day)</v>
      </c>
      <c r="B2809" s="2" t="s">
        <v>215</v>
      </c>
      <c r="C2809" s="2" t="s">
        <v>216</v>
      </c>
      <c r="D2809" s="2" t="s">
        <v>178</v>
      </c>
      <c r="E2809" s="2" t="s">
        <v>217</v>
      </c>
      <c r="F2809" s="2" t="s">
        <v>31</v>
      </c>
      <c r="G2809" s="2" t="s">
        <v>33</v>
      </c>
      <c r="H2809" s="2">
        <v>25500</v>
      </c>
    </row>
    <row r="2810" spans="1:8" x14ac:dyDescent="0.45">
      <c r="A2810" s="2" t="str">
        <f t="shared" si="43"/>
        <v>SINWyoEVANSVILLESULFUR (SHORT TONS/DAY)Production Capacity, Current Year (barrels per steam day except sulfur and hydrogen)</v>
      </c>
      <c r="B2810" s="2" t="s">
        <v>215</v>
      </c>
      <c r="C2810" s="2" t="s">
        <v>216</v>
      </c>
      <c r="D2810" s="2" t="s">
        <v>178</v>
      </c>
      <c r="E2810" s="2" t="s">
        <v>217</v>
      </c>
      <c r="F2810" s="2" t="s">
        <v>24</v>
      </c>
      <c r="G2810" s="2" t="s">
        <v>19</v>
      </c>
      <c r="H2810" s="2">
        <v>10</v>
      </c>
    </row>
    <row r="2811" spans="1:8" x14ac:dyDescent="0.45">
      <c r="A2811" s="2" t="str">
        <f t="shared" si="43"/>
        <v>SINWyoEVANSVILLESULFUR (SHORT TONS/DAY)Production Capacity, Next Year (barrels per stream day except sulfur and hydrogen)</v>
      </c>
      <c r="B2811" s="2" t="s">
        <v>215</v>
      </c>
      <c r="C2811" s="2" t="s">
        <v>216</v>
      </c>
      <c r="D2811" s="2" t="s">
        <v>178</v>
      </c>
      <c r="E2811" s="2" t="s">
        <v>217</v>
      </c>
      <c r="F2811" s="2" t="s">
        <v>24</v>
      </c>
      <c r="G2811" s="2" t="s">
        <v>20</v>
      </c>
      <c r="H2811" s="2">
        <v>10</v>
      </c>
    </row>
    <row r="2812" spans="1:8" x14ac:dyDescent="0.45">
      <c r="A2812" s="2" t="str">
        <f t="shared" si="43"/>
        <v>SINWyoEVANSVILLETOTAL OPER CAP (PROJECTED, NEXT YEAR)Atmospheric Crude Distillation Capacity (barrels per stream day)</v>
      </c>
      <c r="B2812" s="2" t="s">
        <v>215</v>
      </c>
      <c r="C2812" s="2" t="s">
        <v>216</v>
      </c>
      <c r="D2812" s="2" t="s">
        <v>178</v>
      </c>
      <c r="E2812" s="2" t="s">
        <v>217</v>
      </c>
      <c r="F2812" s="2" t="s">
        <v>34</v>
      </c>
      <c r="G2812" s="2" t="s">
        <v>33</v>
      </c>
      <c r="H2812" s="2">
        <v>25500</v>
      </c>
    </row>
    <row r="2813" spans="1:8" x14ac:dyDescent="0.45">
      <c r="A2813" s="2" t="str">
        <f t="shared" si="43"/>
        <v>SINWyoEVANSVILLETOTAL OPERABLE CAPACITYAtmospheric Crude Distillation Capacity (barrels per calendar day)</v>
      </c>
      <c r="B2813" s="2" t="s">
        <v>215</v>
      </c>
      <c r="C2813" s="2" t="s">
        <v>216</v>
      </c>
      <c r="D2813" s="2" t="s">
        <v>178</v>
      </c>
      <c r="E2813" s="2" t="s">
        <v>217</v>
      </c>
      <c r="F2813" s="2" t="s">
        <v>35</v>
      </c>
      <c r="G2813" s="2" t="s">
        <v>32</v>
      </c>
      <c r="H2813" s="2">
        <v>24500</v>
      </c>
    </row>
    <row r="2814" spans="1:8" x14ac:dyDescent="0.45">
      <c r="A2814" s="2" t="str">
        <f t="shared" si="43"/>
        <v>SINWyoEVANSVILLETOTAL OPERABLE CAPACITYAtmospheric Crude Distillation Capacity (barrels per stream day)</v>
      </c>
      <c r="B2814" s="2" t="s">
        <v>215</v>
      </c>
      <c r="C2814" s="2" t="s">
        <v>216</v>
      </c>
      <c r="D2814" s="2" t="s">
        <v>178</v>
      </c>
      <c r="E2814" s="2" t="s">
        <v>217</v>
      </c>
      <c r="F2814" s="2" t="s">
        <v>35</v>
      </c>
      <c r="G2814" s="2" t="s">
        <v>33</v>
      </c>
      <c r="H2814" s="2">
        <v>25500</v>
      </c>
    </row>
    <row r="2815" spans="1:8" x14ac:dyDescent="0.45">
      <c r="A2815" s="2" t="str">
        <f t="shared" si="43"/>
        <v>SINWyoSINCLAIRALKYLATESProduction Capacity, Current Year (barrels per steam day except sulfur and hydrogen)</v>
      </c>
      <c r="B2815" s="2" t="s">
        <v>215</v>
      </c>
      <c r="C2815" s="2" t="s">
        <v>289</v>
      </c>
      <c r="D2815" s="2" t="s">
        <v>178</v>
      </c>
      <c r="E2815" s="2" t="s">
        <v>290</v>
      </c>
      <c r="F2815" s="2" t="s">
        <v>40</v>
      </c>
      <c r="G2815" s="2" t="s">
        <v>19</v>
      </c>
      <c r="H2815" s="2">
        <v>4500</v>
      </c>
    </row>
    <row r="2816" spans="1:8" x14ac:dyDescent="0.45">
      <c r="A2816" s="2" t="str">
        <f t="shared" si="43"/>
        <v>SINWyoSINCLAIRALKYLATESProduction Capacity, Next Year (barrels per stream day except sulfur and hydrogen)</v>
      </c>
      <c r="B2816" s="2" t="s">
        <v>215</v>
      </c>
      <c r="C2816" s="2" t="s">
        <v>289</v>
      </c>
      <c r="D2816" s="2" t="s">
        <v>178</v>
      </c>
      <c r="E2816" s="2" t="s">
        <v>290</v>
      </c>
      <c r="F2816" s="2" t="s">
        <v>40</v>
      </c>
      <c r="G2816" s="2" t="s">
        <v>20</v>
      </c>
      <c r="H2816" s="2">
        <v>4500</v>
      </c>
    </row>
    <row r="2817" spans="1:8" x14ac:dyDescent="0.45">
      <c r="A2817" s="2" t="str">
        <f t="shared" si="43"/>
        <v>SINWyoSINCLAIRASPHALT &amp; ROAD OILProduction Capacity, Current Year (barrels per steam day except sulfur and hydrogen)</v>
      </c>
      <c r="B2817" s="2" t="s">
        <v>215</v>
      </c>
      <c r="C2817" s="2" t="s">
        <v>289</v>
      </c>
      <c r="D2817" s="2" t="s">
        <v>178</v>
      </c>
      <c r="E2817" s="2" t="s">
        <v>290</v>
      </c>
      <c r="F2817" s="2" t="s">
        <v>42</v>
      </c>
      <c r="G2817" s="2" t="s">
        <v>19</v>
      </c>
      <c r="H2817" s="2">
        <v>8000</v>
      </c>
    </row>
    <row r="2818" spans="1:8" x14ac:dyDescent="0.45">
      <c r="A2818" s="2" t="str">
        <f t="shared" ref="A2818:A2881" si="44">LEFT(B2818,3)&amp;LEFT(D2818,3)&amp;LEFT(E2818,15)&amp;F2818&amp;G2818</f>
        <v>SINWyoSINCLAIRASPHALT &amp; ROAD OILProduction Capacity, Next Year (barrels per stream day except sulfur and hydrogen)</v>
      </c>
      <c r="B2818" s="2" t="s">
        <v>215</v>
      </c>
      <c r="C2818" s="2" t="s">
        <v>289</v>
      </c>
      <c r="D2818" s="2" t="s">
        <v>178</v>
      </c>
      <c r="E2818" s="2" t="s">
        <v>290</v>
      </c>
      <c r="F2818" s="2" t="s">
        <v>42</v>
      </c>
      <c r="G2818" s="2" t="s">
        <v>20</v>
      </c>
      <c r="H2818" s="2">
        <v>8000</v>
      </c>
    </row>
    <row r="2819" spans="1:8" x14ac:dyDescent="0.45">
      <c r="A2819" s="2" t="str">
        <f t="shared" si="44"/>
        <v>SINWyoSINCLAIRCAT CRACKING: FRESH FEEDDownstream Charge Capacity, Current Year (barrels per calendar day)</v>
      </c>
      <c r="B2819" s="2" t="s">
        <v>215</v>
      </c>
      <c r="C2819" s="2" t="s">
        <v>289</v>
      </c>
      <c r="D2819" s="2" t="s">
        <v>178</v>
      </c>
      <c r="E2819" s="2" t="s">
        <v>290</v>
      </c>
      <c r="F2819" s="2" t="s">
        <v>28</v>
      </c>
      <c r="G2819" s="2" t="s">
        <v>12</v>
      </c>
      <c r="H2819" s="2">
        <v>20600</v>
      </c>
    </row>
    <row r="2820" spans="1:8" x14ac:dyDescent="0.45">
      <c r="A2820" s="2" t="str">
        <f t="shared" si="44"/>
        <v>SINWyoSINCLAIRCAT CRACKING: FRESH FEEDDownstream Charge Capacity, Current Year (barrels per stream day)</v>
      </c>
      <c r="B2820" s="2" t="s">
        <v>215</v>
      </c>
      <c r="C2820" s="2" t="s">
        <v>289</v>
      </c>
      <c r="D2820" s="2" t="s">
        <v>178</v>
      </c>
      <c r="E2820" s="2" t="s">
        <v>290</v>
      </c>
      <c r="F2820" s="2" t="s">
        <v>28</v>
      </c>
      <c r="G2820" s="2" t="s">
        <v>13</v>
      </c>
      <c r="H2820" s="2">
        <v>22000</v>
      </c>
    </row>
    <row r="2821" spans="1:8" x14ac:dyDescent="0.45">
      <c r="A2821" s="2" t="str">
        <f t="shared" si="44"/>
        <v>SINWyoSINCLAIRCAT CRACKING: FRESH FEEDDownstream Charge Capacity, Next Year (barrels per stream day)</v>
      </c>
      <c r="B2821" s="2" t="s">
        <v>215</v>
      </c>
      <c r="C2821" s="2" t="s">
        <v>289</v>
      </c>
      <c r="D2821" s="2" t="s">
        <v>178</v>
      </c>
      <c r="E2821" s="2" t="s">
        <v>290</v>
      </c>
      <c r="F2821" s="2" t="s">
        <v>28</v>
      </c>
      <c r="G2821" s="2" t="s">
        <v>14</v>
      </c>
      <c r="H2821" s="2">
        <v>22000</v>
      </c>
    </row>
    <row r="2822" spans="1:8" x14ac:dyDescent="0.45">
      <c r="A2822" s="2" t="str">
        <f t="shared" si="44"/>
        <v>SINWyoSINCLAIRCAT HYDROCRACKING, DISTILLATEDownstream Charge Capacity, Current Year (barrels per calendar day)</v>
      </c>
      <c r="B2822" s="2" t="s">
        <v>215</v>
      </c>
      <c r="C2822" s="2" t="s">
        <v>289</v>
      </c>
      <c r="D2822" s="2" t="s">
        <v>178</v>
      </c>
      <c r="E2822" s="2" t="s">
        <v>290</v>
      </c>
      <c r="F2822" s="2" t="s">
        <v>158</v>
      </c>
      <c r="G2822" s="2" t="s">
        <v>12</v>
      </c>
      <c r="H2822" s="2">
        <v>15000</v>
      </c>
    </row>
    <row r="2823" spans="1:8" x14ac:dyDescent="0.45">
      <c r="A2823" s="2" t="str">
        <f t="shared" si="44"/>
        <v>SINWyoSINCLAIRCAT HYDROCRACKING, DISTILLATEDownstream Charge Capacity, Current Year (barrels per stream day)</v>
      </c>
      <c r="B2823" s="2" t="s">
        <v>215</v>
      </c>
      <c r="C2823" s="2" t="s">
        <v>289</v>
      </c>
      <c r="D2823" s="2" t="s">
        <v>178</v>
      </c>
      <c r="E2823" s="2" t="s">
        <v>290</v>
      </c>
      <c r="F2823" s="2" t="s">
        <v>158</v>
      </c>
      <c r="G2823" s="2" t="s">
        <v>13</v>
      </c>
      <c r="H2823" s="2">
        <v>15600</v>
      </c>
    </row>
    <row r="2824" spans="1:8" x14ac:dyDescent="0.45">
      <c r="A2824" s="2" t="str">
        <f t="shared" si="44"/>
        <v>SINWyoSINCLAIRCAT HYDROCRACKING, DISTILLATEDownstream Charge Capacity, Next Year (barrels per stream day)</v>
      </c>
      <c r="B2824" s="2" t="s">
        <v>215</v>
      </c>
      <c r="C2824" s="2" t="s">
        <v>289</v>
      </c>
      <c r="D2824" s="2" t="s">
        <v>178</v>
      </c>
      <c r="E2824" s="2" t="s">
        <v>290</v>
      </c>
      <c r="F2824" s="2" t="s">
        <v>158</v>
      </c>
      <c r="G2824" s="2" t="s">
        <v>14</v>
      </c>
      <c r="H2824" s="2">
        <v>15600</v>
      </c>
    </row>
    <row r="2825" spans="1:8" x14ac:dyDescent="0.45">
      <c r="A2825" s="2" t="str">
        <f t="shared" si="44"/>
        <v>SINWyoSINCLAIRCAT REFORMING: HIGH PRESSUREDownstream Charge Capacity, Current Year (barrels per calendar day)</v>
      </c>
      <c r="B2825" s="2" t="s">
        <v>215</v>
      </c>
      <c r="C2825" s="2" t="s">
        <v>289</v>
      </c>
      <c r="D2825" s="2" t="s">
        <v>178</v>
      </c>
      <c r="E2825" s="2" t="s">
        <v>290</v>
      </c>
      <c r="F2825" s="2" t="s">
        <v>29</v>
      </c>
      <c r="G2825" s="2" t="s">
        <v>12</v>
      </c>
      <c r="H2825" s="2">
        <v>12600</v>
      </c>
    </row>
    <row r="2826" spans="1:8" x14ac:dyDescent="0.45">
      <c r="A2826" s="2" t="str">
        <f t="shared" si="44"/>
        <v>SINWyoSINCLAIRCAT REFORMING: HIGH PRESSUREDownstream Charge Capacity, Current Year (barrels per stream day)</v>
      </c>
      <c r="B2826" s="2" t="s">
        <v>215</v>
      </c>
      <c r="C2826" s="2" t="s">
        <v>289</v>
      </c>
      <c r="D2826" s="2" t="s">
        <v>178</v>
      </c>
      <c r="E2826" s="2" t="s">
        <v>290</v>
      </c>
      <c r="F2826" s="2" t="s">
        <v>29</v>
      </c>
      <c r="G2826" s="2" t="s">
        <v>13</v>
      </c>
      <c r="H2826" s="2">
        <v>14500</v>
      </c>
    </row>
    <row r="2827" spans="1:8" x14ac:dyDescent="0.45">
      <c r="A2827" s="2" t="str">
        <f t="shared" si="44"/>
        <v>SINWyoSINCLAIRCAT REFORMING: HIGH PRESSUREDownstream Charge Capacity, Next Year (barrels per stream day)</v>
      </c>
      <c r="B2827" s="2" t="s">
        <v>215</v>
      </c>
      <c r="C2827" s="2" t="s">
        <v>289</v>
      </c>
      <c r="D2827" s="2" t="s">
        <v>178</v>
      </c>
      <c r="E2827" s="2" t="s">
        <v>290</v>
      </c>
      <c r="F2827" s="2" t="s">
        <v>29</v>
      </c>
      <c r="G2827" s="2" t="s">
        <v>14</v>
      </c>
      <c r="H2827" s="2">
        <v>14500</v>
      </c>
    </row>
    <row r="2828" spans="1:8" x14ac:dyDescent="0.45">
      <c r="A2828" s="2" t="str">
        <f t="shared" si="44"/>
        <v>SINWyoSINCLAIRDESULFURIZATION, DIESEL FUELDownstream Charge Capacity, Current Year (barrels per stream day)</v>
      </c>
      <c r="B2828" s="2" t="s">
        <v>215</v>
      </c>
      <c r="C2828" s="2" t="s">
        <v>289</v>
      </c>
      <c r="D2828" s="2" t="s">
        <v>178</v>
      </c>
      <c r="E2828" s="2" t="s">
        <v>290</v>
      </c>
      <c r="F2828" s="2" t="s">
        <v>43</v>
      </c>
      <c r="G2828" s="2" t="s">
        <v>13</v>
      </c>
      <c r="H2828" s="2">
        <v>18000</v>
      </c>
    </row>
    <row r="2829" spans="1:8" x14ac:dyDescent="0.45">
      <c r="A2829" s="2" t="str">
        <f t="shared" si="44"/>
        <v>SINWyoSINCLAIRDESULFURIZATION, DIESEL FUELDownstream Charge Capacity, Next Year (barrels per stream day)</v>
      </c>
      <c r="B2829" s="2" t="s">
        <v>215</v>
      </c>
      <c r="C2829" s="2" t="s">
        <v>289</v>
      </c>
      <c r="D2829" s="2" t="s">
        <v>178</v>
      </c>
      <c r="E2829" s="2" t="s">
        <v>290</v>
      </c>
      <c r="F2829" s="2" t="s">
        <v>43</v>
      </c>
      <c r="G2829" s="2" t="s">
        <v>14</v>
      </c>
      <c r="H2829" s="2">
        <v>18000</v>
      </c>
    </row>
    <row r="2830" spans="1:8" x14ac:dyDescent="0.45">
      <c r="A2830" s="2" t="str">
        <f t="shared" si="44"/>
        <v>SINWyoSINCLAIRDESULFURIZATION, HEAVY GAS OILDownstream Charge Capacity, Current Year (barrels per stream day)</v>
      </c>
      <c r="B2830" s="2" t="s">
        <v>215</v>
      </c>
      <c r="C2830" s="2" t="s">
        <v>289</v>
      </c>
      <c r="D2830" s="2" t="s">
        <v>178</v>
      </c>
      <c r="E2830" s="2" t="s">
        <v>290</v>
      </c>
      <c r="F2830" s="2" t="s">
        <v>16</v>
      </c>
      <c r="G2830" s="2" t="s">
        <v>13</v>
      </c>
      <c r="H2830" s="2">
        <v>20000</v>
      </c>
    </row>
    <row r="2831" spans="1:8" x14ac:dyDescent="0.45">
      <c r="A2831" s="2" t="str">
        <f t="shared" si="44"/>
        <v>SINWyoSINCLAIRDESULFURIZATION, HEAVY GAS OILDownstream Charge Capacity, Next Year (barrels per stream day)</v>
      </c>
      <c r="B2831" s="2" t="s">
        <v>215</v>
      </c>
      <c r="C2831" s="2" t="s">
        <v>289</v>
      </c>
      <c r="D2831" s="2" t="s">
        <v>178</v>
      </c>
      <c r="E2831" s="2" t="s">
        <v>290</v>
      </c>
      <c r="F2831" s="2" t="s">
        <v>16</v>
      </c>
      <c r="G2831" s="2" t="s">
        <v>14</v>
      </c>
      <c r="H2831" s="2">
        <v>20000</v>
      </c>
    </row>
    <row r="2832" spans="1:8" x14ac:dyDescent="0.45">
      <c r="A2832" s="2" t="str">
        <f t="shared" si="44"/>
        <v>SINWyoSINCLAIRDESULFURIZATION, KEROSENE AND JETDownstream Charge Capacity, Current Year (barrels per stream day)</v>
      </c>
      <c r="B2832" s="2" t="s">
        <v>215</v>
      </c>
      <c r="C2832" s="2" t="s">
        <v>289</v>
      </c>
      <c r="D2832" s="2" t="s">
        <v>178</v>
      </c>
      <c r="E2832" s="2" t="s">
        <v>290</v>
      </c>
      <c r="F2832" s="2" t="s">
        <v>44</v>
      </c>
      <c r="G2832" s="2" t="s">
        <v>13</v>
      </c>
      <c r="H2832" s="2">
        <v>15000</v>
      </c>
    </row>
    <row r="2833" spans="1:8" x14ac:dyDescent="0.45">
      <c r="A2833" s="2" t="str">
        <f t="shared" si="44"/>
        <v>SINWyoSINCLAIRDESULFURIZATION, KEROSENE AND JETDownstream Charge Capacity, Next Year (barrels per stream day)</v>
      </c>
      <c r="B2833" s="2" t="s">
        <v>215</v>
      </c>
      <c r="C2833" s="2" t="s">
        <v>289</v>
      </c>
      <c r="D2833" s="2" t="s">
        <v>178</v>
      </c>
      <c r="E2833" s="2" t="s">
        <v>290</v>
      </c>
      <c r="F2833" s="2" t="s">
        <v>44</v>
      </c>
      <c r="G2833" s="2" t="s">
        <v>14</v>
      </c>
      <c r="H2833" s="2">
        <v>15000</v>
      </c>
    </row>
    <row r="2834" spans="1:8" x14ac:dyDescent="0.45">
      <c r="A2834" s="2" t="str">
        <f t="shared" si="44"/>
        <v>SINWyoSINCLAIRDESULFURIZATION, NAPHTHA/REFORMER FEEDDownstream Charge Capacity, Current Year (barrels per stream day)</v>
      </c>
      <c r="B2834" s="2" t="s">
        <v>215</v>
      </c>
      <c r="C2834" s="2" t="s">
        <v>289</v>
      </c>
      <c r="D2834" s="2" t="s">
        <v>178</v>
      </c>
      <c r="E2834" s="2" t="s">
        <v>290</v>
      </c>
      <c r="F2834" s="2" t="s">
        <v>17</v>
      </c>
      <c r="G2834" s="2" t="s">
        <v>13</v>
      </c>
      <c r="H2834" s="2">
        <v>19000</v>
      </c>
    </row>
    <row r="2835" spans="1:8" x14ac:dyDescent="0.45">
      <c r="A2835" s="2" t="str">
        <f t="shared" si="44"/>
        <v>SINWyoSINCLAIRDESULFURIZATION, NAPHTHA/REFORMER FEEDDownstream Charge Capacity, Next Year (barrels per stream day)</v>
      </c>
      <c r="B2835" s="2" t="s">
        <v>215</v>
      </c>
      <c r="C2835" s="2" t="s">
        <v>289</v>
      </c>
      <c r="D2835" s="2" t="s">
        <v>178</v>
      </c>
      <c r="E2835" s="2" t="s">
        <v>290</v>
      </c>
      <c r="F2835" s="2" t="s">
        <v>17</v>
      </c>
      <c r="G2835" s="2" t="s">
        <v>14</v>
      </c>
      <c r="H2835" s="2">
        <v>19000</v>
      </c>
    </row>
    <row r="2836" spans="1:8" x14ac:dyDescent="0.45">
      <c r="A2836" s="2" t="str">
        <f t="shared" si="44"/>
        <v>SINWyoSINCLAIRHYDROGEN (MMCFD)Production Capacity, Current Year (barrels per steam day except sulfur and hydrogen)</v>
      </c>
      <c r="B2836" s="2" t="s">
        <v>215</v>
      </c>
      <c r="C2836" s="2" t="s">
        <v>289</v>
      </c>
      <c r="D2836" s="2" t="s">
        <v>178</v>
      </c>
      <c r="E2836" s="2" t="s">
        <v>290</v>
      </c>
      <c r="F2836" s="2" t="s">
        <v>18</v>
      </c>
      <c r="G2836" s="2" t="s">
        <v>19</v>
      </c>
      <c r="H2836" s="2">
        <v>52</v>
      </c>
    </row>
    <row r="2837" spans="1:8" x14ac:dyDescent="0.45">
      <c r="A2837" s="2" t="str">
        <f t="shared" si="44"/>
        <v>SINWyoSINCLAIRHYDROGEN (MMCFD)Production Capacity, Next Year (barrels per stream day except sulfur and hydrogen)</v>
      </c>
      <c r="B2837" s="2" t="s">
        <v>215</v>
      </c>
      <c r="C2837" s="2" t="s">
        <v>289</v>
      </c>
      <c r="D2837" s="2" t="s">
        <v>178</v>
      </c>
      <c r="E2837" s="2" t="s">
        <v>290</v>
      </c>
      <c r="F2837" s="2" t="s">
        <v>18</v>
      </c>
      <c r="G2837" s="2" t="s">
        <v>20</v>
      </c>
      <c r="H2837" s="2">
        <v>52</v>
      </c>
    </row>
    <row r="2838" spans="1:8" x14ac:dyDescent="0.45">
      <c r="A2838" s="2" t="str">
        <f t="shared" si="44"/>
        <v>SINWyoSINCLAIROPERATING CAPACITYAtmospheric Crude Distillation Capacity (barrels per calendar day)</v>
      </c>
      <c r="B2838" s="2" t="s">
        <v>215</v>
      </c>
      <c r="C2838" s="2" t="s">
        <v>289</v>
      </c>
      <c r="D2838" s="2" t="s">
        <v>178</v>
      </c>
      <c r="E2838" s="2" t="s">
        <v>290</v>
      </c>
      <c r="F2838" s="2" t="s">
        <v>31</v>
      </c>
      <c r="G2838" s="2" t="s">
        <v>32</v>
      </c>
      <c r="H2838" s="2">
        <v>85000</v>
      </c>
    </row>
    <row r="2839" spans="1:8" x14ac:dyDescent="0.45">
      <c r="A2839" s="2" t="str">
        <f t="shared" si="44"/>
        <v>SINWyoSINCLAIROPERATING CAPACITYAtmospheric Crude Distillation Capacity (barrels per stream day)</v>
      </c>
      <c r="B2839" s="2" t="s">
        <v>215</v>
      </c>
      <c r="C2839" s="2" t="s">
        <v>289</v>
      </c>
      <c r="D2839" s="2" t="s">
        <v>178</v>
      </c>
      <c r="E2839" s="2" t="s">
        <v>290</v>
      </c>
      <c r="F2839" s="2" t="s">
        <v>31</v>
      </c>
      <c r="G2839" s="2" t="s">
        <v>33</v>
      </c>
      <c r="H2839" s="2">
        <v>90000</v>
      </c>
    </row>
    <row r="2840" spans="1:8" x14ac:dyDescent="0.45">
      <c r="A2840" s="2" t="str">
        <f t="shared" si="44"/>
        <v>SINWyoSINCLAIRPETCOKE,MARKETProduction Capacity, Current Year (barrels per steam day except sulfur and hydrogen)</v>
      </c>
      <c r="B2840" s="2" t="s">
        <v>215</v>
      </c>
      <c r="C2840" s="2" t="s">
        <v>289</v>
      </c>
      <c r="D2840" s="2" t="s">
        <v>178</v>
      </c>
      <c r="E2840" s="2" t="s">
        <v>290</v>
      </c>
      <c r="F2840" s="2" t="s">
        <v>67</v>
      </c>
      <c r="G2840" s="2" t="s">
        <v>19</v>
      </c>
      <c r="H2840" s="2">
        <v>7000</v>
      </c>
    </row>
    <row r="2841" spans="1:8" x14ac:dyDescent="0.45">
      <c r="A2841" s="2" t="str">
        <f t="shared" si="44"/>
        <v>SINWyoSINCLAIRPETCOKE,MARKETProduction Capacity, Next Year (barrels per stream day except sulfur and hydrogen)</v>
      </c>
      <c r="B2841" s="2" t="s">
        <v>215</v>
      </c>
      <c r="C2841" s="2" t="s">
        <v>289</v>
      </c>
      <c r="D2841" s="2" t="s">
        <v>178</v>
      </c>
      <c r="E2841" s="2" t="s">
        <v>290</v>
      </c>
      <c r="F2841" s="2" t="s">
        <v>67</v>
      </c>
      <c r="G2841" s="2" t="s">
        <v>20</v>
      </c>
      <c r="H2841" s="2">
        <v>7000</v>
      </c>
    </row>
    <row r="2842" spans="1:8" x14ac:dyDescent="0.45">
      <c r="A2842" s="2" t="str">
        <f t="shared" si="44"/>
        <v>SINWyoSINCLAIRSULFUR (SHORT TONS/DAY)Production Capacity, Current Year (barrels per steam day except sulfur and hydrogen)</v>
      </c>
      <c r="B2842" s="2" t="s">
        <v>215</v>
      </c>
      <c r="C2842" s="2" t="s">
        <v>289</v>
      </c>
      <c r="D2842" s="2" t="s">
        <v>178</v>
      </c>
      <c r="E2842" s="2" t="s">
        <v>290</v>
      </c>
      <c r="F2842" s="2" t="s">
        <v>24</v>
      </c>
      <c r="G2842" s="2" t="s">
        <v>19</v>
      </c>
      <c r="H2842" s="2">
        <v>207</v>
      </c>
    </row>
    <row r="2843" spans="1:8" x14ac:dyDescent="0.45">
      <c r="A2843" s="2" t="str">
        <f t="shared" si="44"/>
        <v>SINWyoSINCLAIRSULFUR (SHORT TONS/DAY)Production Capacity, Next Year (barrels per stream day except sulfur and hydrogen)</v>
      </c>
      <c r="B2843" s="2" t="s">
        <v>215</v>
      </c>
      <c r="C2843" s="2" t="s">
        <v>289</v>
      </c>
      <c r="D2843" s="2" t="s">
        <v>178</v>
      </c>
      <c r="E2843" s="2" t="s">
        <v>290</v>
      </c>
      <c r="F2843" s="2" t="s">
        <v>24</v>
      </c>
      <c r="G2843" s="2" t="s">
        <v>20</v>
      </c>
      <c r="H2843" s="2">
        <v>207</v>
      </c>
    </row>
    <row r="2844" spans="1:8" x14ac:dyDescent="0.45">
      <c r="A2844" s="2" t="str">
        <f t="shared" si="44"/>
        <v>SINWyoSINCLAIRTHERM CRACKING, DELAYED COKINGDownstream Charge Capacity, Current Year (barrels per calendar day)</v>
      </c>
      <c r="B2844" s="2" t="s">
        <v>215</v>
      </c>
      <c r="C2844" s="2" t="s">
        <v>289</v>
      </c>
      <c r="D2844" s="2" t="s">
        <v>178</v>
      </c>
      <c r="E2844" s="2" t="s">
        <v>290</v>
      </c>
      <c r="F2844" s="2" t="s">
        <v>68</v>
      </c>
      <c r="G2844" s="2" t="s">
        <v>12</v>
      </c>
      <c r="H2844" s="2">
        <v>18000</v>
      </c>
    </row>
    <row r="2845" spans="1:8" x14ac:dyDescent="0.45">
      <c r="A2845" s="2" t="str">
        <f t="shared" si="44"/>
        <v>SINWyoSINCLAIRTHERM CRACKING, DELAYED COKINGDownstream Charge Capacity, Current Year (barrels per stream day)</v>
      </c>
      <c r="B2845" s="2" t="s">
        <v>215</v>
      </c>
      <c r="C2845" s="2" t="s">
        <v>289</v>
      </c>
      <c r="D2845" s="2" t="s">
        <v>178</v>
      </c>
      <c r="E2845" s="2" t="s">
        <v>290</v>
      </c>
      <c r="F2845" s="2" t="s">
        <v>68</v>
      </c>
      <c r="G2845" s="2" t="s">
        <v>13</v>
      </c>
      <c r="H2845" s="2">
        <v>20000</v>
      </c>
    </row>
    <row r="2846" spans="1:8" x14ac:dyDescent="0.45">
      <c r="A2846" s="2" t="str">
        <f t="shared" si="44"/>
        <v>SINWyoSINCLAIRTHERM CRACKING, DELAYED COKINGDownstream Charge Capacity, Next Year (barrels per stream day)</v>
      </c>
      <c r="B2846" s="2" t="s">
        <v>215</v>
      </c>
      <c r="C2846" s="2" t="s">
        <v>289</v>
      </c>
      <c r="D2846" s="2" t="s">
        <v>178</v>
      </c>
      <c r="E2846" s="2" t="s">
        <v>290</v>
      </c>
      <c r="F2846" s="2" t="s">
        <v>68</v>
      </c>
      <c r="G2846" s="2" t="s">
        <v>14</v>
      </c>
      <c r="H2846" s="2">
        <v>20000</v>
      </c>
    </row>
    <row r="2847" spans="1:8" x14ac:dyDescent="0.45">
      <c r="A2847" s="2" t="str">
        <f t="shared" si="44"/>
        <v>SINWyoSINCLAIRTOTAL OPER CAP (PROJECTED, NEXT YEAR)Atmospheric Crude Distillation Capacity (barrels per stream day)</v>
      </c>
      <c r="B2847" s="2" t="s">
        <v>215</v>
      </c>
      <c r="C2847" s="2" t="s">
        <v>289</v>
      </c>
      <c r="D2847" s="2" t="s">
        <v>178</v>
      </c>
      <c r="E2847" s="2" t="s">
        <v>290</v>
      </c>
      <c r="F2847" s="2" t="s">
        <v>34</v>
      </c>
      <c r="G2847" s="2" t="s">
        <v>33</v>
      </c>
      <c r="H2847" s="2">
        <v>90000</v>
      </c>
    </row>
    <row r="2848" spans="1:8" x14ac:dyDescent="0.45">
      <c r="A2848" s="2" t="str">
        <f t="shared" si="44"/>
        <v>SINWyoSINCLAIRTOTAL OPERABLE CAPACITYAtmospheric Crude Distillation Capacity (barrels per calendar day)</v>
      </c>
      <c r="B2848" s="2" t="s">
        <v>215</v>
      </c>
      <c r="C2848" s="2" t="s">
        <v>289</v>
      </c>
      <c r="D2848" s="2" t="s">
        <v>178</v>
      </c>
      <c r="E2848" s="2" t="s">
        <v>290</v>
      </c>
      <c r="F2848" s="2" t="s">
        <v>35</v>
      </c>
      <c r="G2848" s="2" t="s">
        <v>32</v>
      </c>
      <c r="H2848" s="2">
        <v>85000</v>
      </c>
    </row>
    <row r="2849" spans="1:8" x14ac:dyDescent="0.45">
      <c r="A2849" s="2" t="str">
        <f t="shared" si="44"/>
        <v>SINWyoSINCLAIRTOTAL OPERABLE CAPACITYAtmospheric Crude Distillation Capacity (barrels per stream day)</v>
      </c>
      <c r="B2849" s="2" t="s">
        <v>215</v>
      </c>
      <c r="C2849" s="2" t="s">
        <v>289</v>
      </c>
      <c r="D2849" s="2" t="s">
        <v>178</v>
      </c>
      <c r="E2849" s="2" t="s">
        <v>290</v>
      </c>
      <c r="F2849" s="2" t="s">
        <v>35</v>
      </c>
      <c r="G2849" s="2" t="s">
        <v>33</v>
      </c>
      <c r="H2849" s="2">
        <v>90000</v>
      </c>
    </row>
    <row r="2850" spans="1:8" x14ac:dyDescent="0.45">
      <c r="A2850" s="2" t="str">
        <f t="shared" si="44"/>
        <v>SINWyoSINCLAIRVACUUM DISTILLATIONDownstream Charge Capacity, Current Year (barrels per stream day)</v>
      </c>
      <c r="B2850" s="2" t="s">
        <v>215</v>
      </c>
      <c r="C2850" s="2" t="s">
        <v>289</v>
      </c>
      <c r="D2850" s="2" t="s">
        <v>178</v>
      </c>
      <c r="E2850" s="2" t="s">
        <v>290</v>
      </c>
      <c r="F2850" s="2" t="s">
        <v>36</v>
      </c>
      <c r="G2850" s="2" t="s">
        <v>13</v>
      </c>
      <c r="H2850" s="2">
        <v>41000</v>
      </c>
    </row>
    <row r="2851" spans="1:8" x14ac:dyDescent="0.45">
      <c r="A2851" s="2" t="str">
        <f t="shared" si="44"/>
        <v>SINWyoSINCLAIRVACUUM DISTILLATIONDownstream Charge Capacity, Next Year (barrels per stream day)</v>
      </c>
      <c r="B2851" s="2" t="s">
        <v>215</v>
      </c>
      <c r="C2851" s="2" t="s">
        <v>289</v>
      </c>
      <c r="D2851" s="2" t="s">
        <v>178</v>
      </c>
      <c r="E2851" s="2" t="s">
        <v>290</v>
      </c>
      <c r="F2851" s="2" t="s">
        <v>36</v>
      </c>
      <c r="G2851" s="2" t="s">
        <v>14</v>
      </c>
      <c r="H2851" s="2">
        <v>41000</v>
      </c>
    </row>
    <row r="2852" spans="1:8" x14ac:dyDescent="0.45">
      <c r="A2852" s="2" t="str">
        <f t="shared" si="44"/>
        <v>SUNColCOMMERCE CITY ECAT CRACKING: FRESH FEEDDownstream Charge Capacity, Current Year (barrels per calendar day)</v>
      </c>
      <c r="B2852" s="2" t="s">
        <v>296</v>
      </c>
      <c r="C2852" s="2" t="s">
        <v>297</v>
      </c>
      <c r="D2852" s="2" t="s">
        <v>298</v>
      </c>
      <c r="E2852" s="2" t="s">
        <v>299</v>
      </c>
      <c r="F2852" s="2" t="s">
        <v>28</v>
      </c>
      <c r="G2852" s="2" t="s">
        <v>12</v>
      </c>
      <c r="H2852" s="2">
        <v>8500</v>
      </c>
    </row>
    <row r="2853" spans="1:8" x14ac:dyDescent="0.45">
      <c r="A2853" s="2" t="str">
        <f t="shared" si="44"/>
        <v>SUNColCOMMERCE CITY ECAT CRACKING: FRESH FEEDDownstream Charge Capacity, Current Year (barrels per stream day)</v>
      </c>
      <c r="B2853" s="2" t="s">
        <v>296</v>
      </c>
      <c r="C2853" s="2" t="s">
        <v>297</v>
      </c>
      <c r="D2853" s="2" t="s">
        <v>298</v>
      </c>
      <c r="E2853" s="2" t="s">
        <v>299</v>
      </c>
      <c r="F2853" s="2" t="s">
        <v>28</v>
      </c>
      <c r="G2853" s="2" t="s">
        <v>13</v>
      </c>
      <c r="H2853" s="2">
        <v>9000</v>
      </c>
    </row>
    <row r="2854" spans="1:8" x14ac:dyDescent="0.45">
      <c r="A2854" s="2" t="str">
        <f t="shared" si="44"/>
        <v>SUNColCOMMERCE CITY ECAT CRACKING: FRESH FEEDDownstream Charge Capacity, Next Year (barrels per stream day)</v>
      </c>
      <c r="B2854" s="2" t="s">
        <v>296</v>
      </c>
      <c r="C2854" s="2" t="s">
        <v>297</v>
      </c>
      <c r="D2854" s="2" t="s">
        <v>298</v>
      </c>
      <c r="E2854" s="2" t="s">
        <v>299</v>
      </c>
      <c r="F2854" s="2" t="s">
        <v>28</v>
      </c>
      <c r="G2854" s="2" t="s">
        <v>14</v>
      </c>
      <c r="H2854" s="2">
        <v>9000</v>
      </c>
    </row>
    <row r="2855" spans="1:8" x14ac:dyDescent="0.45">
      <c r="A2855" s="2" t="str">
        <f t="shared" si="44"/>
        <v>SUNColCOMMERCE CITY ECAT CRACKING: RECYCLED FEEDDownstream Charge Capacity, Current Year (barrels per stream day)</v>
      </c>
      <c r="B2855" s="2" t="s">
        <v>296</v>
      </c>
      <c r="C2855" s="2" t="s">
        <v>297</v>
      </c>
      <c r="D2855" s="2" t="s">
        <v>298</v>
      </c>
      <c r="E2855" s="2" t="s">
        <v>299</v>
      </c>
      <c r="F2855" s="2" t="s">
        <v>66</v>
      </c>
      <c r="G2855" s="2" t="s">
        <v>13</v>
      </c>
      <c r="H2855" s="2">
        <v>500</v>
      </c>
    </row>
    <row r="2856" spans="1:8" x14ac:dyDescent="0.45">
      <c r="A2856" s="2" t="str">
        <f t="shared" si="44"/>
        <v>SUNColCOMMERCE CITY ECAT CRACKING: RECYCLED FEEDDownstream Charge Capacity, Next Year (barrels per stream day)</v>
      </c>
      <c r="B2856" s="2" t="s">
        <v>296</v>
      </c>
      <c r="C2856" s="2" t="s">
        <v>297</v>
      </c>
      <c r="D2856" s="2" t="s">
        <v>298</v>
      </c>
      <c r="E2856" s="2" t="s">
        <v>299</v>
      </c>
      <c r="F2856" s="2" t="s">
        <v>66</v>
      </c>
      <c r="G2856" s="2" t="s">
        <v>14</v>
      </c>
      <c r="H2856" s="2">
        <v>500</v>
      </c>
    </row>
    <row r="2857" spans="1:8" x14ac:dyDescent="0.45">
      <c r="A2857" s="2" t="str">
        <f t="shared" si="44"/>
        <v>SUNColCOMMERCE CITY ECAT REFORMING: LOW PRESSUREDownstream Charge Capacity, Current Year (barrels per calendar day)</v>
      </c>
      <c r="B2857" s="2" t="s">
        <v>296</v>
      </c>
      <c r="C2857" s="2" t="s">
        <v>297</v>
      </c>
      <c r="D2857" s="2" t="s">
        <v>298</v>
      </c>
      <c r="E2857" s="2" t="s">
        <v>299</v>
      </c>
      <c r="F2857" s="2" t="s">
        <v>15</v>
      </c>
      <c r="G2857" s="2" t="s">
        <v>12</v>
      </c>
      <c r="H2857" s="2">
        <v>10000</v>
      </c>
    </row>
    <row r="2858" spans="1:8" x14ac:dyDescent="0.45">
      <c r="A2858" s="2" t="str">
        <f t="shared" si="44"/>
        <v>SUNColCOMMERCE CITY ECAT REFORMING: LOW PRESSUREDownstream Charge Capacity, Current Year (barrels per stream day)</v>
      </c>
      <c r="B2858" s="2" t="s">
        <v>296</v>
      </c>
      <c r="C2858" s="2" t="s">
        <v>297</v>
      </c>
      <c r="D2858" s="2" t="s">
        <v>298</v>
      </c>
      <c r="E2858" s="2" t="s">
        <v>299</v>
      </c>
      <c r="F2858" s="2" t="s">
        <v>15</v>
      </c>
      <c r="G2858" s="2" t="s">
        <v>13</v>
      </c>
      <c r="H2858" s="2">
        <v>11000</v>
      </c>
    </row>
    <row r="2859" spans="1:8" x14ac:dyDescent="0.45">
      <c r="A2859" s="2" t="str">
        <f t="shared" si="44"/>
        <v>SUNColCOMMERCE CITY ECAT REFORMING: LOW PRESSUREDownstream Charge Capacity, Next Year (barrels per stream day)</v>
      </c>
      <c r="B2859" s="2" t="s">
        <v>296</v>
      </c>
      <c r="C2859" s="2" t="s">
        <v>297</v>
      </c>
      <c r="D2859" s="2" t="s">
        <v>298</v>
      </c>
      <c r="E2859" s="2" t="s">
        <v>299</v>
      </c>
      <c r="F2859" s="2" t="s">
        <v>15</v>
      </c>
      <c r="G2859" s="2" t="s">
        <v>14</v>
      </c>
      <c r="H2859" s="2">
        <v>11000</v>
      </c>
    </row>
    <row r="2860" spans="1:8" x14ac:dyDescent="0.45">
      <c r="A2860" s="2" t="str">
        <f t="shared" si="44"/>
        <v>SUNColCOMMERCE CITY EDESULFURIZATION, NAPHTHA/REFORMER FEEDDownstream Charge Capacity, Current Year (barrels per stream day)</v>
      </c>
      <c r="B2860" s="2" t="s">
        <v>296</v>
      </c>
      <c r="C2860" s="2" t="s">
        <v>297</v>
      </c>
      <c r="D2860" s="2" t="s">
        <v>298</v>
      </c>
      <c r="E2860" s="2" t="s">
        <v>299</v>
      </c>
      <c r="F2860" s="2" t="s">
        <v>17</v>
      </c>
      <c r="G2860" s="2" t="s">
        <v>13</v>
      </c>
      <c r="H2860" s="2">
        <v>11000</v>
      </c>
    </row>
    <row r="2861" spans="1:8" x14ac:dyDescent="0.45">
      <c r="A2861" s="2" t="str">
        <f t="shared" si="44"/>
        <v>SUNColCOMMERCE CITY EDESULFURIZATION, NAPHTHA/REFORMER FEEDDownstream Charge Capacity, Next Year (barrels per stream day)</v>
      </c>
      <c r="B2861" s="2" t="s">
        <v>296</v>
      </c>
      <c r="C2861" s="2" t="s">
        <v>297</v>
      </c>
      <c r="D2861" s="2" t="s">
        <v>298</v>
      </c>
      <c r="E2861" s="2" t="s">
        <v>299</v>
      </c>
      <c r="F2861" s="2" t="s">
        <v>17</v>
      </c>
      <c r="G2861" s="2" t="s">
        <v>14</v>
      </c>
      <c r="H2861" s="2">
        <v>11000</v>
      </c>
    </row>
    <row r="2862" spans="1:8" x14ac:dyDescent="0.45">
      <c r="A2862" s="2" t="str">
        <f t="shared" si="44"/>
        <v>SUNColCOMMERCE CITY EISOMERIZATION (ISOBUTANE)Production Capacity, Current Year (barrels per steam day except sulfur and hydrogen)</v>
      </c>
      <c r="B2862" s="2" t="s">
        <v>296</v>
      </c>
      <c r="C2862" s="2" t="s">
        <v>297</v>
      </c>
      <c r="D2862" s="2" t="s">
        <v>298</v>
      </c>
      <c r="E2862" s="2" t="s">
        <v>299</v>
      </c>
      <c r="F2862" s="2" t="s">
        <v>21</v>
      </c>
      <c r="G2862" s="2" t="s">
        <v>19</v>
      </c>
      <c r="H2862" s="2">
        <v>985</v>
      </c>
    </row>
    <row r="2863" spans="1:8" x14ac:dyDescent="0.45">
      <c r="A2863" s="2" t="str">
        <f t="shared" si="44"/>
        <v>SUNColCOMMERCE CITY EISOMERIZATION (ISOBUTANE)Production Capacity, Next Year (barrels per stream day except sulfur and hydrogen)</v>
      </c>
      <c r="B2863" s="2" t="s">
        <v>296</v>
      </c>
      <c r="C2863" s="2" t="s">
        <v>297</v>
      </c>
      <c r="D2863" s="2" t="s">
        <v>298</v>
      </c>
      <c r="E2863" s="2" t="s">
        <v>299</v>
      </c>
      <c r="F2863" s="2" t="s">
        <v>21</v>
      </c>
      <c r="G2863" s="2" t="s">
        <v>20</v>
      </c>
      <c r="H2863" s="2">
        <v>985</v>
      </c>
    </row>
    <row r="2864" spans="1:8" x14ac:dyDescent="0.45">
      <c r="A2864" s="2" t="str">
        <f t="shared" si="44"/>
        <v>SUNColCOMMERCE CITY EOPERATING CAPACITYAtmospheric Crude Distillation Capacity (barrels per calendar day)</v>
      </c>
      <c r="B2864" s="2" t="s">
        <v>296</v>
      </c>
      <c r="C2864" s="2" t="s">
        <v>297</v>
      </c>
      <c r="D2864" s="2" t="s">
        <v>298</v>
      </c>
      <c r="E2864" s="2" t="s">
        <v>299</v>
      </c>
      <c r="F2864" s="2" t="s">
        <v>31</v>
      </c>
      <c r="G2864" s="2" t="s">
        <v>32</v>
      </c>
      <c r="H2864" s="2">
        <v>36000</v>
      </c>
    </row>
    <row r="2865" spans="1:8" x14ac:dyDescent="0.45">
      <c r="A2865" s="2" t="str">
        <f t="shared" si="44"/>
        <v>SUNColCOMMERCE CITY EOPERATING CAPACITYAtmospheric Crude Distillation Capacity (barrels per stream day)</v>
      </c>
      <c r="B2865" s="2" t="s">
        <v>296</v>
      </c>
      <c r="C2865" s="2" t="s">
        <v>297</v>
      </c>
      <c r="D2865" s="2" t="s">
        <v>298</v>
      </c>
      <c r="E2865" s="2" t="s">
        <v>299</v>
      </c>
      <c r="F2865" s="2" t="s">
        <v>31</v>
      </c>
      <c r="G2865" s="2" t="s">
        <v>33</v>
      </c>
      <c r="H2865" s="2">
        <v>38000</v>
      </c>
    </row>
    <row r="2866" spans="1:8" x14ac:dyDescent="0.45">
      <c r="A2866" s="2" t="str">
        <f t="shared" si="44"/>
        <v>SUNColCOMMERCE CITY ESULFUR (SHORT TONS/DAY)Production Capacity, Current Year (barrels per steam day except sulfur and hydrogen)</v>
      </c>
      <c r="B2866" s="2" t="s">
        <v>296</v>
      </c>
      <c r="C2866" s="2" t="s">
        <v>297</v>
      </c>
      <c r="D2866" s="2" t="s">
        <v>298</v>
      </c>
      <c r="E2866" s="2" t="s">
        <v>299</v>
      </c>
      <c r="F2866" s="2" t="s">
        <v>24</v>
      </c>
      <c r="G2866" s="2" t="s">
        <v>19</v>
      </c>
      <c r="H2866" s="2">
        <v>2</v>
      </c>
    </row>
    <row r="2867" spans="1:8" x14ac:dyDescent="0.45">
      <c r="A2867" s="2" t="str">
        <f t="shared" si="44"/>
        <v>SUNColCOMMERCE CITY ESULFUR (SHORT TONS/DAY)Production Capacity, Next Year (barrels per stream day except sulfur and hydrogen)</v>
      </c>
      <c r="B2867" s="2" t="s">
        <v>296</v>
      </c>
      <c r="C2867" s="2" t="s">
        <v>297</v>
      </c>
      <c r="D2867" s="2" t="s">
        <v>298</v>
      </c>
      <c r="E2867" s="2" t="s">
        <v>299</v>
      </c>
      <c r="F2867" s="2" t="s">
        <v>24</v>
      </c>
      <c r="G2867" s="2" t="s">
        <v>20</v>
      </c>
      <c r="H2867" s="2">
        <v>2</v>
      </c>
    </row>
    <row r="2868" spans="1:8" x14ac:dyDescent="0.45">
      <c r="A2868" s="2" t="str">
        <f t="shared" si="44"/>
        <v>SUNColCOMMERCE CITY ETOTAL OPER CAP (PROJECTED, NEXT YEAR)Atmospheric Crude Distillation Capacity (barrels per stream day)</v>
      </c>
      <c r="B2868" s="2" t="s">
        <v>296</v>
      </c>
      <c r="C2868" s="2" t="s">
        <v>297</v>
      </c>
      <c r="D2868" s="2" t="s">
        <v>298</v>
      </c>
      <c r="E2868" s="2" t="s">
        <v>299</v>
      </c>
      <c r="F2868" s="2" t="s">
        <v>34</v>
      </c>
      <c r="G2868" s="2" t="s">
        <v>33</v>
      </c>
      <c r="H2868" s="2">
        <v>38000</v>
      </c>
    </row>
    <row r="2869" spans="1:8" x14ac:dyDescent="0.45">
      <c r="A2869" s="2" t="str">
        <f t="shared" si="44"/>
        <v>SUNColCOMMERCE CITY ETOTAL OPERABLE CAPACITYAtmospheric Crude Distillation Capacity (barrels per calendar day)</v>
      </c>
      <c r="B2869" s="2" t="s">
        <v>296</v>
      </c>
      <c r="C2869" s="2" t="s">
        <v>297</v>
      </c>
      <c r="D2869" s="2" t="s">
        <v>298</v>
      </c>
      <c r="E2869" s="2" t="s">
        <v>299</v>
      </c>
      <c r="F2869" s="2" t="s">
        <v>35</v>
      </c>
      <c r="G2869" s="2" t="s">
        <v>32</v>
      </c>
      <c r="H2869" s="2">
        <v>36000</v>
      </c>
    </row>
    <row r="2870" spans="1:8" x14ac:dyDescent="0.45">
      <c r="A2870" s="2" t="str">
        <f t="shared" si="44"/>
        <v>SUNColCOMMERCE CITY ETOTAL OPERABLE CAPACITYAtmospheric Crude Distillation Capacity (barrels per stream day)</v>
      </c>
      <c r="B2870" s="2" t="s">
        <v>296</v>
      </c>
      <c r="C2870" s="2" t="s">
        <v>297</v>
      </c>
      <c r="D2870" s="2" t="s">
        <v>298</v>
      </c>
      <c r="E2870" s="2" t="s">
        <v>299</v>
      </c>
      <c r="F2870" s="2" t="s">
        <v>35</v>
      </c>
      <c r="G2870" s="2" t="s">
        <v>33</v>
      </c>
      <c r="H2870" s="2">
        <v>38000</v>
      </c>
    </row>
    <row r="2871" spans="1:8" x14ac:dyDescent="0.45">
      <c r="A2871" s="2" t="str">
        <f t="shared" si="44"/>
        <v>SUNColCOMMERCE CITY EVACUUM DISTILLATIONDownstream Charge Capacity, Current Year (barrels per stream day)</v>
      </c>
      <c r="B2871" s="2" t="s">
        <v>296</v>
      </c>
      <c r="C2871" s="2" t="s">
        <v>297</v>
      </c>
      <c r="D2871" s="2" t="s">
        <v>298</v>
      </c>
      <c r="E2871" s="2" t="s">
        <v>299</v>
      </c>
      <c r="F2871" s="2" t="s">
        <v>36</v>
      </c>
      <c r="G2871" s="2" t="s">
        <v>13</v>
      </c>
      <c r="H2871" s="2">
        <v>8500</v>
      </c>
    </row>
    <row r="2872" spans="1:8" x14ac:dyDescent="0.45">
      <c r="A2872" s="2" t="str">
        <f t="shared" si="44"/>
        <v>SUNColCOMMERCE CITY EVACUUM DISTILLATIONDownstream Charge Capacity, Next Year (barrels per stream day)</v>
      </c>
      <c r="B2872" s="2" t="s">
        <v>296</v>
      </c>
      <c r="C2872" s="2" t="s">
        <v>297</v>
      </c>
      <c r="D2872" s="2" t="s">
        <v>298</v>
      </c>
      <c r="E2872" s="2" t="s">
        <v>299</v>
      </c>
      <c r="F2872" s="2" t="s">
        <v>36</v>
      </c>
      <c r="G2872" s="2" t="s">
        <v>14</v>
      </c>
      <c r="H2872" s="2">
        <v>8500</v>
      </c>
    </row>
    <row r="2873" spans="1:8" x14ac:dyDescent="0.45">
      <c r="A2873" s="2" t="str">
        <f t="shared" si="44"/>
        <v>SUNColCOMMERCE CITY WASPHALT &amp; ROAD OILProduction Capacity, Current Year (barrels per steam day except sulfur and hydrogen)</v>
      </c>
      <c r="B2873" s="2" t="s">
        <v>296</v>
      </c>
      <c r="C2873" s="2" t="s">
        <v>297</v>
      </c>
      <c r="D2873" s="2" t="s">
        <v>298</v>
      </c>
      <c r="E2873" s="2" t="s">
        <v>300</v>
      </c>
      <c r="F2873" s="2" t="s">
        <v>42</v>
      </c>
      <c r="G2873" s="2" t="s">
        <v>19</v>
      </c>
      <c r="H2873" s="2">
        <v>12250</v>
      </c>
    </row>
    <row r="2874" spans="1:8" x14ac:dyDescent="0.45">
      <c r="A2874" s="2" t="str">
        <f t="shared" si="44"/>
        <v>SUNColCOMMERCE CITY WASPHALT &amp; ROAD OILProduction Capacity, Next Year (barrels per stream day except sulfur and hydrogen)</v>
      </c>
      <c r="B2874" s="2" t="s">
        <v>296</v>
      </c>
      <c r="C2874" s="2" t="s">
        <v>297</v>
      </c>
      <c r="D2874" s="2" t="s">
        <v>298</v>
      </c>
      <c r="E2874" s="2" t="s">
        <v>300</v>
      </c>
      <c r="F2874" s="2" t="s">
        <v>42</v>
      </c>
      <c r="G2874" s="2" t="s">
        <v>20</v>
      </c>
      <c r="H2874" s="2">
        <v>12250</v>
      </c>
    </row>
    <row r="2875" spans="1:8" x14ac:dyDescent="0.45">
      <c r="A2875" s="2" t="str">
        <f t="shared" si="44"/>
        <v>SUNColCOMMERCE CITY WCAT CRACKING: FRESH FEEDDownstream Charge Capacity, Current Year (barrels per calendar day)</v>
      </c>
      <c r="B2875" s="2" t="s">
        <v>296</v>
      </c>
      <c r="C2875" s="2" t="s">
        <v>297</v>
      </c>
      <c r="D2875" s="2" t="s">
        <v>298</v>
      </c>
      <c r="E2875" s="2" t="s">
        <v>300</v>
      </c>
      <c r="F2875" s="2" t="s">
        <v>28</v>
      </c>
      <c r="G2875" s="2" t="s">
        <v>12</v>
      </c>
      <c r="H2875" s="2">
        <v>20000</v>
      </c>
    </row>
    <row r="2876" spans="1:8" x14ac:dyDescent="0.45">
      <c r="A2876" s="2" t="str">
        <f t="shared" si="44"/>
        <v>SUNColCOMMERCE CITY WCAT CRACKING: FRESH FEEDDownstream Charge Capacity, Current Year (barrels per stream day)</v>
      </c>
      <c r="B2876" s="2" t="s">
        <v>296</v>
      </c>
      <c r="C2876" s="2" t="s">
        <v>297</v>
      </c>
      <c r="D2876" s="2" t="s">
        <v>298</v>
      </c>
      <c r="E2876" s="2" t="s">
        <v>300</v>
      </c>
      <c r="F2876" s="2" t="s">
        <v>28</v>
      </c>
      <c r="G2876" s="2" t="s">
        <v>13</v>
      </c>
      <c r="H2876" s="2">
        <v>21000</v>
      </c>
    </row>
    <row r="2877" spans="1:8" x14ac:dyDescent="0.45">
      <c r="A2877" s="2" t="str">
        <f t="shared" si="44"/>
        <v>SUNColCOMMERCE CITY WCAT CRACKING: FRESH FEEDDownstream Charge Capacity, Next Year (barrels per stream day)</v>
      </c>
      <c r="B2877" s="2" t="s">
        <v>296</v>
      </c>
      <c r="C2877" s="2" t="s">
        <v>297</v>
      </c>
      <c r="D2877" s="2" t="s">
        <v>298</v>
      </c>
      <c r="E2877" s="2" t="s">
        <v>300</v>
      </c>
      <c r="F2877" s="2" t="s">
        <v>28</v>
      </c>
      <c r="G2877" s="2" t="s">
        <v>14</v>
      </c>
      <c r="H2877" s="2">
        <v>21000</v>
      </c>
    </row>
    <row r="2878" spans="1:8" x14ac:dyDescent="0.45">
      <c r="A2878" s="2" t="str">
        <f t="shared" si="44"/>
        <v>SUNColCOMMERCE CITY WCAT REFORMING: LOW PRESSUREDownstream Charge Capacity, Current Year (barrels per calendar day)</v>
      </c>
      <c r="B2878" s="2" t="s">
        <v>296</v>
      </c>
      <c r="C2878" s="2" t="s">
        <v>297</v>
      </c>
      <c r="D2878" s="2" t="s">
        <v>298</v>
      </c>
      <c r="E2878" s="2" t="s">
        <v>300</v>
      </c>
      <c r="F2878" s="2" t="s">
        <v>15</v>
      </c>
      <c r="G2878" s="2" t="s">
        <v>12</v>
      </c>
      <c r="H2878" s="2">
        <v>10000</v>
      </c>
    </row>
    <row r="2879" spans="1:8" x14ac:dyDescent="0.45">
      <c r="A2879" s="2" t="str">
        <f t="shared" si="44"/>
        <v>SUNColCOMMERCE CITY WCAT REFORMING: LOW PRESSUREDownstream Charge Capacity, Current Year (barrels per stream day)</v>
      </c>
      <c r="B2879" s="2" t="s">
        <v>296</v>
      </c>
      <c r="C2879" s="2" t="s">
        <v>297</v>
      </c>
      <c r="D2879" s="2" t="s">
        <v>298</v>
      </c>
      <c r="E2879" s="2" t="s">
        <v>300</v>
      </c>
      <c r="F2879" s="2" t="s">
        <v>15</v>
      </c>
      <c r="G2879" s="2" t="s">
        <v>13</v>
      </c>
      <c r="H2879" s="2">
        <v>10900</v>
      </c>
    </row>
    <row r="2880" spans="1:8" x14ac:dyDescent="0.45">
      <c r="A2880" s="2" t="str">
        <f t="shared" si="44"/>
        <v>SUNColCOMMERCE CITY WCAT REFORMING: LOW PRESSUREDownstream Charge Capacity, Next Year (barrels per stream day)</v>
      </c>
      <c r="B2880" s="2" t="s">
        <v>296</v>
      </c>
      <c r="C2880" s="2" t="s">
        <v>297</v>
      </c>
      <c r="D2880" s="2" t="s">
        <v>298</v>
      </c>
      <c r="E2880" s="2" t="s">
        <v>300</v>
      </c>
      <c r="F2880" s="2" t="s">
        <v>15</v>
      </c>
      <c r="G2880" s="2" t="s">
        <v>14</v>
      </c>
      <c r="H2880" s="2">
        <v>10900</v>
      </c>
    </row>
    <row r="2881" spans="1:8" x14ac:dyDescent="0.45">
      <c r="A2881" s="2" t="str">
        <f t="shared" si="44"/>
        <v>SUNColCOMMERCE CITY WDESULFURIZATION, DIESEL FUELDownstream Charge Capacity, Current Year (barrels per stream day)</v>
      </c>
      <c r="B2881" s="2" t="s">
        <v>296</v>
      </c>
      <c r="C2881" s="2" t="s">
        <v>297</v>
      </c>
      <c r="D2881" s="2" t="s">
        <v>298</v>
      </c>
      <c r="E2881" s="2" t="s">
        <v>300</v>
      </c>
      <c r="F2881" s="2" t="s">
        <v>43</v>
      </c>
      <c r="G2881" s="2" t="s">
        <v>13</v>
      </c>
      <c r="H2881" s="2">
        <v>21000</v>
      </c>
    </row>
    <row r="2882" spans="1:8" x14ac:dyDescent="0.45">
      <c r="A2882" s="2" t="str">
        <f t="shared" ref="A2882:A2945" si="45">LEFT(B2882,3)&amp;LEFT(D2882,3)&amp;LEFT(E2882,15)&amp;F2882&amp;G2882</f>
        <v>SUNColCOMMERCE CITY WDESULFURIZATION, DIESEL FUELDownstream Charge Capacity, Next Year (barrels per stream day)</v>
      </c>
      <c r="B2882" s="2" t="s">
        <v>296</v>
      </c>
      <c r="C2882" s="2" t="s">
        <v>297</v>
      </c>
      <c r="D2882" s="2" t="s">
        <v>298</v>
      </c>
      <c r="E2882" s="2" t="s">
        <v>300</v>
      </c>
      <c r="F2882" s="2" t="s">
        <v>43</v>
      </c>
      <c r="G2882" s="2" t="s">
        <v>14</v>
      </c>
      <c r="H2882" s="2">
        <v>21000</v>
      </c>
    </row>
    <row r="2883" spans="1:8" x14ac:dyDescent="0.45">
      <c r="A2883" s="2" t="str">
        <f t="shared" si="45"/>
        <v>SUNColCOMMERCE CITY WDESULFURIZATION, HEAVY GAS OILDownstream Charge Capacity, Current Year (barrels per stream day)</v>
      </c>
      <c r="B2883" s="2" t="s">
        <v>296</v>
      </c>
      <c r="C2883" s="2" t="s">
        <v>297</v>
      </c>
      <c r="D2883" s="2" t="s">
        <v>298</v>
      </c>
      <c r="E2883" s="2" t="s">
        <v>300</v>
      </c>
      <c r="F2883" s="2" t="s">
        <v>16</v>
      </c>
      <c r="G2883" s="2" t="s">
        <v>13</v>
      </c>
      <c r="H2883" s="2">
        <v>30000</v>
      </c>
    </row>
    <row r="2884" spans="1:8" x14ac:dyDescent="0.45">
      <c r="A2884" s="2" t="str">
        <f t="shared" si="45"/>
        <v>SUNColCOMMERCE CITY WDESULFURIZATION, HEAVY GAS OILDownstream Charge Capacity, Next Year (barrels per stream day)</v>
      </c>
      <c r="B2884" s="2" t="s">
        <v>296</v>
      </c>
      <c r="C2884" s="2" t="s">
        <v>297</v>
      </c>
      <c r="D2884" s="2" t="s">
        <v>298</v>
      </c>
      <c r="E2884" s="2" t="s">
        <v>300</v>
      </c>
      <c r="F2884" s="2" t="s">
        <v>16</v>
      </c>
      <c r="G2884" s="2" t="s">
        <v>14</v>
      </c>
      <c r="H2884" s="2">
        <v>30000</v>
      </c>
    </row>
    <row r="2885" spans="1:8" x14ac:dyDescent="0.45">
      <c r="A2885" s="2" t="str">
        <f t="shared" si="45"/>
        <v>SUNColCOMMERCE CITY WDESULFURIZATION, KEROSENE AND JETDownstream Charge Capacity, Current Year (barrels per stream day)</v>
      </c>
      <c r="B2885" s="2" t="s">
        <v>296</v>
      </c>
      <c r="C2885" s="2" t="s">
        <v>297</v>
      </c>
      <c r="D2885" s="2" t="s">
        <v>298</v>
      </c>
      <c r="E2885" s="2" t="s">
        <v>300</v>
      </c>
      <c r="F2885" s="2" t="s">
        <v>44</v>
      </c>
      <c r="G2885" s="2" t="s">
        <v>13</v>
      </c>
      <c r="H2885" s="2">
        <v>12100</v>
      </c>
    </row>
    <row r="2886" spans="1:8" x14ac:dyDescent="0.45">
      <c r="A2886" s="2" t="str">
        <f t="shared" si="45"/>
        <v>SUNColCOMMERCE CITY WDESULFURIZATION, KEROSENE AND JETDownstream Charge Capacity, Next Year (barrels per stream day)</v>
      </c>
      <c r="B2886" s="2" t="s">
        <v>296</v>
      </c>
      <c r="C2886" s="2" t="s">
        <v>297</v>
      </c>
      <c r="D2886" s="2" t="s">
        <v>298</v>
      </c>
      <c r="E2886" s="2" t="s">
        <v>300</v>
      </c>
      <c r="F2886" s="2" t="s">
        <v>44</v>
      </c>
      <c r="G2886" s="2" t="s">
        <v>14</v>
      </c>
      <c r="H2886" s="2">
        <v>12100</v>
      </c>
    </row>
    <row r="2887" spans="1:8" x14ac:dyDescent="0.45">
      <c r="A2887" s="2" t="str">
        <f t="shared" si="45"/>
        <v>SUNColCOMMERCE CITY WDESULFURIZATION, NAPHTHA/REFORMER FEEDDownstream Charge Capacity, Current Year (barrels per stream day)</v>
      </c>
      <c r="B2887" s="2" t="s">
        <v>296</v>
      </c>
      <c r="C2887" s="2" t="s">
        <v>297</v>
      </c>
      <c r="D2887" s="2" t="s">
        <v>298</v>
      </c>
      <c r="E2887" s="2" t="s">
        <v>300</v>
      </c>
      <c r="F2887" s="2" t="s">
        <v>17</v>
      </c>
      <c r="G2887" s="2" t="s">
        <v>13</v>
      </c>
      <c r="H2887" s="2">
        <v>10900</v>
      </c>
    </row>
    <row r="2888" spans="1:8" x14ac:dyDescent="0.45">
      <c r="A2888" s="2" t="str">
        <f t="shared" si="45"/>
        <v>SUNColCOMMERCE CITY WDESULFURIZATION, NAPHTHA/REFORMER FEEDDownstream Charge Capacity, Next Year (barrels per stream day)</v>
      </c>
      <c r="B2888" s="2" t="s">
        <v>296</v>
      </c>
      <c r="C2888" s="2" t="s">
        <v>297</v>
      </c>
      <c r="D2888" s="2" t="s">
        <v>298</v>
      </c>
      <c r="E2888" s="2" t="s">
        <v>300</v>
      </c>
      <c r="F2888" s="2" t="s">
        <v>17</v>
      </c>
      <c r="G2888" s="2" t="s">
        <v>14</v>
      </c>
      <c r="H2888" s="2">
        <v>10900</v>
      </c>
    </row>
    <row r="2889" spans="1:8" x14ac:dyDescent="0.45">
      <c r="A2889" s="2" t="str">
        <f t="shared" si="45"/>
        <v>SUNColCOMMERCE CITY WHYDROGEN (MMCFD)Production Capacity, Current Year (barrels per steam day except sulfur and hydrogen)</v>
      </c>
      <c r="B2889" s="2" t="s">
        <v>296</v>
      </c>
      <c r="C2889" s="2" t="s">
        <v>297</v>
      </c>
      <c r="D2889" s="2" t="s">
        <v>298</v>
      </c>
      <c r="E2889" s="2" t="s">
        <v>300</v>
      </c>
      <c r="F2889" s="2" t="s">
        <v>18</v>
      </c>
      <c r="G2889" s="2" t="s">
        <v>19</v>
      </c>
      <c r="H2889" s="2">
        <v>22</v>
      </c>
    </row>
    <row r="2890" spans="1:8" x14ac:dyDescent="0.45">
      <c r="A2890" s="2" t="str">
        <f t="shared" si="45"/>
        <v>SUNColCOMMERCE CITY WHYDROGEN (MMCFD)Production Capacity, Next Year (barrels per stream day except sulfur and hydrogen)</v>
      </c>
      <c r="B2890" s="2" t="s">
        <v>296</v>
      </c>
      <c r="C2890" s="2" t="s">
        <v>297</v>
      </c>
      <c r="D2890" s="2" t="s">
        <v>298</v>
      </c>
      <c r="E2890" s="2" t="s">
        <v>300</v>
      </c>
      <c r="F2890" s="2" t="s">
        <v>18</v>
      </c>
      <c r="G2890" s="2" t="s">
        <v>20</v>
      </c>
      <c r="H2890" s="2">
        <v>22</v>
      </c>
    </row>
    <row r="2891" spans="1:8" x14ac:dyDescent="0.45">
      <c r="A2891" s="2" t="str">
        <f t="shared" si="45"/>
        <v>SUNColCOMMERCE CITY WOPERATING CAPACITYAtmospheric Crude Distillation Capacity (barrels per calendar day)</v>
      </c>
      <c r="B2891" s="2" t="s">
        <v>296</v>
      </c>
      <c r="C2891" s="2" t="s">
        <v>297</v>
      </c>
      <c r="D2891" s="2" t="s">
        <v>298</v>
      </c>
      <c r="E2891" s="2" t="s">
        <v>300</v>
      </c>
      <c r="F2891" s="2" t="s">
        <v>31</v>
      </c>
      <c r="G2891" s="2" t="s">
        <v>32</v>
      </c>
      <c r="H2891" s="2">
        <v>67000</v>
      </c>
    </row>
    <row r="2892" spans="1:8" x14ac:dyDescent="0.45">
      <c r="A2892" s="2" t="str">
        <f t="shared" si="45"/>
        <v>SUNColCOMMERCE CITY WOPERATING CAPACITYAtmospheric Crude Distillation Capacity (barrels per stream day)</v>
      </c>
      <c r="B2892" s="2" t="s">
        <v>296</v>
      </c>
      <c r="C2892" s="2" t="s">
        <v>297</v>
      </c>
      <c r="D2892" s="2" t="s">
        <v>298</v>
      </c>
      <c r="E2892" s="2" t="s">
        <v>300</v>
      </c>
      <c r="F2892" s="2" t="s">
        <v>31</v>
      </c>
      <c r="G2892" s="2" t="s">
        <v>33</v>
      </c>
      <c r="H2892" s="2">
        <v>72500</v>
      </c>
    </row>
    <row r="2893" spans="1:8" x14ac:dyDescent="0.45">
      <c r="A2893" s="2" t="str">
        <f t="shared" si="45"/>
        <v>SUNColCOMMERCE CITY WSULFUR (SHORT TONS/DAY)Production Capacity, Current Year (barrels per steam day except sulfur and hydrogen)</v>
      </c>
      <c r="B2893" s="2" t="s">
        <v>296</v>
      </c>
      <c r="C2893" s="2" t="s">
        <v>297</v>
      </c>
      <c r="D2893" s="2" t="s">
        <v>298</v>
      </c>
      <c r="E2893" s="2" t="s">
        <v>300</v>
      </c>
      <c r="F2893" s="2" t="s">
        <v>24</v>
      </c>
      <c r="G2893" s="2" t="s">
        <v>19</v>
      </c>
      <c r="H2893" s="2">
        <v>114</v>
      </c>
    </row>
    <row r="2894" spans="1:8" x14ac:dyDescent="0.45">
      <c r="A2894" s="2" t="str">
        <f t="shared" si="45"/>
        <v>SUNColCOMMERCE CITY WSULFUR (SHORT TONS/DAY)Production Capacity, Next Year (barrels per stream day except sulfur and hydrogen)</v>
      </c>
      <c r="B2894" s="2" t="s">
        <v>296</v>
      </c>
      <c r="C2894" s="2" t="s">
        <v>297</v>
      </c>
      <c r="D2894" s="2" t="s">
        <v>298</v>
      </c>
      <c r="E2894" s="2" t="s">
        <v>300</v>
      </c>
      <c r="F2894" s="2" t="s">
        <v>24</v>
      </c>
      <c r="G2894" s="2" t="s">
        <v>20</v>
      </c>
      <c r="H2894" s="2">
        <v>114</v>
      </c>
    </row>
    <row r="2895" spans="1:8" x14ac:dyDescent="0.45">
      <c r="A2895" s="2" t="str">
        <f t="shared" si="45"/>
        <v>SUNColCOMMERCE CITY WTOTAL OPER CAP (PROJECTED, NEXT YEAR)Atmospheric Crude Distillation Capacity (barrels per stream day)</v>
      </c>
      <c r="B2895" s="2" t="s">
        <v>296</v>
      </c>
      <c r="C2895" s="2" t="s">
        <v>297</v>
      </c>
      <c r="D2895" s="2" t="s">
        <v>298</v>
      </c>
      <c r="E2895" s="2" t="s">
        <v>300</v>
      </c>
      <c r="F2895" s="2" t="s">
        <v>34</v>
      </c>
      <c r="G2895" s="2" t="s">
        <v>33</v>
      </c>
      <c r="H2895" s="2">
        <v>72500</v>
      </c>
    </row>
    <row r="2896" spans="1:8" x14ac:dyDescent="0.45">
      <c r="A2896" s="2" t="str">
        <f t="shared" si="45"/>
        <v>SUNColCOMMERCE CITY WTOTAL OPERABLE CAPACITYAtmospheric Crude Distillation Capacity (barrels per calendar day)</v>
      </c>
      <c r="B2896" s="2" t="s">
        <v>296</v>
      </c>
      <c r="C2896" s="2" t="s">
        <v>297</v>
      </c>
      <c r="D2896" s="2" t="s">
        <v>298</v>
      </c>
      <c r="E2896" s="2" t="s">
        <v>300</v>
      </c>
      <c r="F2896" s="2" t="s">
        <v>35</v>
      </c>
      <c r="G2896" s="2" t="s">
        <v>32</v>
      </c>
      <c r="H2896" s="2">
        <v>67000</v>
      </c>
    </row>
    <row r="2897" spans="1:8" x14ac:dyDescent="0.45">
      <c r="A2897" s="2" t="str">
        <f t="shared" si="45"/>
        <v>SUNColCOMMERCE CITY WTOTAL OPERABLE CAPACITYAtmospheric Crude Distillation Capacity (barrels per stream day)</v>
      </c>
      <c r="B2897" s="2" t="s">
        <v>296</v>
      </c>
      <c r="C2897" s="2" t="s">
        <v>297</v>
      </c>
      <c r="D2897" s="2" t="s">
        <v>298</v>
      </c>
      <c r="E2897" s="2" t="s">
        <v>300</v>
      </c>
      <c r="F2897" s="2" t="s">
        <v>35</v>
      </c>
      <c r="G2897" s="2" t="s">
        <v>33</v>
      </c>
      <c r="H2897" s="2">
        <v>72500</v>
      </c>
    </row>
    <row r="2898" spans="1:8" x14ac:dyDescent="0.45">
      <c r="A2898" s="2" t="str">
        <f t="shared" si="45"/>
        <v>SUNColCOMMERCE CITY WVACUUM DISTILLATIONDownstream Charge Capacity, Current Year (barrels per stream day)</v>
      </c>
      <c r="B2898" s="2" t="s">
        <v>296</v>
      </c>
      <c r="C2898" s="2" t="s">
        <v>297</v>
      </c>
      <c r="D2898" s="2" t="s">
        <v>298</v>
      </c>
      <c r="E2898" s="2" t="s">
        <v>300</v>
      </c>
      <c r="F2898" s="2" t="s">
        <v>36</v>
      </c>
      <c r="G2898" s="2" t="s">
        <v>13</v>
      </c>
      <c r="H2898" s="2">
        <v>25000</v>
      </c>
    </row>
    <row r="2899" spans="1:8" x14ac:dyDescent="0.45">
      <c r="A2899" s="2" t="str">
        <f t="shared" si="45"/>
        <v>SUNColCOMMERCE CITY WVACUUM DISTILLATIONDownstream Charge Capacity, Next Year (barrels per stream day)</v>
      </c>
      <c r="B2899" s="2" t="s">
        <v>296</v>
      </c>
      <c r="C2899" s="2" t="s">
        <v>297</v>
      </c>
      <c r="D2899" s="2" t="s">
        <v>298</v>
      </c>
      <c r="E2899" s="2" t="s">
        <v>300</v>
      </c>
      <c r="F2899" s="2" t="s">
        <v>36</v>
      </c>
      <c r="G2899" s="2" t="s">
        <v>14</v>
      </c>
      <c r="H2899" s="2">
        <v>25000</v>
      </c>
    </row>
    <row r="2900" spans="1:8" x14ac:dyDescent="0.45">
      <c r="A2900" s="2" t="str">
        <f t="shared" si="45"/>
        <v>TESAlaKENAIASPHALT &amp; ROAD OILProduction Capacity, Current Year (barrels per steam day except sulfur and hydrogen)</v>
      </c>
      <c r="B2900" s="2" t="s">
        <v>301</v>
      </c>
      <c r="C2900" s="2" t="s">
        <v>302</v>
      </c>
      <c r="D2900" s="2" t="s">
        <v>61</v>
      </c>
      <c r="E2900" s="2" t="s">
        <v>303</v>
      </c>
      <c r="F2900" s="2" t="s">
        <v>42</v>
      </c>
      <c r="G2900" s="2" t="s">
        <v>19</v>
      </c>
      <c r="H2900" s="2">
        <v>10000</v>
      </c>
    </row>
    <row r="2901" spans="1:8" x14ac:dyDescent="0.45">
      <c r="A2901" s="2" t="str">
        <f t="shared" si="45"/>
        <v>TESAlaKENAIASPHALT &amp; ROAD OILProduction Capacity, Next Year (barrels per stream day except sulfur and hydrogen)</v>
      </c>
      <c r="B2901" s="2" t="s">
        <v>301</v>
      </c>
      <c r="C2901" s="2" t="s">
        <v>302</v>
      </c>
      <c r="D2901" s="2" t="s">
        <v>61</v>
      </c>
      <c r="E2901" s="2" t="s">
        <v>303</v>
      </c>
      <c r="F2901" s="2" t="s">
        <v>42</v>
      </c>
      <c r="G2901" s="2" t="s">
        <v>20</v>
      </c>
      <c r="H2901" s="2">
        <v>10000</v>
      </c>
    </row>
    <row r="2902" spans="1:8" x14ac:dyDescent="0.45">
      <c r="A2902" s="2" t="str">
        <f t="shared" si="45"/>
        <v>TESAlaKENAICAT HYDROCRACKING, GAS OILDownstream Charge Capacity, Current Year (barrels per calendar day)</v>
      </c>
      <c r="B2902" s="2" t="s">
        <v>301</v>
      </c>
      <c r="C2902" s="2" t="s">
        <v>302</v>
      </c>
      <c r="D2902" s="2" t="s">
        <v>61</v>
      </c>
      <c r="E2902" s="2" t="s">
        <v>303</v>
      </c>
      <c r="F2902" s="2" t="s">
        <v>11</v>
      </c>
      <c r="G2902" s="2" t="s">
        <v>12</v>
      </c>
      <c r="H2902" s="2">
        <v>12340</v>
      </c>
    </row>
    <row r="2903" spans="1:8" x14ac:dyDescent="0.45">
      <c r="A2903" s="2" t="str">
        <f t="shared" si="45"/>
        <v>TESAlaKENAICAT HYDROCRACKING, GAS OILDownstream Charge Capacity, Current Year (barrels per stream day)</v>
      </c>
      <c r="B2903" s="2" t="s">
        <v>301</v>
      </c>
      <c r="C2903" s="2" t="s">
        <v>302</v>
      </c>
      <c r="D2903" s="2" t="s">
        <v>61</v>
      </c>
      <c r="E2903" s="2" t="s">
        <v>303</v>
      </c>
      <c r="F2903" s="2" t="s">
        <v>11</v>
      </c>
      <c r="G2903" s="2" t="s">
        <v>13</v>
      </c>
      <c r="H2903" s="2">
        <v>12500</v>
      </c>
    </row>
    <row r="2904" spans="1:8" x14ac:dyDescent="0.45">
      <c r="A2904" s="2" t="str">
        <f t="shared" si="45"/>
        <v>TESAlaKENAICAT HYDROCRACKING, GAS OILDownstream Charge Capacity, Next Year (barrels per stream day)</v>
      </c>
      <c r="B2904" s="2" t="s">
        <v>301</v>
      </c>
      <c r="C2904" s="2" t="s">
        <v>302</v>
      </c>
      <c r="D2904" s="2" t="s">
        <v>61</v>
      </c>
      <c r="E2904" s="2" t="s">
        <v>303</v>
      </c>
      <c r="F2904" s="2" t="s">
        <v>11</v>
      </c>
      <c r="G2904" s="2" t="s">
        <v>14</v>
      </c>
      <c r="H2904" s="2">
        <v>12500</v>
      </c>
    </row>
    <row r="2905" spans="1:8" x14ac:dyDescent="0.45">
      <c r="A2905" s="2" t="str">
        <f t="shared" si="45"/>
        <v>TESAlaKENAICAT REFORMING: LOW PRESSUREDownstream Charge Capacity, Current Year (barrels per calendar day)</v>
      </c>
      <c r="B2905" s="2" t="s">
        <v>301</v>
      </c>
      <c r="C2905" s="2" t="s">
        <v>302</v>
      </c>
      <c r="D2905" s="2" t="s">
        <v>61</v>
      </c>
      <c r="E2905" s="2" t="s">
        <v>303</v>
      </c>
      <c r="F2905" s="2" t="s">
        <v>15</v>
      </c>
      <c r="G2905" s="2" t="s">
        <v>12</v>
      </c>
      <c r="H2905" s="2">
        <v>10600</v>
      </c>
    </row>
    <row r="2906" spans="1:8" x14ac:dyDescent="0.45">
      <c r="A2906" s="2" t="str">
        <f t="shared" si="45"/>
        <v>TESAlaKENAICAT REFORMING: LOW PRESSUREDownstream Charge Capacity, Current Year (barrels per stream day)</v>
      </c>
      <c r="B2906" s="2" t="s">
        <v>301</v>
      </c>
      <c r="C2906" s="2" t="s">
        <v>302</v>
      </c>
      <c r="D2906" s="2" t="s">
        <v>61</v>
      </c>
      <c r="E2906" s="2" t="s">
        <v>303</v>
      </c>
      <c r="F2906" s="2" t="s">
        <v>15</v>
      </c>
      <c r="G2906" s="2" t="s">
        <v>13</v>
      </c>
      <c r="H2906" s="2">
        <v>13500</v>
      </c>
    </row>
    <row r="2907" spans="1:8" x14ac:dyDescent="0.45">
      <c r="A2907" s="2" t="str">
        <f t="shared" si="45"/>
        <v>TESAlaKENAICAT REFORMING: LOW PRESSUREDownstream Charge Capacity, Next Year (barrels per stream day)</v>
      </c>
      <c r="B2907" s="2" t="s">
        <v>301</v>
      </c>
      <c r="C2907" s="2" t="s">
        <v>302</v>
      </c>
      <c r="D2907" s="2" t="s">
        <v>61</v>
      </c>
      <c r="E2907" s="2" t="s">
        <v>303</v>
      </c>
      <c r="F2907" s="2" t="s">
        <v>15</v>
      </c>
      <c r="G2907" s="2" t="s">
        <v>14</v>
      </c>
      <c r="H2907" s="2">
        <v>13500</v>
      </c>
    </row>
    <row r="2908" spans="1:8" x14ac:dyDescent="0.45">
      <c r="A2908" s="2" t="str">
        <f t="shared" si="45"/>
        <v>TESAlaKENAIDESULFURIZATION, DIESEL FUELDownstream Charge Capacity, Current Year (barrels per stream day)</v>
      </c>
      <c r="B2908" s="2" t="s">
        <v>301</v>
      </c>
      <c r="C2908" s="2" t="s">
        <v>302</v>
      </c>
      <c r="D2908" s="2" t="s">
        <v>61</v>
      </c>
      <c r="E2908" s="2" t="s">
        <v>303</v>
      </c>
      <c r="F2908" s="2" t="s">
        <v>43</v>
      </c>
      <c r="G2908" s="2" t="s">
        <v>13</v>
      </c>
      <c r="H2908" s="2">
        <v>11500</v>
      </c>
    </row>
    <row r="2909" spans="1:8" x14ac:dyDescent="0.45">
      <c r="A2909" s="2" t="str">
        <f t="shared" si="45"/>
        <v>TESAlaKENAIDESULFURIZATION, DIESEL FUELDownstream Charge Capacity, Next Year (barrels per stream day)</v>
      </c>
      <c r="B2909" s="2" t="s">
        <v>301</v>
      </c>
      <c r="C2909" s="2" t="s">
        <v>302</v>
      </c>
      <c r="D2909" s="2" t="s">
        <v>61</v>
      </c>
      <c r="E2909" s="2" t="s">
        <v>303</v>
      </c>
      <c r="F2909" s="2" t="s">
        <v>43</v>
      </c>
      <c r="G2909" s="2" t="s">
        <v>14</v>
      </c>
      <c r="H2909" s="2">
        <v>11500</v>
      </c>
    </row>
    <row r="2910" spans="1:8" x14ac:dyDescent="0.45">
      <c r="A2910" s="2" t="str">
        <f t="shared" si="45"/>
        <v>TESAlaKENAIDESULFURIZATION, NAPHTHA/REFORMER FEEDDownstream Charge Capacity, Current Year (barrels per stream day)</v>
      </c>
      <c r="B2910" s="2" t="s">
        <v>301</v>
      </c>
      <c r="C2910" s="2" t="s">
        <v>302</v>
      </c>
      <c r="D2910" s="2" t="s">
        <v>61</v>
      </c>
      <c r="E2910" s="2" t="s">
        <v>303</v>
      </c>
      <c r="F2910" s="2" t="s">
        <v>17</v>
      </c>
      <c r="G2910" s="2" t="s">
        <v>13</v>
      </c>
      <c r="H2910" s="2">
        <v>13000</v>
      </c>
    </row>
    <row r="2911" spans="1:8" x14ac:dyDescent="0.45">
      <c r="A2911" s="2" t="str">
        <f t="shared" si="45"/>
        <v>TESAlaKENAIDESULFURIZATION, NAPHTHA/REFORMER FEEDDownstream Charge Capacity, Next Year (barrels per stream day)</v>
      </c>
      <c r="B2911" s="2" t="s">
        <v>301</v>
      </c>
      <c r="C2911" s="2" t="s">
        <v>302</v>
      </c>
      <c r="D2911" s="2" t="s">
        <v>61</v>
      </c>
      <c r="E2911" s="2" t="s">
        <v>303</v>
      </c>
      <c r="F2911" s="2" t="s">
        <v>17</v>
      </c>
      <c r="G2911" s="2" t="s">
        <v>14</v>
      </c>
      <c r="H2911" s="2">
        <v>13000</v>
      </c>
    </row>
    <row r="2912" spans="1:8" x14ac:dyDescent="0.45">
      <c r="A2912" s="2" t="str">
        <f t="shared" si="45"/>
        <v>TESAlaKENAIHYDROGEN (MMCFD)Production Capacity, Current Year (barrels per steam day except sulfur and hydrogen)</v>
      </c>
      <c r="B2912" s="2" t="s">
        <v>301</v>
      </c>
      <c r="C2912" s="2" t="s">
        <v>302</v>
      </c>
      <c r="D2912" s="2" t="s">
        <v>61</v>
      </c>
      <c r="E2912" s="2" t="s">
        <v>303</v>
      </c>
      <c r="F2912" s="2" t="s">
        <v>18</v>
      </c>
      <c r="G2912" s="2" t="s">
        <v>19</v>
      </c>
      <c r="H2912" s="2">
        <v>13</v>
      </c>
    </row>
    <row r="2913" spans="1:8" x14ac:dyDescent="0.45">
      <c r="A2913" s="2" t="str">
        <f t="shared" si="45"/>
        <v>TESAlaKENAIHYDROGEN (MMCFD)Production Capacity, Next Year (barrels per stream day except sulfur and hydrogen)</v>
      </c>
      <c r="B2913" s="2" t="s">
        <v>301</v>
      </c>
      <c r="C2913" s="2" t="s">
        <v>302</v>
      </c>
      <c r="D2913" s="2" t="s">
        <v>61</v>
      </c>
      <c r="E2913" s="2" t="s">
        <v>303</v>
      </c>
      <c r="F2913" s="2" t="s">
        <v>18</v>
      </c>
      <c r="G2913" s="2" t="s">
        <v>20</v>
      </c>
      <c r="H2913" s="2">
        <v>13</v>
      </c>
    </row>
    <row r="2914" spans="1:8" x14ac:dyDescent="0.45">
      <c r="A2914" s="2" t="str">
        <f t="shared" si="45"/>
        <v>TESAlaKENAIISOMERIZATION (ISOPENTANE/ISOHEXANE)Production Capacity, Current Year (barrels per steam day except sulfur and hydrogen)</v>
      </c>
      <c r="B2914" s="2" t="s">
        <v>301</v>
      </c>
      <c r="C2914" s="2" t="s">
        <v>302</v>
      </c>
      <c r="D2914" s="2" t="s">
        <v>61</v>
      </c>
      <c r="E2914" s="2" t="s">
        <v>303</v>
      </c>
      <c r="F2914" s="2" t="s">
        <v>22</v>
      </c>
      <c r="G2914" s="2" t="s">
        <v>19</v>
      </c>
      <c r="H2914" s="2">
        <v>5000</v>
      </c>
    </row>
    <row r="2915" spans="1:8" x14ac:dyDescent="0.45">
      <c r="A2915" s="2" t="str">
        <f t="shared" si="45"/>
        <v>TESAlaKENAIISOMERIZATION (ISOPENTANE/ISOHEXANE)Production Capacity, Next Year (barrels per stream day except sulfur and hydrogen)</v>
      </c>
      <c r="B2915" s="2" t="s">
        <v>301</v>
      </c>
      <c r="C2915" s="2" t="s">
        <v>302</v>
      </c>
      <c r="D2915" s="2" t="s">
        <v>61</v>
      </c>
      <c r="E2915" s="2" t="s">
        <v>303</v>
      </c>
      <c r="F2915" s="2" t="s">
        <v>22</v>
      </c>
      <c r="G2915" s="2" t="s">
        <v>20</v>
      </c>
      <c r="H2915" s="2">
        <v>5000</v>
      </c>
    </row>
    <row r="2916" spans="1:8" x14ac:dyDescent="0.45">
      <c r="A2916" s="2" t="str">
        <f t="shared" si="45"/>
        <v>TESAlaKENAIOPERATING CAPACITYAtmospheric Crude Distillation Capacity (barrels per calendar day)</v>
      </c>
      <c r="B2916" s="2" t="s">
        <v>301</v>
      </c>
      <c r="C2916" s="2" t="s">
        <v>302</v>
      </c>
      <c r="D2916" s="2" t="s">
        <v>61</v>
      </c>
      <c r="E2916" s="2" t="s">
        <v>303</v>
      </c>
      <c r="F2916" s="2" t="s">
        <v>31</v>
      </c>
      <c r="G2916" s="2" t="s">
        <v>32</v>
      </c>
      <c r="H2916" s="2">
        <v>62700</v>
      </c>
    </row>
    <row r="2917" spans="1:8" x14ac:dyDescent="0.45">
      <c r="A2917" s="2" t="str">
        <f t="shared" si="45"/>
        <v>TESAlaKENAIOPERATING CAPACITYAtmospheric Crude Distillation Capacity (barrels per stream day)</v>
      </c>
      <c r="B2917" s="2" t="s">
        <v>301</v>
      </c>
      <c r="C2917" s="2" t="s">
        <v>302</v>
      </c>
      <c r="D2917" s="2" t="s">
        <v>61</v>
      </c>
      <c r="E2917" s="2" t="s">
        <v>303</v>
      </c>
      <c r="F2917" s="2" t="s">
        <v>31</v>
      </c>
      <c r="G2917" s="2" t="s">
        <v>33</v>
      </c>
      <c r="H2917" s="2">
        <v>72000</v>
      </c>
    </row>
    <row r="2918" spans="1:8" x14ac:dyDescent="0.45">
      <c r="A2918" s="2" t="str">
        <f t="shared" si="45"/>
        <v>TESAlaKENAISULFUR (SHORT TONS/DAY)Production Capacity, Current Year (barrels per steam day except sulfur and hydrogen)</v>
      </c>
      <c r="B2918" s="2" t="s">
        <v>301</v>
      </c>
      <c r="C2918" s="2" t="s">
        <v>302</v>
      </c>
      <c r="D2918" s="2" t="s">
        <v>61</v>
      </c>
      <c r="E2918" s="2" t="s">
        <v>303</v>
      </c>
      <c r="F2918" s="2" t="s">
        <v>24</v>
      </c>
      <c r="G2918" s="2" t="s">
        <v>19</v>
      </c>
      <c r="H2918" s="2">
        <v>25</v>
      </c>
    </row>
    <row r="2919" spans="1:8" x14ac:dyDescent="0.45">
      <c r="A2919" s="2" t="str">
        <f t="shared" si="45"/>
        <v>TESAlaKENAISULFUR (SHORT TONS/DAY)Production Capacity, Next Year (barrels per stream day except sulfur and hydrogen)</v>
      </c>
      <c r="B2919" s="2" t="s">
        <v>301</v>
      </c>
      <c r="C2919" s="2" t="s">
        <v>302</v>
      </c>
      <c r="D2919" s="2" t="s">
        <v>61</v>
      </c>
      <c r="E2919" s="2" t="s">
        <v>303</v>
      </c>
      <c r="F2919" s="2" t="s">
        <v>24</v>
      </c>
      <c r="G2919" s="2" t="s">
        <v>20</v>
      </c>
      <c r="H2919" s="2">
        <v>25</v>
      </c>
    </row>
    <row r="2920" spans="1:8" x14ac:dyDescent="0.45">
      <c r="A2920" s="2" t="str">
        <f t="shared" si="45"/>
        <v>TESAlaKENAITOTAL OPER CAP (PROJECTED, NEXT YEAR)Atmospheric Crude Distillation Capacity (barrels per stream day)</v>
      </c>
      <c r="B2920" s="2" t="s">
        <v>301</v>
      </c>
      <c r="C2920" s="2" t="s">
        <v>302</v>
      </c>
      <c r="D2920" s="2" t="s">
        <v>61</v>
      </c>
      <c r="E2920" s="2" t="s">
        <v>303</v>
      </c>
      <c r="F2920" s="2" t="s">
        <v>34</v>
      </c>
      <c r="G2920" s="2" t="s">
        <v>33</v>
      </c>
      <c r="H2920" s="2">
        <v>72000</v>
      </c>
    </row>
    <row r="2921" spans="1:8" x14ac:dyDescent="0.45">
      <c r="A2921" s="2" t="str">
        <f t="shared" si="45"/>
        <v>TESAlaKENAITOTAL OPERABLE CAPACITYAtmospheric Crude Distillation Capacity (barrels per calendar day)</v>
      </c>
      <c r="B2921" s="2" t="s">
        <v>301</v>
      </c>
      <c r="C2921" s="2" t="s">
        <v>302</v>
      </c>
      <c r="D2921" s="2" t="s">
        <v>61</v>
      </c>
      <c r="E2921" s="2" t="s">
        <v>303</v>
      </c>
      <c r="F2921" s="2" t="s">
        <v>35</v>
      </c>
      <c r="G2921" s="2" t="s">
        <v>32</v>
      </c>
      <c r="H2921" s="2">
        <v>62700</v>
      </c>
    </row>
    <row r="2922" spans="1:8" x14ac:dyDescent="0.45">
      <c r="A2922" s="2" t="str">
        <f t="shared" si="45"/>
        <v>TESAlaKENAITOTAL OPERABLE CAPACITYAtmospheric Crude Distillation Capacity (barrels per stream day)</v>
      </c>
      <c r="B2922" s="2" t="s">
        <v>301</v>
      </c>
      <c r="C2922" s="2" t="s">
        <v>302</v>
      </c>
      <c r="D2922" s="2" t="s">
        <v>61</v>
      </c>
      <c r="E2922" s="2" t="s">
        <v>303</v>
      </c>
      <c r="F2922" s="2" t="s">
        <v>35</v>
      </c>
      <c r="G2922" s="2" t="s">
        <v>33</v>
      </c>
      <c r="H2922" s="2">
        <v>72000</v>
      </c>
    </row>
    <row r="2923" spans="1:8" x14ac:dyDescent="0.45">
      <c r="A2923" s="2" t="str">
        <f t="shared" si="45"/>
        <v>TESAlaKENAIVACUUM DISTILLATIONDownstream Charge Capacity, Current Year (barrels per stream day)</v>
      </c>
      <c r="B2923" s="2" t="s">
        <v>301</v>
      </c>
      <c r="C2923" s="2" t="s">
        <v>302</v>
      </c>
      <c r="D2923" s="2" t="s">
        <v>61</v>
      </c>
      <c r="E2923" s="2" t="s">
        <v>303</v>
      </c>
      <c r="F2923" s="2" t="s">
        <v>36</v>
      </c>
      <c r="G2923" s="2" t="s">
        <v>13</v>
      </c>
      <c r="H2923" s="2">
        <v>26000</v>
      </c>
    </row>
    <row r="2924" spans="1:8" x14ac:dyDescent="0.45">
      <c r="A2924" s="2" t="str">
        <f t="shared" si="45"/>
        <v>TESAlaKENAIVACUUM DISTILLATIONDownstream Charge Capacity, Next Year (barrels per stream day)</v>
      </c>
      <c r="B2924" s="2" t="s">
        <v>301</v>
      </c>
      <c r="C2924" s="2" t="s">
        <v>302</v>
      </c>
      <c r="D2924" s="2" t="s">
        <v>61</v>
      </c>
      <c r="E2924" s="2" t="s">
        <v>303</v>
      </c>
      <c r="F2924" s="2" t="s">
        <v>36</v>
      </c>
      <c r="G2924" s="2" t="s">
        <v>14</v>
      </c>
      <c r="H2924" s="2">
        <v>26000</v>
      </c>
    </row>
    <row r="2925" spans="1:8" x14ac:dyDescent="0.45">
      <c r="A2925" s="2" t="str">
        <f t="shared" si="45"/>
        <v>TESCalCARSONALKYLATESProduction Capacity, Current Year (barrels per steam day except sulfur and hydrogen)</v>
      </c>
      <c r="B2925" s="2" t="s">
        <v>301</v>
      </c>
      <c r="C2925" s="2" t="s">
        <v>304</v>
      </c>
      <c r="D2925" s="2" t="s">
        <v>9</v>
      </c>
      <c r="E2925" s="2" t="s">
        <v>305</v>
      </c>
      <c r="F2925" s="2" t="s">
        <v>40</v>
      </c>
      <c r="G2925" s="2" t="s">
        <v>19</v>
      </c>
      <c r="H2925" s="2">
        <v>17000</v>
      </c>
    </row>
    <row r="2926" spans="1:8" x14ac:dyDescent="0.45">
      <c r="A2926" s="2" t="str">
        <f t="shared" si="45"/>
        <v>TESCalCARSONALKYLATESProduction Capacity, Next Year (barrels per stream day except sulfur and hydrogen)</v>
      </c>
      <c r="B2926" s="2" t="s">
        <v>301</v>
      </c>
      <c r="C2926" s="2" t="s">
        <v>304</v>
      </c>
      <c r="D2926" s="2" t="s">
        <v>9</v>
      </c>
      <c r="E2926" s="2" t="s">
        <v>305</v>
      </c>
      <c r="F2926" s="2" t="s">
        <v>40</v>
      </c>
      <c r="G2926" s="2" t="s">
        <v>20</v>
      </c>
      <c r="H2926" s="2">
        <v>17000</v>
      </c>
    </row>
    <row r="2927" spans="1:8" x14ac:dyDescent="0.45">
      <c r="A2927" s="2" t="str">
        <f t="shared" si="45"/>
        <v>TESCalCARSONCAT CRACKING: FRESH FEEDDownstream Charge Capacity, Current Year (barrels per calendar day)</v>
      </c>
      <c r="B2927" s="2" t="s">
        <v>301</v>
      </c>
      <c r="C2927" s="2" t="s">
        <v>304</v>
      </c>
      <c r="D2927" s="2" t="s">
        <v>9</v>
      </c>
      <c r="E2927" s="2" t="s">
        <v>305</v>
      </c>
      <c r="F2927" s="2" t="s">
        <v>28</v>
      </c>
      <c r="G2927" s="2" t="s">
        <v>12</v>
      </c>
      <c r="H2927" s="2">
        <v>92600</v>
      </c>
    </row>
    <row r="2928" spans="1:8" x14ac:dyDescent="0.45">
      <c r="A2928" s="2" t="str">
        <f t="shared" si="45"/>
        <v>TESCalCARSONCAT CRACKING: FRESH FEEDDownstream Charge Capacity, Current Year (barrels per stream day)</v>
      </c>
      <c r="B2928" s="2" t="s">
        <v>301</v>
      </c>
      <c r="C2928" s="2" t="s">
        <v>304</v>
      </c>
      <c r="D2928" s="2" t="s">
        <v>9</v>
      </c>
      <c r="E2928" s="2" t="s">
        <v>305</v>
      </c>
      <c r="F2928" s="2" t="s">
        <v>28</v>
      </c>
      <c r="G2928" s="2" t="s">
        <v>13</v>
      </c>
      <c r="H2928" s="2">
        <v>102500</v>
      </c>
    </row>
    <row r="2929" spans="1:8" x14ac:dyDescent="0.45">
      <c r="A2929" s="2" t="str">
        <f t="shared" si="45"/>
        <v>TESCalCARSONCAT CRACKING: FRESH FEEDDownstream Charge Capacity, Next Year (barrels per stream day)</v>
      </c>
      <c r="B2929" s="2" t="s">
        <v>301</v>
      </c>
      <c r="C2929" s="2" t="s">
        <v>304</v>
      </c>
      <c r="D2929" s="2" t="s">
        <v>9</v>
      </c>
      <c r="E2929" s="2" t="s">
        <v>305</v>
      </c>
      <c r="F2929" s="2" t="s">
        <v>28</v>
      </c>
      <c r="G2929" s="2" t="s">
        <v>14</v>
      </c>
      <c r="H2929" s="2">
        <v>102500</v>
      </c>
    </row>
    <row r="2930" spans="1:8" x14ac:dyDescent="0.45">
      <c r="A2930" s="2" t="str">
        <f t="shared" si="45"/>
        <v>TESCalCARSONCAT HYDROCRACKING, DISTILLATEDownstream Charge Capacity, Current Year (barrels per calendar day)</v>
      </c>
      <c r="B2930" s="2" t="s">
        <v>301</v>
      </c>
      <c r="C2930" s="2" t="s">
        <v>304</v>
      </c>
      <c r="D2930" s="2" t="s">
        <v>9</v>
      </c>
      <c r="E2930" s="2" t="s">
        <v>305</v>
      </c>
      <c r="F2930" s="2" t="s">
        <v>158</v>
      </c>
      <c r="G2930" s="2" t="s">
        <v>12</v>
      </c>
      <c r="H2930" s="2">
        <v>53900</v>
      </c>
    </row>
    <row r="2931" spans="1:8" x14ac:dyDescent="0.45">
      <c r="A2931" s="2" t="str">
        <f t="shared" si="45"/>
        <v>TESCalCARSONCAT HYDROCRACKING, DISTILLATEDownstream Charge Capacity, Current Year (barrels per stream day)</v>
      </c>
      <c r="B2931" s="2" t="s">
        <v>301</v>
      </c>
      <c r="C2931" s="2" t="s">
        <v>304</v>
      </c>
      <c r="D2931" s="2" t="s">
        <v>9</v>
      </c>
      <c r="E2931" s="2" t="s">
        <v>305</v>
      </c>
      <c r="F2931" s="2" t="s">
        <v>158</v>
      </c>
      <c r="G2931" s="2" t="s">
        <v>13</v>
      </c>
      <c r="H2931" s="2">
        <v>55000</v>
      </c>
    </row>
    <row r="2932" spans="1:8" x14ac:dyDescent="0.45">
      <c r="A2932" s="2" t="str">
        <f t="shared" si="45"/>
        <v>TESCalCARSONCAT HYDROCRACKING, DISTILLATEDownstream Charge Capacity, Next Year (barrels per stream day)</v>
      </c>
      <c r="B2932" s="2" t="s">
        <v>301</v>
      </c>
      <c r="C2932" s="2" t="s">
        <v>304</v>
      </c>
      <c r="D2932" s="2" t="s">
        <v>9</v>
      </c>
      <c r="E2932" s="2" t="s">
        <v>305</v>
      </c>
      <c r="F2932" s="2" t="s">
        <v>158</v>
      </c>
      <c r="G2932" s="2" t="s">
        <v>14</v>
      </c>
      <c r="H2932" s="2">
        <v>55000</v>
      </c>
    </row>
    <row r="2933" spans="1:8" x14ac:dyDescent="0.45">
      <c r="A2933" s="2" t="str">
        <f t="shared" si="45"/>
        <v>TESCalCARSONCAT REFORMING: HIGH PRESSUREDownstream Charge Capacity, Current Year (barrels per calendar day)</v>
      </c>
      <c r="B2933" s="2" t="s">
        <v>301</v>
      </c>
      <c r="C2933" s="2" t="s">
        <v>304</v>
      </c>
      <c r="D2933" s="2" t="s">
        <v>9</v>
      </c>
      <c r="E2933" s="2" t="s">
        <v>305</v>
      </c>
      <c r="F2933" s="2" t="s">
        <v>29</v>
      </c>
      <c r="G2933" s="2" t="s">
        <v>12</v>
      </c>
      <c r="H2933" s="2">
        <v>36900</v>
      </c>
    </row>
    <row r="2934" spans="1:8" x14ac:dyDescent="0.45">
      <c r="A2934" s="2" t="str">
        <f t="shared" si="45"/>
        <v>TESCalCARSONCAT REFORMING: HIGH PRESSUREDownstream Charge Capacity, Current Year (barrels per stream day)</v>
      </c>
      <c r="B2934" s="2" t="s">
        <v>301</v>
      </c>
      <c r="C2934" s="2" t="s">
        <v>304</v>
      </c>
      <c r="D2934" s="2" t="s">
        <v>9</v>
      </c>
      <c r="E2934" s="2" t="s">
        <v>305</v>
      </c>
      <c r="F2934" s="2" t="s">
        <v>29</v>
      </c>
      <c r="G2934" s="2" t="s">
        <v>13</v>
      </c>
      <c r="H2934" s="2">
        <v>47000</v>
      </c>
    </row>
    <row r="2935" spans="1:8" x14ac:dyDescent="0.45">
      <c r="A2935" s="2" t="str">
        <f t="shared" si="45"/>
        <v>TESCalCARSONCAT REFORMING: HIGH PRESSUREDownstream Charge Capacity, Next Year (barrels per stream day)</v>
      </c>
      <c r="B2935" s="2" t="s">
        <v>301</v>
      </c>
      <c r="C2935" s="2" t="s">
        <v>304</v>
      </c>
      <c r="D2935" s="2" t="s">
        <v>9</v>
      </c>
      <c r="E2935" s="2" t="s">
        <v>305</v>
      </c>
      <c r="F2935" s="2" t="s">
        <v>29</v>
      </c>
      <c r="G2935" s="2" t="s">
        <v>14</v>
      </c>
      <c r="H2935" s="2">
        <v>47000</v>
      </c>
    </row>
    <row r="2936" spans="1:8" x14ac:dyDescent="0.45">
      <c r="A2936" s="2" t="str">
        <f t="shared" si="45"/>
        <v>TESCalCARSONDESULFURIZATION, DIESEL FUELDownstream Charge Capacity, Current Year (barrels per stream day)</v>
      </c>
      <c r="B2936" s="2" t="s">
        <v>301</v>
      </c>
      <c r="C2936" s="2" t="s">
        <v>304</v>
      </c>
      <c r="D2936" s="2" t="s">
        <v>9</v>
      </c>
      <c r="E2936" s="2" t="s">
        <v>305</v>
      </c>
      <c r="F2936" s="2" t="s">
        <v>43</v>
      </c>
      <c r="G2936" s="2" t="s">
        <v>13</v>
      </c>
      <c r="H2936" s="2">
        <v>22000</v>
      </c>
    </row>
    <row r="2937" spans="1:8" x14ac:dyDescent="0.45">
      <c r="A2937" s="2" t="str">
        <f t="shared" si="45"/>
        <v>TESCalCARSONDESULFURIZATION, DIESEL FUELDownstream Charge Capacity, Next Year (barrels per stream day)</v>
      </c>
      <c r="B2937" s="2" t="s">
        <v>301</v>
      </c>
      <c r="C2937" s="2" t="s">
        <v>304</v>
      </c>
      <c r="D2937" s="2" t="s">
        <v>9</v>
      </c>
      <c r="E2937" s="2" t="s">
        <v>305</v>
      </c>
      <c r="F2937" s="2" t="s">
        <v>43</v>
      </c>
      <c r="G2937" s="2" t="s">
        <v>14</v>
      </c>
      <c r="H2937" s="2">
        <v>22000</v>
      </c>
    </row>
    <row r="2938" spans="1:8" x14ac:dyDescent="0.45">
      <c r="A2938" s="2" t="str">
        <f t="shared" si="45"/>
        <v>TESCalCARSONDESULFURIZATION, GASOLINEDownstream Charge Capacity, Current Year (barrels per stream day)</v>
      </c>
      <c r="B2938" s="2" t="s">
        <v>301</v>
      </c>
      <c r="C2938" s="2" t="s">
        <v>304</v>
      </c>
      <c r="D2938" s="2" t="s">
        <v>9</v>
      </c>
      <c r="E2938" s="2" t="s">
        <v>305</v>
      </c>
      <c r="F2938" s="2" t="s">
        <v>30</v>
      </c>
      <c r="G2938" s="2" t="s">
        <v>13</v>
      </c>
      <c r="H2938" s="2">
        <v>37000</v>
      </c>
    </row>
    <row r="2939" spans="1:8" x14ac:dyDescent="0.45">
      <c r="A2939" s="2" t="str">
        <f t="shared" si="45"/>
        <v>TESCalCARSONDESULFURIZATION, GASOLINEDownstream Charge Capacity, Next Year (barrels per stream day)</v>
      </c>
      <c r="B2939" s="2" t="s">
        <v>301</v>
      </c>
      <c r="C2939" s="2" t="s">
        <v>304</v>
      </c>
      <c r="D2939" s="2" t="s">
        <v>9</v>
      </c>
      <c r="E2939" s="2" t="s">
        <v>305</v>
      </c>
      <c r="F2939" s="2" t="s">
        <v>30</v>
      </c>
      <c r="G2939" s="2" t="s">
        <v>14</v>
      </c>
      <c r="H2939" s="2">
        <v>37000</v>
      </c>
    </row>
    <row r="2940" spans="1:8" x14ac:dyDescent="0.45">
      <c r="A2940" s="2" t="str">
        <f t="shared" si="45"/>
        <v>TESCalCARSONDESULFURIZATION, HEAVY GAS OILDownstream Charge Capacity, Current Year (barrels per stream day)</v>
      </c>
      <c r="B2940" s="2" t="s">
        <v>301</v>
      </c>
      <c r="C2940" s="2" t="s">
        <v>304</v>
      </c>
      <c r="D2940" s="2" t="s">
        <v>9</v>
      </c>
      <c r="E2940" s="2" t="s">
        <v>305</v>
      </c>
      <c r="F2940" s="2" t="s">
        <v>16</v>
      </c>
      <c r="G2940" s="2" t="s">
        <v>13</v>
      </c>
      <c r="H2940" s="2">
        <v>95000</v>
      </c>
    </row>
    <row r="2941" spans="1:8" x14ac:dyDescent="0.45">
      <c r="A2941" s="2" t="str">
        <f t="shared" si="45"/>
        <v>TESCalCARSONDESULFURIZATION, HEAVY GAS OILDownstream Charge Capacity, Next Year (barrels per stream day)</v>
      </c>
      <c r="B2941" s="2" t="s">
        <v>301</v>
      </c>
      <c r="C2941" s="2" t="s">
        <v>304</v>
      </c>
      <c r="D2941" s="2" t="s">
        <v>9</v>
      </c>
      <c r="E2941" s="2" t="s">
        <v>305</v>
      </c>
      <c r="F2941" s="2" t="s">
        <v>16</v>
      </c>
      <c r="G2941" s="2" t="s">
        <v>14</v>
      </c>
      <c r="H2941" s="2">
        <v>95000</v>
      </c>
    </row>
    <row r="2942" spans="1:8" x14ac:dyDescent="0.45">
      <c r="A2942" s="2" t="str">
        <f t="shared" si="45"/>
        <v>TESCalCARSONDESULFURIZATION, KEROSENE AND JETDownstream Charge Capacity, Current Year (barrels per stream day)</v>
      </c>
      <c r="B2942" s="2" t="s">
        <v>301</v>
      </c>
      <c r="C2942" s="2" t="s">
        <v>304</v>
      </c>
      <c r="D2942" s="2" t="s">
        <v>9</v>
      </c>
      <c r="E2942" s="2" t="s">
        <v>305</v>
      </c>
      <c r="F2942" s="2" t="s">
        <v>44</v>
      </c>
      <c r="G2942" s="2" t="s">
        <v>13</v>
      </c>
      <c r="H2942" s="2">
        <v>10000</v>
      </c>
    </row>
    <row r="2943" spans="1:8" x14ac:dyDescent="0.45">
      <c r="A2943" s="2" t="str">
        <f t="shared" si="45"/>
        <v>TESCalCARSONDESULFURIZATION, KEROSENE AND JETDownstream Charge Capacity, Next Year (barrels per stream day)</v>
      </c>
      <c r="B2943" s="2" t="s">
        <v>301</v>
      </c>
      <c r="C2943" s="2" t="s">
        <v>304</v>
      </c>
      <c r="D2943" s="2" t="s">
        <v>9</v>
      </c>
      <c r="E2943" s="2" t="s">
        <v>305</v>
      </c>
      <c r="F2943" s="2" t="s">
        <v>44</v>
      </c>
      <c r="G2943" s="2" t="s">
        <v>14</v>
      </c>
      <c r="H2943" s="2">
        <v>10000</v>
      </c>
    </row>
    <row r="2944" spans="1:8" x14ac:dyDescent="0.45">
      <c r="A2944" s="2" t="str">
        <f t="shared" si="45"/>
        <v>TESCalCARSONDESULFURIZATION, NAPHTHA/REFORMER FEEDDownstream Charge Capacity, Current Year (barrels per stream day)</v>
      </c>
      <c r="B2944" s="2" t="s">
        <v>301</v>
      </c>
      <c r="C2944" s="2" t="s">
        <v>304</v>
      </c>
      <c r="D2944" s="2" t="s">
        <v>9</v>
      </c>
      <c r="E2944" s="2" t="s">
        <v>305</v>
      </c>
      <c r="F2944" s="2" t="s">
        <v>17</v>
      </c>
      <c r="G2944" s="2" t="s">
        <v>13</v>
      </c>
      <c r="H2944" s="2">
        <v>45000</v>
      </c>
    </row>
    <row r="2945" spans="1:8" x14ac:dyDescent="0.45">
      <c r="A2945" s="2" t="str">
        <f t="shared" si="45"/>
        <v>TESCalCARSONDESULFURIZATION, NAPHTHA/REFORMER FEEDDownstream Charge Capacity, Next Year (barrels per stream day)</v>
      </c>
      <c r="B2945" s="2" t="s">
        <v>301</v>
      </c>
      <c r="C2945" s="2" t="s">
        <v>304</v>
      </c>
      <c r="D2945" s="2" t="s">
        <v>9</v>
      </c>
      <c r="E2945" s="2" t="s">
        <v>305</v>
      </c>
      <c r="F2945" s="2" t="s">
        <v>17</v>
      </c>
      <c r="G2945" s="2" t="s">
        <v>14</v>
      </c>
      <c r="H2945" s="2">
        <v>45000</v>
      </c>
    </row>
    <row r="2946" spans="1:8" x14ac:dyDescent="0.45">
      <c r="A2946" s="2" t="str">
        <f t="shared" ref="A2946:A3009" si="46">LEFT(B2946,3)&amp;LEFT(D2946,3)&amp;LEFT(E2946,15)&amp;F2946&amp;G2946</f>
        <v>TESCalCARSONHYDROGEN (MMCFD)Production Capacity, Current Year (barrels per steam day except sulfur and hydrogen)</v>
      </c>
      <c r="B2946" s="2" t="s">
        <v>301</v>
      </c>
      <c r="C2946" s="2" t="s">
        <v>304</v>
      </c>
      <c r="D2946" s="2" t="s">
        <v>9</v>
      </c>
      <c r="E2946" s="2" t="s">
        <v>305</v>
      </c>
      <c r="F2946" s="2" t="s">
        <v>18</v>
      </c>
      <c r="G2946" s="2" t="s">
        <v>19</v>
      </c>
      <c r="H2946" s="2">
        <v>105</v>
      </c>
    </row>
    <row r="2947" spans="1:8" x14ac:dyDescent="0.45">
      <c r="A2947" s="2" t="str">
        <f t="shared" si="46"/>
        <v>TESCalCARSONHYDROGEN (MMCFD)Production Capacity, Next Year (barrels per stream day except sulfur and hydrogen)</v>
      </c>
      <c r="B2947" s="2" t="s">
        <v>301</v>
      </c>
      <c r="C2947" s="2" t="s">
        <v>304</v>
      </c>
      <c r="D2947" s="2" t="s">
        <v>9</v>
      </c>
      <c r="E2947" s="2" t="s">
        <v>305</v>
      </c>
      <c r="F2947" s="2" t="s">
        <v>18</v>
      </c>
      <c r="G2947" s="2" t="s">
        <v>20</v>
      </c>
      <c r="H2947" s="2">
        <v>105</v>
      </c>
    </row>
    <row r="2948" spans="1:8" x14ac:dyDescent="0.45">
      <c r="A2948" s="2" t="str">
        <f t="shared" si="46"/>
        <v>TESCalCARSONISOMERIZATION (ISOBUTANE)Production Capacity, Current Year (barrels per steam day except sulfur and hydrogen)</v>
      </c>
      <c r="B2948" s="2" t="s">
        <v>301</v>
      </c>
      <c r="C2948" s="2" t="s">
        <v>304</v>
      </c>
      <c r="D2948" s="2" t="s">
        <v>9</v>
      </c>
      <c r="E2948" s="2" t="s">
        <v>305</v>
      </c>
      <c r="F2948" s="2" t="s">
        <v>21</v>
      </c>
      <c r="G2948" s="2" t="s">
        <v>19</v>
      </c>
      <c r="H2948" s="2">
        <v>3500</v>
      </c>
    </row>
    <row r="2949" spans="1:8" x14ac:dyDescent="0.45">
      <c r="A2949" s="2" t="str">
        <f t="shared" si="46"/>
        <v>TESCalCARSONISOMERIZATION (ISOBUTANE)Production Capacity, Next Year (barrels per stream day except sulfur and hydrogen)</v>
      </c>
      <c r="B2949" s="2" t="s">
        <v>301</v>
      </c>
      <c r="C2949" s="2" t="s">
        <v>304</v>
      </c>
      <c r="D2949" s="2" t="s">
        <v>9</v>
      </c>
      <c r="E2949" s="2" t="s">
        <v>305</v>
      </c>
      <c r="F2949" s="2" t="s">
        <v>21</v>
      </c>
      <c r="G2949" s="2" t="s">
        <v>20</v>
      </c>
      <c r="H2949" s="2">
        <v>3500</v>
      </c>
    </row>
    <row r="2950" spans="1:8" x14ac:dyDescent="0.45">
      <c r="A2950" s="2" t="str">
        <f t="shared" si="46"/>
        <v>TESCalCARSONISOMERIZATION (ISOPENTANE/ISOHEXANE)Production Capacity, Current Year (barrels per steam day except sulfur and hydrogen)</v>
      </c>
      <c r="B2950" s="2" t="s">
        <v>301</v>
      </c>
      <c r="C2950" s="2" t="s">
        <v>304</v>
      </c>
      <c r="D2950" s="2" t="s">
        <v>9</v>
      </c>
      <c r="E2950" s="2" t="s">
        <v>305</v>
      </c>
      <c r="F2950" s="2" t="s">
        <v>22</v>
      </c>
      <c r="G2950" s="2" t="s">
        <v>19</v>
      </c>
      <c r="H2950" s="2">
        <v>23000</v>
      </c>
    </row>
    <row r="2951" spans="1:8" x14ac:dyDescent="0.45">
      <c r="A2951" s="2" t="str">
        <f t="shared" si="46"/>
        <v>TESCalCARSONISOMERIZATION (ISOPENTANE/ISOHEXANE)Production Capacity, Next Year (barrels per stream day except sulfur and hydrogen)</v>
      </c>
      <c r="B2951" s="2" t="s">
        <v>301</v>
      </c>
      <c r="C2951" s="2" t="s">
        <v>304</v>
      </c>
      <c r="D2951" s="2" t="s">
        <v>9</v>
      </c>
      <c r="E2951" s="2" t="s">
        <v>305</v>
      </c>
      <c r="F2951" s="2" t="s">
        <v>22</v>
      </c>
      <c r="G2951" s="2" t="s">
        <v>20</v>
      </c>
      <c r="H2951" s="2">
        <v>23000</v>
      </c>
    </row>
    <row r="2952" spans="1:8" x14ac:dyDescent="0.45">
      <c r="A2952" s="2" t="str">
        <f t="shared" si="46"/>
        <v>TESCalCARSONOPERATING CAPACITYAtmospheric Crude Distillation Capacity (barrels per calendar day)</v>
      </c>
      <c r="B2952" s="2" t="s">
        <v>301</v>
      </c>
      <c r="C2952" s="2" t="s">
        <v>304</v>
      </c>
      <c r="D2952" s="2" t="s">
        <v>9</v>
      </c>
      <c r="E2952" s="2" t="s">
        <v>305</v>
      </c>
      <c r="F2952" s="2" t="s">
        <v>31</v>
      </c>
      <c r="G2952" s="2" t="s">
        <v>32</v>
      </c>
      <c r="H2952" s="2">
        <v>269200</v>
      </c>
    </row>
    <row r="2953" spans="1:8" x14ac:dyDescent="0.45">
      <c r="A2953" s="2" t="str">
        <f t="shared" si="46"/>
        <v>TESCalCARSONOPERATING CAPACITYAtmospheric Crude Distillation Capacity (barrels per stream day)</v>
      </c>
      <c r="B2953" s="2" t="s">
        <v>301</v>
      </c>
      <c r="C2953" s="2" t="s">
        <v>304</v>
      </c>
      <c r="D2953" s="2" t="s">
        <v>9</v>
      </c>
      <c r="E2953" s="2" t="s">
        <v>305</v>
      </c>
      <c r="F2953" s="2" t="s">
        <v>31</v>
      </c>
      <c r="G2953" s="2" t="s">
        <v>33</v>
      </c>
      <c r="H2953" s="2">
        <v>276000</v>
      </c>
    </row>
    <row r="2954" spans="1:8" x14ac:dyDescent="0.45">
      <c r="A2954" s="2" t="str">
        <f t="shared" si="46"/>
        <v>TESCalCARSONPETCOKE,MARKETProduction Capacity, Current Year (barrels per steam day except sulfur and hydrogen)</v>
      </c>
      <c r="B2954" s="2" t="s">
        <v>301</v>
      </c>
      <c r="C2954" s="2" t="s">
        <v>304</v>
      </c>
      <c r="D2954" s="2" t="s">
        <v>9</v>
      </c>
      <c r="E2954" s="2" t="s">
        <v>305</v>
      </c>
      <c r="F2954" s="2" t="s">
        <v>67</v>
      </c>
      <c r="G2954" s="2" t="s">
        <v>19</v>
      </c>
      <c r="H2954" s="2">
        <v>16700</v>
      </c>
    </row>
    <row r="2955" spans="1:8" x14ac:dyDescent="0.45">
      <c r="A2955" s="2" t="str">
        <f t="shared" si="46"/>
        <v>TESCalCARSONPETCOKE,MARKETProduction Capacity, Next Year (barrels per stream day except sulfur and hydrogen)</v>
      </c>
      <c r="B2955" s="2" t="s">
        <v>301</v>
      </c>
      <c r="C2955" s="2" t="s">
        <v>304</v>
      </c>
      <c r="D2955" s="2" t="s">
        <v>9</v>
      </c>
      <c r="E2955" s="2" t="s">
        <v>305</v>
      </c>
      <c r="F2955" s="2" t="s">
        <v>67</v>
      </c>
      <c r="G2955" s="2" t="s">
        <v>20</v>
      </c>
      <c r="H2955" s="2">
        <v>16700</v>
      </c>
    </row>
    <row r="2956" spans="1:8" x14ac:dyDescent="0.45">
      <c r="A2956" s="2" t="str">
        <f t="shared" si="46"/>
        <v>TESCalCARSONSULFUR (SHORT TONS/DAY)Production Capacity, Current Year (barrels per steam day except sulfur and hydrogen)</v>
      </c>
      <c r="B2956" s="2" t="s">
        <v>301</v>
      </c>
      <c r="C2956" s="2" t="s">
        <v>304</v>
      </c>
      <c r="D2956" s="2" t="s">
        <v>9</v>
      </c>
      <c r="E2956" s="2" t="s">
        <v>305</v>
      </c>
      <c r="F2956" s="2" t="s">
        <v>24</v>
      </c>
      <c r="G2956" s="2" t="s">
        <v>19</v>
      </c>
      <c r="H2956" s="2">
        <v>476</v>
      </c>
    </row>
    <row r="2957" spans="1:8" x14ac:dyDescent="0.45">
      <c r="A2957" s="2" t="str">
        <f t="shared" si="46"/>
        <v>TESCalCARSONSULFUR (SHORT TONS/DAY)Production Capacity, Next Year (barrels per stream day except sulfur and hydrogen)</v>
      </c>
      <c r="B2957" s="2" t="s">
        <v>301</v>
      </c>
      <c r="C2957" s="2" t="s">
        <v>304</v>
      </c>
      <c r="D2957" s="2" t="s">
        <v>9</v>
      </c>
      <c r="E2957" s="2" t="s">
        <v>305</v>
      </c>
      <c r="F2957" s="2" t="s">
        <v>24</v>
      </c>
      <c r="G2957" s="2" t="s">
        <v>20</v>
      </c>
      <c r="H2957" s="2">
        <v>476</v>
      </c>
    </row>
    <row r="2958" spans="1:8" x14ac:dyDescent="0.45">
      <c r="A2958" s="2" t="str">
        <f t="shared" si="46"/>
        <v>TESCalCARSONTHERM CRACKING, DELAYED COKINGDownstream Charge Capacity, Current Year (barrels per calendar day)</v>
      </c>
      <c r="B2958" s="2" t="s">
        <v>301</v>
      </c>
      <c r="C2958" s="2" t="s">
        <v>304</v>
      </c>
      <c r="D2958" s="2" t="s">
        <v>9</v>
      </c>
      <c r="E2958" s="2" t="s">
        <v>305</v>
      </c>
      <c r="F2958" s="2" t="s">
        <v>68</v>
      </c>
      <c r="G2958" s="2" t="s">
        <v>12</v>
      </c>
      <c r="H2958" s="2">
        <v>49300</v>
      </c>
    </row>
    <row r="2959" spans="1:8" x14ac:dyDescent="0.45">
      <c r="A2959" s="2" t="str">
        <f t="shared" si="46"/>
        <v>TESCalCARSONTHERM CRACKING, DELAYED COKINGDownstream Charge Capacity, Current Year (barrels per stream day)</v>
      </c>
      <c r="B2959" s="2" t="s">
        <v>301</v>
      </c>
      <c r="C2959" s="2" t="s">
        <v>304</v>
      </c>
      <c r="D2959" s="2" t="s">
        <v>9</v>
      </c>
      <c r="E2959" s="2" t="s">
        <v>305</v>
      </c>
      <c r="F2959" s="2" t="s">
        <v>68</v>
      </c>
      <c r="G2959" s="2" t="s">
        <v>13</v>
      </c>
      <c r="H2959" s="2">
        <v>67100</v>
      </c>
    </row>
    <row r="2960" spans="1:8" x14ac:dyDescent="0.45">
      <c r="A2960" s="2" t="str">
        <f t="shared" si="46"/>
        <v>TESCalCARSONTHERM CRACKING, DELAYED COKINGDownstream Charge Capacity, Next Year (barrels per stream day)</v>
      </c>
      <c r="B2960" s="2" t="s">
        <v>301</v>
      </c>
      <c r="C2960" s="2" t="s">
        <v>304</v>
      </c>
      <c r="D2960" s="2" t="s">
        <v>9</v>
      </c>
      <c r="E2960" s="2" t="s">
        <v>305</v>
      </c>
      <c r="F2960" s="2" t="s">
        <v>68</v>
      </c>
      <c r="G2960" s="2" t="s">
        <v>14</v>
      </c>
      <c r="H2960" s="2">
        <v>67100</v>
      </c>
    </row>
    <row r="2961" spans="1:8" x14ac:dyDescent="0.45">
      <c r="A2961" s="2" t="str">
        <f t="shared" si="46"/>
        <v>TESCalCARSONTOTAL OPER CAP (PROJECTED, NEXT YEAR)Atmospheric Crude Distillation Capacity (barrels per stream day)</v>
      </c>
      <c r="B2961" s="2" t="s">
        <v>301</v>
      </c>
      <c r="C2961" s="2" t="s">
        <v>304</v>
      </c>
      <c r="D2961" s="2" t="s">
        <v>9</v>
      </c>
      <c r="E2961" s="2" t="s">
        <v>305</v>
      </c>
      <c r="F2961" s="2" t="s">
        <v>34</v>
      </c>
      <c r="G2961" s="2" t="s">
        <v>33</v>
      </c>
      <c r="H2961" s="2">
        <v>276000</v>
      </c>
    </row>
    <row r="2962" spans="1:8" x14ac:dyDescent="0.45">
      <c r="A2962" s="2" t="str">
        <f t="shared" si="46"/>
        <v>TESCalCARSONTOTAL OPERABLE CAPACITYAtmospheric Crude Distillation Capacity (barrels per calendar day)</v>
      </c>
      <c r="B2962" s="2" t="s">
        <v>301</v>
      </c>
      <c r="C2962" s="2" t="s">
        <v>304</v>
      </c>
      <c r="D2962" s="2" t="s">
        <v>9</v>
      </c>
      <c r="E2962" s="2" t="s">
        <v>305</v>
      </c>
      <c r="F2962" s="2" t="s">
        <v>35</v>
      </c>
      <c r="G2962" s="2" t="s">
        <v>32</v>
      </c>
      <c r="H2962" s="2">
        <v>269200</v>
      </c>
    </row>
    <row r="2963" spans="1:8" x14ac:dyDescent="0.45">
      <c r="A2963" s="2" t="str">
        <f t="shared" si="46"/>
        <v>TESCalCARSONTOTAL OPERABLE CAPACITYAtmospheric Crude Distillation Capacity (barrels per stream day)</v>
      </c>
      <c r="B2963" s="2" t="s">
        <v>301</v>
      </c>
      <c r="C2963" s="2" t="s">
        <v>304</v>
      </c>
      <c r="D2963" s="2" t="s">
        <v>9</v>
      </c>
      <c r="E2963" s="2" t="s">
        <v>305</v>
      </c>
      <c r="F2963" s="2" t="s">
        <v>35</v>
      </c>
      <c r="G2963" s="2" t="s">
        <v>33</v>
      </c>
      <c r="H2963" s="2">
        <v>276000</v>
      </c>
    </row>
    <row r="2964" spans="1:8" x14ac:dyDescent="0.45">
      <c r="A2964" s="2" t="str">
        <f t="shared" si="46"/>
        <v>TESCalCARSONVACUUM DISTILLATIONDownstream Charge Capacity, Current Year (barrels per stream day)</v>
      </c>
      <c r="B2964" s="2" t="s">
        <v>301</v>
      </c>
      <c r="C2964" s="2" t="s">
        <v>304</v>
      </c>
      <c r="D2964" s="2" t="s">
        <v>9</v>
      </c>
      <c r="E2964" s="2" t="s">
        <v>305</v>
      </c>
      <c r="F2964" s="2" t="s">
        <v>36</v>
      </c>
      <c r="G2964" s="2" t="s">
        <v>13</v>
      </c>
      <c r="H2964" s="2">
        <v>140000</v>
      </c>
    </row>
    <row r="2965" spans="1:8" x14ac:dyDescent="0.45">
      <c r="A2965" s="2" t="str">
        <f t="shared" si="46"/>
        <v>TESCalCARSONVACUUM DISTILLATIONDownstream Charge Capacity, Next Year (barrels per stream day)</v>
      </c>
      <c r="B2965" s="2" t="s">
        <v>301</v>
      </c>
      <c r="C2965" s="2" t="s">
        <v>304</v>
      </c>
      <c r="D2965" s="2" t="s">
        <v>9</v>
      </c>
      <c r="E2965" s="2" t="s">
        <v>305</v>
      </c>
      <c r="F2965" s="2" t="s">
        <v>36</v>
      </c>
      <c r="G2965" s="2" t="s">
        <v>14</v>
      </c>
      <c r="H2965" s="2">
        <v>140000</v>
      </c>
    </row>
    <row r="2966" spans="1:8" x14ac:dyDescent="0.45">
      <c r="A2966" s="2" t="str">
        <f t="shared" si="46"/>
        <v>TESCalMARTINEZALKYLATESProduction Capacity, Current Year (barrels per steam day except sulfur and hydrogen)</v>
      </c>
      <c r="B2966" s="2" t="s">
        <v>301</v>
      </c>
      <c r="C2966" s="2" t="s">
        <v>304</v>
      </c>
      <c r="D2966" s="2" t="s">
        <v>9</v>
      </c>
      <c r="E2966" s="2" t="s">
        <v>282</v>
      </c>
      <c r="F2966" s="2" t="s">
        <v>40</v>
      </c>
      <c r="G2966" s="2" t="s">
        <v>19</v>
      </c>
      <c r="H2966" s="2">
        <v>15400</v>
      </c>
    </row>
    <row r="2967" spans="1:8" x14ac:dyDescent="0.45">
      <c r="A2967" s="2" t="str">
        <f t="shared" si="46"/>
        <v>TESCalMARTINEZALKYLATESProduction Capacity, Next Year (barrels per stream day except sulfur and hydrogen)</v>
      </c>
      <c r="B2967" s="2" t="s">
        <v>301</v>
      </c>
      <c r="C2967" s="2" t="s">
        <v>304</v>
      </c>
      <c r="D2967" s="2" t="s">
        <v>9</v>
      </c>
      <c r="E2967" s="2" t="s">
        <v>282</v>
      </c>
      <c r="F2967" s="2" t="s">
        <v>40</v>
      </c>
      <c r="G2967" s="2" t="s">
        <v>20</v>
      </c>
      <c r="H2967" s="2">
        <v>15400</v>
      </c>
    </row>
    <row r="2968" spans="1:8" x14ac:dyDescent="0.45">
      <c r="A2968" s="2" t="str">
        <f t="shared" si="46"/>
        <v>TESCalMARTINEZCAT CRACKING: FRESH FEEDDownstream Charge Capacity, Current Year (barrels per calendar day)</v>
      </c>
      <c r="B2968" s="2" t="s">
        <v>301</v>
      </c>
      <c r="C2968" s="2" t="s">
        <v>304</v>
      </c>
      <c r="D2968" s="2" t="s">
        <v>9</v>
      </c>
      <c r="E2968" s="2" t="s">
        <v>282</v>
      </c>
      <c r="F2968" s="2" t="s">
        <v>28</v>
      </c>
      <c r="G2968" s="2" t="s">
        <v>12</v>
      </c>
      <c r="H2968" s="2">
        <v>70000</v>
      </c>
    </row>
    <row r="2969" spans="1:8" x14ac:dyDescent="0.45">
      <c r="A2969" s="2" t="str">
        <f t="shared" si="46"/>
        <v>TESCalMARTINEZCAT CRACKING: FRESH FEEDDownstream Charge Capacity, Current Year (barrels per stream day)</v>
      </c>
      <c r="B2969" s="2" t="s">
        <v>301</v>
      </c>
      <c r="C2969" s="2" t="s">
        <v>304</v>
      </c>
      <c r="D2969" s="2" t="s">
        <v>9</v>
      </c>
      <c r="E2969" s="2" t="s">
        <v>282</v>
      </c>
      <c r="F2969" s="2" t="s">
        <v>28</v>
      </c>
      <c r="G2969" s="2" t="s">
        <v>13</v>
      </c>
      <c r="H2969" s="2">
        <v>72000</v>
      </c>
    </row>
    <row r="2970" spans="1:8" x14ac:dyDescent="0.45">
      <c r="A2970" s="2" t="str">
        <f t="shared" si="46"/>
        <v>TESCalMARTINEZCAT CRACKING: FRESH FEEDDownstream Charge Capacity, Next Year (barrels per stream day)</v>
      </c>
      <c r="B2970" s="2" t="s">
        <v>301</v>
      </c>
      <c r="C2970" s="2" t="s">
        <v>304</v>
      </c>
      <c r="D2970" s="2" t="s">
        <v>9</v>
      </c>
      <c r="E2970" s="2" t="s">
        <v>282</v>
      </c>
      <c r="F2970" s="2" t="s">
        <v>28</v>
      </c>
      <c r="G2970" s="2" t="s">
        <v>14</v>
      </c>
      <c r="H2970" s="2">
        <v>72000</v>
      </c>
    </row>
    <row r="2971" spans="1:8" x14ac:dyDescent="0.45">
      <c r="A2971" s="2" t="str">
        <f t="shared" si="46"/>
        <v>TESCalMARTINEZCAT CRACKING: RECYCLED FEEDDownstream Charge Capacity, Current Year (barrels per stream day)</v>
      </c>
      <c r="B2971" s="2" t="s">
        <v>301</v>
      </c>
      <c r="C2971" s="2" t="s">
        <v>304</v>
      </c>
      <c r="D2971" s="2" t="s">
        <v>9</v>
      </c>
      <c r="E2971" s="2" t="s">
        <v>282</v>
      </c>
      <c r="F2971" s="2" t="s">
        <v>66</v>
      </c>
      <c r="G2971" s="2" t="s">
        <v>13</v>
      </c>
      <c r="H2971" s="2">
        <v>1000</v>
      </c>
    </row>
    <row r="2972" spans="1:8" x14ac:dyDescent="0.45">
      <c r="A2972" s="2" t="str">
        <f t="shared" si="46"/>
        <v>TESCalMARTINEZCAT CRACKING: RECYCLED FEEDDownstream Charge Capacity, Next Year (barrels per stream day)</v>
      </c>
      <c r="B2972" s="2" t="s">
        <v>301</v>
      </c>
      <c r="C2972" s="2" t="s">
        <v>304</v>
      </c>
      <c r="D2972" s="2" t="s">
        <v>9</v>
      </c>
      <c r="E2972" s="2" t="s">
        <v>282</v>
      </c>
      <c r="F2972" s="2" t="s">
        <v>66</v>
      </c>
      <c r="G2972" s="2" t="s">
        <v>14</v>
      </c>
      <c r="H2972" s="2">
        <v>1000</v>
      </c>
    </row>
    <row r="2973" spans="1:8" x14ac:dyDescent="0.45">
      <c r="A2973" s="2" t="str">
        <f t="shared" si="46"/>
        <v>TESCalMARTINEZCAT HYDROCRACKING, GAS OILDownstream Charge Capacity, Current Year (barrels per calendar day)</v>
      </c>
      <c r="B2973" s="2" t="s">
        <v>301</v>
      </c>
      <c r="C2973" s="2" t="s">
        <v>304</v>
      </c>
      <c r="D2973" s="2" t="s">
        <v>9</v>
      </c>
      <c r="E2973" s="2" t="s">
        <v>282</v>
      </c>
      <c r="F2973" s="2" t="s">
        <v>11</v>
      </c>
      <c r="G2973" s="2" t="s">
        <v>12</v>
      </c>
      <c r="H2973" s="2">
        <v>35900</v>
      </c>
    </row>
    <row r="2974" spans="1:8" x14ac:dyDescent="0.45">
      <c r="A2974" s="2" t="str">
        <f t="shared" si="46"/>
        <v>TESCalMARTINEZCAT HYDROCRACKING, GAS OILDownstream Charge Capacity, Current Year (barrels per stream day)</v>
      </c>
      <c r="B2974" s="2" t="s">
        <v>301</v>
      </c>
      <c r="C2974" s="2" t="s">
        <v>304</v>
      </c>
      <c r="D2974" s="2" t="s">
        <v>9</v>
      </c>
      <c r="E2974" s="2" t="s">
        <v>282</v>
      </c>
      <c r="F2974" s="2" t="s">
        <v>11</v>
      </c>
      <c r="G2974" s="2" t="s">
        <v>13</v>
      </c>
      <c r="H2974" s="2">
        <v>37000</v>
      </c>
    </row>
    <row r="2975" spans="1:8" x14ac:dyDescent="0.45">
      <c r="A2975" s="2" t="str">
        <f t="shared" si="46"/>
        <v>TESCalMARTINEZCAT HYDROCRACKING, GAS OILDownstream Charge Capacity, Next Year (barrels per stream day)</v>
      </c>
      <c r="B2975" s="2" t="s">
        <v>301</v>
      </c>
      <c r="C2975" s="2" t="s">
        <v>304</v>
      </c>
      <c r="D2975" s="2" t="s">
        <v>9</v>
      </c>
      <c r="E2975" s="2" t="s">
        <v>282</v>
      </c>
      <c r="F2975" s="2" t="s">
        <v>11</v>
      </c>
      <c r="G2975" s="2" t="s">
        <v>14</v>
      </c>
      <c r="H2975" s="2">
        <v>37000</v>
      </c>
    </row>
    <row r="2976" spans="1:8" x14ac:dyDescent="0.45">
      <c r="A2976" s="2" t="str">
        <f t="shared" si="46"/>
        <v>TESCalMARTINEZCAT REFORMING: LOW PRESSUREDownstream Charge Capacity, Current Year (barrels per calendar day)</v>
      </c>
      <c r="B2976" s="2" t="s">
        <v>301</v>
      </c>
      <c r="C2976" s="2" t="s">
        <v>304</v>
      </c>
      <c r="D2976" s="2" t="s">
        <v>9</v>
      </c>
      <c r="E2976" s="2" t="s">
        <v>282</v>
      </c>
      <c r="F2976" s="2" t="s">
        <v>15</v>
      </c>
      <c r="G2976" s="2" t="s">
        <v>12</v>
      </c>
      <c r="H2976" s="2">
        <v>23900</v>
      </c>
    </row>
    <row r="2977" spans="1:8" x14ac:dyDescent="0.45">
      <c r="A2977" s="2" t="str">
        <f t="shared" si="46"/>
        <v>TESCalMARTINEZCAT REFORMING: LOW PRESSUREDownstream Charge Capacity, Current Year (barrels per stream day)</v>
      </c>
      <c r="B2977" s="2" t="s">
        <v>301</v>
      </c>
      <c r="C2977" s="2" t="s">
        <v>304</v>
      </c>
      <c r="D2977" s="2" t="s">
        <v>9</v>
      </c>
      <c r="E2977" s="2" t="s">
        <v>282</v>
      </c>
      <c r="F2977" s="2" t="s">
        <v>15</v>
      </c>
      <c r="G2977" s="2" t="s">
        <v>13</v>
      </c>
      <c r="H2977" s="2">
        <v>26000</v>
      </c>
    </row>
    <row r="2978" spans="1:8" x14ac:dyDescent="0.45">
      <c r="A2978" s="2" t="str">
        <f t="shared" si="46"/>
        <v>TESCalMARTINEZCAT REFORMING: LOW PRESSUREDownstream Charge Capacity, Next Year (barrels per stream day)</v>
      </c>
      <c r="B2978" s="2" t="s">
        <v>301</v>
      </c>
      <c r="C2978" s="2" t="s">
        <v>304</v>
      </c>
      <c r="D2978" s="2" t="s">
        <v>9</v>
      </c>
      <c r="E2978" s="2" t="s">
        <v>282</v>
      </c>
      <c r="F2978" s="2" t="s">
        <v>15</v>
      </c>
      <c r="G2978" s="2" t="s">
        <v>14</v>
      </c>
      <c r="H2978" s="2">
        <v>26000</v>
      </c>
    </row>
    <row r="2979" spans="1:8" x14ac:dyDescent="0.45">
      <c r="A2979" s="2" t="str">
        <f t="shared" si="46"/>
        <v>TESCalMARTINEZDESULFURIZATION, DIESEL FUELDownstream Charge Capacity, Current Year (barrels per stream day)</v>
      </c>
      <c r="B2979" s="2" t="s">
        <v>301</v>
      </c>
      <c r="C2979" s="2" t="s">
        <v>304</v>
      </c>
      <c r="D2979" s="2" t="s">
        <v>9</v>
      </c>
      <c r="E2979" s="2" t="s">
        <v>282</v>
      </c>
      <c r="F2979" s="2" t="s">
        <v>43</v>
      </c>
      <c r="G2979" s="2" t="s">
        <v>13</v>
      </c>
      <c r="H2979" s="2">
        <v>40000</v>
      </c>
    </row>
    <row r="2980" spans="1:8" x14ac:dyDescent="0.45">
      <c r="A2980" s="2" t="str">
        <f t="shared" si="46"/>
        <v>TESCalMARTINEZDESULFURIZATION, DIESEL FUELDownstream Charge Capacity, Next Year (barrels per stream day)</v>
      </c>
      <c r="B2980" s="2" t="s">
        <v>301</v>
      </c>
      <c r="C2980" s="2" t="s">
        <v>304</v>
      </c>
      <c r="D2980" s="2" t="s">
        <v>9</v>
      </c>
      <c r="E2980" s="2" t="s">
        <v>282</v>
      </c>
      <c r="F2980" s="2" t="s">
        <v>43</v>
      </c>
      <c r="G2980" s="2" t="s">
        <v>14</v>
      </c>
      <c r="H2980" s="2">
        <v>40000</v>
      </c>
    </row>
    <row r="2981" spans="1:8" x14ac:dyDescent="0.45">
      <c r="A2981" s="2" t="str">
        <f t="shared" si="46"/>
        <v>TESCalMARTINEZDESULFURIZATION, GASOLINEDownstream Charge Capacity, Current Year (barrels per stream day)</v>
      </c>
      <c r="B2981" s="2" t="s">
        <v>301</v>
      </c>
      <c r="C2981" s="2" t="s">
        <v>304</v>
      </c>
      <c r="D2981" s="2" t="s">
        <v>9</v>
      </c>
      <c r="E2981" s="2" t="s">
        <v>282</v>
      </c>
      <c r="F2981" s="2" t="s">
        <v>30</v>
      </c>
      <c r="G2981" s="2" t="s">
        <v>13</v>
      </c>
      <c r="H2981" s="2">
        <v>43000</v>
      </c>
    </row>
    <row r="2982" spans="1:8" x14ac:dyDescent="0.45">
      <c r="A2982" s="2" t="str">
        <f t="shared" si="46"/>
        <v>TESCalMARTINEZDESULFURIZATION, GASOLINEDownstream Charge Capacity, Next Year (barrels per stream day)</v>
      </c>
      <c r="B2982" s="2" t="s">
        <v>301</v>
      </c>
      <c r="C2982" s="2" t="s">
        <v>304</v>
      </c>
      <c r="D2982" s="2" t="s">
        <v>9</v>
      </c>
      <c r="E2982" s="2" t="s">
        <v>282</v>
      </c>
      <c r="F2982" s="2" t="s">
        <v>30</v>
      </c>
      <c r="G2982" s="2" t="s">
        <v>14</v>
      </c>
      <c r="H2982" s="2">
        <v>43000</v>
      </c>
    </row>
    <row r="2983" spans="1:8" x14ac:dyDescent="0.45">
      <c r="A2983" s="2" t="str">
        <f t="shared" si="46"/>
        <v>TESCalMARTINEZDESULFURIZATION, HEAVY GAS OILDownstream Charge Capacity, Current Year (barrels per stream day)</v>
      </c>
      <c r="B2983" s="2" t="s">
        <v>301</v>
      </c>
      <c r="C2983" s="2" t="s">
        <v>304</v>
      </c>
      <c r="D2983" s="2" t="s">
        <v>9</v>
      </c>
      <c r="E2983" s="2" t="s">
        <v>282</v>
      </c>
      <c r="F2983" s="2" t="s">
        <v>16</v>
      </c>
      <c r="G2983" s="2" t="s">
        <v>13</v>
      </c>
      <c r="H2983" s="2">
        <v>69500</v>
      </c>
    </row>
    <row r="2984" spans="1:8" x14ac:dyDescent="0.45">
      <c r="A2984" s="2" t="str">
        <f t="shared" si="46"/>
        <v>TESCalMARTINEZDESULFURIZATION, HEAVY GAS OILDownstream Charge Capacity, Next Year (barrels per stream day)</v>
      </c>
      <c r="B2984" s="2" t="s">
        <v>301</v>
      </c>
      <c r="C2984" s="2" t="s">
        <v>304</v>
      </c>
      <c r="D2984" s="2" t="s">
        <v>9</v>
      </c>
      <c r="E2984" s="2" t="s">
        <v>282</v>
      </c>
      <c r="F2984" s="2" t="s">
        <v>16</v>
      </c>
      <c r="G2984" s="2" t="s">
        <v>14</v>
      </c>
      <c r="H2984" s="2">
        <v>69500</v>
      </c>
    </row>
    <row r="2985" spans="1:8" x14ac:dyDescent="0.45">
      <c r="A2985" s="2" t="str">
        <f t="shared" si="46"/>
        <v>TESCalMARTINEZDESULFURIZATION, NAPHTHA/REFORMER FEEDDownstream Charge Capacity, Current Year (barrels per stream day)</v>
      </c>
      <c r="B2985" s="2" t="s">
        <v>301</v>
      </c>
      <c r="C2985" s="2" t="s">
        <v>304</v>
      </c>
      <c r="D2985" s="2" t="s">
        <v>9</v>
      </c>
      <c r="E2985" s="2" t="s">
        <v>282</v>
      </c>
      <c r="F2985" s="2" t="s">
        <v>17</v>
      </c>
      <c r="G2985" s="2" t="s">
        <v>13</v>
      </c>
      <c r="H2985" s="2">
        <v>27000</v>
      </c>
    </row>
    <row r="2986" spans="1:8" x14ac:dyDescent="0.45">
      <c r="A2986" s="2" t="str">
        <f t="shared" si="46"/>
        <v>TESCalMARTINEZDESULFURIZATION, NAPHTHA/REFORMER FEEDDownstream Charge Capacity, Next Year (barrels per stream day)</v>
      </c>
      <c r="B2986" s="2" t="s">
        <v>301</v>
      </c>
      <c r="C2986" s="2" t="s">
        <v>304</v>
      </c>
      <c r="D2986" s="2" t="s">
        <v>9</v>
      </c>
      <c r="E2986" s="2" t="s">
        <v>282</v>
      </c>
      <c r="F2986" s="2" t="s">
        <v>17</v>
      </c>
      <c r="G2986" s="2" t="s">
        <v>14</v>
      </c>
      <c r="H2986" s="2">
        <v>27000</v>
      </c>
    </row>
    <row r="2987" spans="1:8" x14ac:dyDescent="0.45">
      <c r="A2987" s="2" t="str">
        <f t="shared" si="46"/>
        <v>TESCalMARTINEZDESULFURIZATION, OTHER DISTILLATEDownstream Charge Capacity, Current Year (barrels per stream day)</v>
      </c>
      <c r="B2987" s="2" t="s">
        <v>301</v>
      </c>
      <c r="C2987" s="2" t="s">
        <v>304</v>
      </c>
      <c r="D2987" s="2" t="s">
        <v>9</v>
      </c>
      <c r="E2987" s="2" t="s">
        <v>282</v>
      </c>
      <c r="F2987" s="2" t="s">
        <v>99</v>
      </c>
      <c r="G2987" s="2" t="s">
        <v>13</v>
      </c>
      <c r="H2987" s="2">
        <v>19500</v>
      </c>
    </row>
    <row r="2988" spans="1:8" x14ac:dyDescent="0.45">
      <c r="A2988" s="2" t="str">
        <f t="shared" si="46"/>
        <v>TESCalMARTINEZDESULFURIZATION, OTHER DISTILLATEDownstream Charge Capacity, Next Year (barrels per stream day)</v>
      </c>
      <c r="B2988" s="2" t="s">
        <v>301</v>
      </c>
      <c r="C2988" s="2" t="s">
        <v>304</v>
      </c>
      <c r="D2988" s="2" t="s">
        <v>9</v>
      </c>
      <c r="E2988" s="2" t="s">
        <v>282</v>
      </c>
      <c r="F2988" s="2" t="s">
        <v>99</v>
      </c>
      <c r="G2988" s="2" t="s">
        <v>14</v>
      </c>
      <c r="H2988" s="2">
        <v>19500</v>
      </c>
    </row>
    <row r="2989" spans="1:8" x14ac:dyDescent="0.45">
      <c r="A2989" s="2" t="str">
        <f t="shared" si="46"/>
        <v>TESCalMARTINEZHYDROGEN (MMCFD)Production Capacity, Current Year (barrels per steam day except sulfur and hydrogen)</v>
      </c>
      <c r="B2989" s="2" t="s">
        <v>301</v>
      </c>
      <c r="C2989" s="2" t="s">
        <v>304</v>
      </c>
      <c r="D2989" s="2" t="s">
        <v>9</v>
      </c>
      <c r="E2989" s="2" t="s">
        <v>282</v>
      </c>
      <c r="F2989" s="2" t="s">
        <v>18</v>
      </c>
      <c r="G2989" s="2" t="s">
        <v>19</v>
      </c>
      <c r="H2989" s="2">
        <v>82</v>
      </c>
    </row>
    <row r="2990" spans="1:8" x14ac:dyDescent="0.45">
      <c r="A2990" s="2" t="str">
        <f t="shared" si="46"/>
        <v>TESCalMARTINEZHYDROGEN (MMCFD)Production Capacity, Next Year (barrels per stream day except sulfur and hydrogen)</v>
      </c>
      <c r="B2990" s="2" t="s">
        <v>301</v>
      </c>
      <c r="C2990" s="2" t="s">
        <v>304</v>
      </c>
      <c r="D2990" s="2" t="s">
        <v>9</v>
      </c>
      <c r="E2990" s="2" t="s">
        <v>282</v>
      </c>
      <c r="F2990" s="2" t="s">
        <v>18</v>
      </c>
      <c r="G2990" s="2" t="s">
        <v>20</v>
      </c>
      <c r="H2990" s="2">
        <v>82</v>
      </c>
    </row>
    <row r="2991" spans="1:8" x14ac:dyDescent="0.45">
      <c r="A2991" s="2" t="str">
        <f t="shared" si="46"/>
        <v>TESCalMARTINEZOPERATING CAPACITYAtmospheric Crude Distillation Capacity (barrels per calendar day)</v>
      </c>
      <c r="B2991" s="2" t="s">
        <v>301</v>
      </c>
      <c r="C2991" s="2" t="s">
        <v>304</v>
      </c>
      <c r="D2991" s="2" t="s">
        <v>9</v>
      </c>
      <c r="E2991" s="2" t="s">
        <v>282</v>
      </c>
      <c r="F2991" s="2" t="s">
        <v>31</v>
      </c>
      <c r="G2991" s="2" t="s">
        <v>32</v>
      </c>
      <c r="H2991" s="2">
        <v>166000</v>
      </c>
    </row>
    <row r="2992" spans="1:8" x14ac:dyDescent="0.45">
      <c r="A2992" s="2" t="str">
        <f t="shared" si="46"/>
        <v>TESCalMARTINEZOPERATING CAPACITYAtmospheric Crude Distillation Capacity (barrels per stream day)</v>
      </c>
      <c r="B2992" s="2" t="s">
        <v>301</v>
      </c>
      <c r="C2992" s="2" t="s">
        <v>304</v>
      </c>
      <c r="D2992" s="2" t="s">
        <v>9</v>
      </c>
      <c r="E2992" s="2" t="s">
        <v>282</v>
      </c>
      <c r="F2992" s="2" t="s">
        <v>31</v>
      </c>
      <c r="G2992" s="2" t="s">
        <v>33</v>
      </c>
      <c r="H2992" s="2">
        <v>170000</v>
      </c>
    </row>
    <row r="2993" spans="1:8" x14ac:dyDescent="0.45">
      <c r="A2993" s="2" t="str">
        <f t="shared" si="46"/>
        <v>TESCalMARTINEZPETCOKE,MARKETProduction Capacity, Current Year (barrels per steam day except sulfur and hydrogen)</v>
      </c>
      <c r="B2993" s="2" t="s">
        <v>301</v>
      </c>
      <c r="C2993" s="2" t="s">
        <v>304</v>
      </c>
      <c r="D2993" s="2" t="s">
        <v>9</v>
      </c>
      <c r="E2993" s="2" t="s">
        <v>282</v>
      </c>
      <c r="F2993" s="2" t="s">
        <v>67</v>
      </c>
      <c r="G2993" s="2" t="s">
        <v>19</v>
      </c>
      <c r="H2993" s="2">
        <v>15000</v>
      </c>
    </row>
    <row r="2994" spans="1:8" x14ac:dyDescent="0.45">
      <c r="A2994" s="2" t="str">
        <f t="shared" si="46"/>
        <v>TESCalMARTINEZPETCOKE,MARKETProduction Capacity, Next Year (barrels per stream day except sulfur and hydrogen)</v>
      </c>
      <c r="B2994" s="2" t="s">
        <v>301</v>
      </c>
      <c r="C2994" s="2" t="s">
        <v>304</v>
      </c>
      <c r="D2994" s="2" t="s">
        <v>9</v>
      </c>
      <c r="E2994" s="2" t="s">
        <v>282</v>
      </c>
      <c r="F2994" s="2" t="s">
        <v>67</v>
      </c>
      <c r="G2994" s="2" t="s">
        <v>20</v>
      </c>
      <c r="H2994" s="2">
        <v>15000</v>
      </c>
    </row>
    <row r="2995" spans="1:8" x14ac:dyDescent="0.45">
      <c r="A2995" s="2" t="str">
        <f t="shared" si="46"/>
        <v>TESCalMARTINEZSULFUR (SHORT TONS/DAY)Production Capacity, Current Year (barrels per steam day except sulfur and hydrogen)</v>
      </c>
      <c r="B2995" s="2" t="s">
        <v>301</v>
      </c>
      <c r="C2995" s="2" t="s">
        <v>304</v>
      </c>
      <c r="D2995" s="2" t="s">
        <v>9</v>
      </c>
      <c r="E2995" s="2" t="s">
        <v>282</v>
      </c>
      <c r="F2995" s="2" t="s">
        <v>24</v>
      </c>
      <c r="G2995" s="2" t="s">
        <v>19</v>
      </c>
      <c r="H2995" s="2">
        <v>200</v>
      </c>
    </row>
    <row r="2996" spans="1:8" x14ac:dyDescent="0.45">
      <c r="A2996" s="2" t="str">
        <f t="shared" si="46"/>
        <v>TESCalMARTINEZSULFUR (SHORT TONS/DAY)Production Capacity, Next Year (barrels per stream day except sulfur and hydrogen)</v>
      </c>
      <c r="B2996" s="2" t="s">
        <v>301</v>
      </c>
      <c r="C2996" s="2" t="s">
        <v>304</v>
      </c>
      <c r="D2996" s="2" t="s">
        <v>9</v>
      </c>
      <c r="E2996" s="2" t="s">
        <v>282</v>
      </c>
      <c r="F2996" s="2" t="s">
        <v>24</v>
      </c>
      <c r="G2996" s="2" t="s">
        <v>20</v>
      </c>
      <c r="H2996" s="2">
        <v>200</v>
      </c>
    </row>
    <row r="2997" spans="1:8" x14ac:dyDescent="0.45">
      <c r="A2997" s="2" t="str">
        <f t="shared" si="46"/>
        <v>TESCalMARTINEZTHERM CRACKING, DELAYED COKINGDownstream Charge Capacity, Current Year (barrels per calendar day)</v>
      </c>
      <c r="B2997" s="2" t="s">
        <v>301</v>
      </c>
      <c r="C2997" s="2" t="s">
        <v>304</v>
      </c>
      <c r="D2997" s="2" t="s">
        <v>9</v>
      </c>
      <c r="E2997" s="2" t="s">
        <v>282</v>
      </c>
      <c r="F2997" s="2" t="s">
        <v>68</v>
      </c>
      <c r="G2997" s="2" t="s">
        <v>12</v>
      </c>
      <c r="H2997" s="2">
        <v>50000</v>
      </c>
    </row>
    <row r="2998" spans="1:8" x14ac:dyDescent="0.45">
      <c r="A2998" s="2" t="str">
        <f t="shared" si="46"/>
        <v>TESCalMARTINEZTHERM CRACKING, DELAYED COKINGDownstream Charge Capacity, Current Year (barrels per stream day)</v>
      </c>
      <c r="B2998" s="2" t="s">
        <v>301</v>
      </c>
      <c r="C2998" s="2" t="s">
        <v>304</v>
      </c>
      <c r="D2998" s="2" t="s">
        <v>9</v>
      </c>
      <c r="E2998" s="2" t="s">
        <v>282</v>
      </c>
      <c r="F2998" s="2" t="s">
        <v>68</v>
      </c>
      <c r="G2998" s="2" t="s">
        <v>13</v>
      </c>
      <c r="H2998" s="2">
        <v>53000</v>
      </c>
    </row>
    <row r="2999" spans="1:8" x14ac:dyDescent="0.45">
      <c r="A2999" s="2" t="str">
        <f t="shared" si="46"/>
        <v>TESCalMARTINEZTHERM CRACKING, DELAYED COKINGDownstream Charge Capacity, Next Year (barrels per stream day)</v>
      </c>
      <c r="B2999" s="2" t="s">
        <v>301</v>
      </c>
      <c r="C2999" s="2" t="s">
        <v>304</v>
      </c>
      <c r="D2999" s="2" t="s">
        <v>9</v>
      </c>
      <c r="E2999" s="2" t="s">
        <v>282</v>
      </c>
      <c r="F2999" s="2" t="s">
        <v>68</v>
      </c>
      <c r="G2999" s="2" t="s">
        <v>14</v>
      </c>
      <c r="H2999" s="2">
        <v>53000</v>
      </c>
    </row>
    <row r="3000" spans="1:8" x14ac:dyDescent="0.45">
      <c r="A3000" s="2" t="str">
        <f t="shared" si="46"/>
        <v>TESCalMARTINEZTOTAL OPER CAP (PROJECTED, NEXT YEAR)Atmospheric Crude Distillation Capacity (barrels per stream day)</v>
      </c>
      <c r="B3000" s="2" t="s">
        <v>301</v>
      </c>
      <c r="C3000" s="2" t="s">
        <v>304</v>
      </c>
      <c r="D3000" s="2" t="s">
        <v>9</v>
      </c>
      <c r="E3000" s="2" t="s">
        <v>282</v>
      </c>
      <c r="F3000" s="2" t="s">
        <v>34</v>
      </c>
      <c r="G3000" s="2" t="s">
        <v>33</v>
      </c>
      <c r="H3000" s="2">
        <v>170000</v>
      </c>
    </row>
    <row r="3001" spans="1:8" x14ac:dyDescent="0.45">
      <c r="A3001" s="2" t="str">
        <f t="shared" si="46"/>
        <v>TESCalMARTINEZTOTAL OPERABLE CAPACITYAtmospheric Crude Distillation Capacity (barrels per calendar day)</v>
      </c>
      <c r="B3001" s="2" t="s">
        <v>301</v>
      </c>
      <c r="C3001" s="2" t="s">
        <v>304</v>
      </c>
      <c r="D3001" s="2" t="s">
        <v>9</v>
      </c>
      <c r="E3001" s="2" t="s">
        <v>282</v>
      </c>
      <c r="F3001" s="2" t="s">
        <v>35</v>
      </c>
      <c r="G3001" s="2" t="s">
        <v>32</v>
      </c>
      <c r="H3001" s="2">
        <v>166000</v>
      </c>
    </row>
    <row r="3002" spans="1:8" x14ac:dyDescent="0.45">
      <c r="A3002" s="2" t="str">
        <f t="shared" si="46"/>
        <v>TESCalMARTINEZTOTAL OPERABLE CAPACITYAtmospheric Crude Distillation Capacity (barrels per stream day)</v>
      </c>
      <c r="B3002" s="2" t="s">
        <v>301</v>
      </c>
      <c r="C3002" s="2" t="s">
        <v>304</v>
      </c>
      <c r="D3002" s="2" t="s">
        <v>9</v>
      </c>
      <c r="E3002" s="2" t="s">
        <v>282</v>
      </c>
      <c r="F3002" s="2" t="s">
        <v>35</v>
      </c>
      <c r="G3002" s="2" t="s">
        <v>33</v>
      </c>
      <c r="H3002" s="2">
        <v>170000</v>
      </c>
    </row>
    <row r="3003" spans="1:8" x14ac:dyDescent="0.45">
      <c r="A3003" s="2" t="str">
        <f t="shared" si="46"/>
        <v>TESCalMARTINEZVACUUM DISTILLATIONDownstream Charge Capacity, Current Year (barrels per stream day)</v>
      </c>
      <c r="B3003" s="2" t="s">
        <v>301</v>
      </c>
      <c r="C3003" s="2" t="s">
        <v>304</v>
      </c>
      <c r="D3003" s="2" t="s">
        <v>9</v>
      </c>
      <c r="E3003" s="2" t="s">
        <v>282</v>
      </c>
      <c r="F3003" s="2" t="s">
        <v>36</v>
      </c>
      <c r="G3003" s="2" t="s">
        <v>13</v>
      </c>
      <c r="H3003" s="2">
        <v>156900</v>
      </c>
    </row>
    <row r="3004" spans="1:8" x14ac:dyDescent="0.45">
      <c r="A3004" s="2" t="str">
        <f t="shared" si="46"/>
        <v>TESCalMARTINEZVACUUM DISTILLATIONDownstream Charge Capacity, Next Year (barrels per stream day)</v>
      </c>
      <c r="B3004" s="2" t="s">
        <v>301</v>
      </c>
      <c r="C3004" s="2" t="s">
        <v>304</v>
      </c>
      <c r="D3004" s="2" t="s">
        <v>9</v>
      </c>
      <c r="E3004" s="2" t="s">
        <v>282</v>
      </c>
      <c r="F3004" s="2" t="s">
        <v>36</v>
      </c>
      <c r="G3004" s="2" t="s">
        <v>14</v>
      </c>
      <c r="H3004" s="2">
        <v>156900</v>
      </c>
    </row>
    <row r="3005" spans="1:8" x14ac:dyDescent="0.45">
      <c r="A3005" s="2" t="str">
        <f t="shared" si="46"/>
        <v>TESCalWILMINGTONALKYLATESProduction Capacity, Current Year (barrels per steam day except sulfur and hydrogen)</v>
      </c>
      <c r="B3005" s="2" t="s">
        <v>301</v>
      </c>
      <c r="C3005" s="2" t="s">
        <v>304</v>
      </c>
      <c r="D3005" s="2" t="s">
        <v>9</v>
      </c>
      <c r="E3005" s="2" t="s">
        <v>260</v>
      </c>
      <c r="F3005" s="2" t="s">
        <v>40</v>
      </c>
      <c r="G3005" s="2" t="s">
        <v>19</v>
      </c>
      <c r="H3005" s="2">
        <v>12500</v>
      </c>
    </row>
    <row r="3006" spans="1:8" x14ac:dyDescent="0.45">
      <c r="A3006" s="2" t="str">
        <f t="shared" si="46"/>
        <v>TESCalWILMINGTONALKYLATESProduction Capacity, Next Year (barrels per stream day except sulfur and hydrogen)</v>
      </c>
      <c r="B3006" s="2" t="s">
        <v>301</v>
      </c>
      <c r="C3006" s="2" t="s">
        <v>304</v>
      </c>
      <c r="D3006" s="2" t="s">
        <v>9</v>
      </c>
      <c r="E3006" s="2" t="s">
        <v>260</v>
      </c>
      <c r="F3006" s="2" t="s">
        <v>40</v>
      </c>
      <c r="G3006" s="2" t="s">
        <v>20</v>
      </c>
      <c r="H3006" s="2">
        <v>12500</v>
      </c>
    </row>
    <row r="3007" spans="1:8" x14ac:dyDescent="0.45">
      <c r="A3007" s="2" t="str">
        <f t="shared" si="46"/>
        <v>TESCalWILMINGTONCAT CRACKING: FRESH FEEDDownstream Charge Capacity, Current Year (barrels per calendar day)</v>
      </c>
      <c r="B3007" s="2" t="s">
        <v>301</v>
      </c>
      <c r="C3007" s="2" t="s">
        <v>304</v>
      </c>
      <c r="D3007" s="2" t="s">
        <v>9</v>
      </c>
      <c r="E3007" s="2" t="s">
        <v>260</v>
      </c>
      <c r="F3007" s="2" t="s">
        <v>28</v>
      </c>
      <c r="G3007" s="2" t="s">
        <v>12</v>
      </c>
      <c r="H3007" s="2">
        <v>30700</v>
      </c>
    </row>
    <row r="3008" spans="1:8" x14ac:dyDescent="0.45">
      <c r="A3008" s="2" t="str">
        <f t="shared" si="46"/>
        <v>TESCalWILMINGTONCAT CRACKING: FRESH FEEDDownstream Charge Capacity, Current Year (barrels per stream day)</v>
      </c>
      <c r="B3008" s="2" t="s">
        <v>301</v>
      </c>
      <c r="C3008" s="2" t="s">
        <v>304</v>
      </c>
      <c r="D3008" s="2" t="s">
        <v>9</v>
      </c>
      <c r="E3008" s="2" t="s">
        <v>260</v>
      </c>
      <c r="F3008" s="2" t="s">
        <v>28</v>
      </c>
      <c r="G3008" s="2" t="s">
        <v>13</v>
      </c>
      <c r="H3008" s="2">
        <v>35000</v>
      </c>
    </row>
    <row r="3009" spans="1:8" x14ac:dyDescent="0.45">
      <c r="A3009" s="2" t="str">
        <f t="shared" si="46"/>
        <v>TESCalWILMINGTONCAT CRACKING: FRESH FEEDDownstream Charge Capacity, Next Year (barrels per stream day)</v>
      </c>
      <c r="B3009" s="2" t="s">
        <v>301</v>
      </c>
      <c r="C3009" s="2" t="s">
        <v>304</v>
      </c>
      <c r="D3009" s="2" t="s">
        <v>9</v>
      </c>
      <c r="E3009" s="2" t="s">
        <v>260</v>
      </c>
      <c r="F3009" s="2" t="s">
        <v>28</v>
      </c>
      <c r="G3009" s="2" t="s">
        <v>14</v>
      </c>
      <c r="H3009" s="2">
        <v>35000</v>
      </c>
    </row>
    <row r="3010" spans="1:8" x14ac:dyDescent="0.45">
      <c r="A3010" s="2" t="str">
        <f t="shared" ref="A3010:A3073" si="47">LEFT(B3010,3)&amp;LEFT(D3010,3)&amp;LEFT(E3010,15)&amp;F3010&amp;G3010</f>
        <v>TESCalWILMINGTONCAT HYDROCRACKING, DISTILLATEDownstream Charge Capacity, Current Year (barrels per calendar day)</v>
      </c>
      <c r="B3010" s="2" t="s">
        <v>301</v>
      </c>
      <c r="C3010" s="2" t="s">
        <v>304</v>
      </c>
      <c r="D3010" s="2" t="s">
        <v>9</v>
      </c>
      <c r="E3010" s="2" t="s">
        <v>260</v>
      </c>
      <c r="F3010" s="2" t="s">
        <v>158</v>
      </c>
      <c r="G3010" s="2" t="s">
        <v>12</v>
      </c>
      <c r="H3010" s="2">
        <v>6290</v>
      </c>
    </row>
    <row r="3011" spans="1:8" x14ac:dyDescent="0.45">
      <c r="A3011" s="2" t="str">
        <f t="shared" si="47"/>
        <v>TESCalWILMINGTONCAT HYDROCRACKING, DISTILLATEDownstream Charge Capacity, Current Year (barrels per stream day)</v>
      </c>
      <c r="B3011" s="2" t="s">
        <v>301</v>
      </c>
      <c r="C3011" s="2" t="s">
        <v>304</v>
      </c>
      <c r="D3011" s="2" t="s">
        <v>9</v>
      </c>
      <c r="E3011" s="2" t="s">
        <v>260</v>
      </c>
      <c r="F3011" s="2" t="s">
        <v>158</v>
      </c>
      <c r="G3011" s="2" t="s">
        <v>13</v>
      </c>
      <c r="H3011" s="2">
        <v>10000</v>
      </c>
    </row>
    <row r="3012" spans="1:8" x14ac:dyDescent="0.45">
      <c r="A3012" s="2" t="str">
        <f t="shared" si="47"/>
        <v>TESCalWILMINGTONCAT HYDROCRACKING, DISTILLATEDownstream Charge Capacity, Next Year (barrels per stream day)</v>
      </c>
      <c r="B3012" s="2" t="s">
        <v>301</v>
      </c>
      <c r="C3012" s="2" t="s">
        <v>304</v>
      </c>
      <c r="D3012" s="2" t="s">
        <v>9</v>
      </c>
      <c r="E3012" s="2" t="s">
        <v>260</v>
      </c>
      <c r="F3012" s="2" t="s">
        <v>158</v>
      </c>
      <c r="G3012" s="2" t="s">
        <v>14</v>
      </c>
      <c r="H3012" s="2">
        <v>10000</v>
      </c>
    </row>
    <row r="3013" spans="1:8" x14ac:dyDescent="0.45">
      <c r="A3013" s="2" t="str">
        <f t="shared" si="47"/>
        <v>TESCalWILMINGTONCAT HYDROCRACKING, GAS OILDownstream Charge Capacity, Current Year (barrels per calendar day)</v>
      </c>
      <c r="B3013" s="2" t="s">
        <v>301</v>
      </c>
      <c r="C3013" s="2" t="s">
        <v>304</v>
      </c>
      <c r="D3013" s="2" t="s">
        <v>9</v>
      </c>
      <c r="E3013" s="2" t="s">
        <v>260</v>
      </c>
      <c r="F3013" s="2" t="s">
        <v>11</v>
      </c>
      <c r="G3013" s="2" t="s">
        <v>12</v>
      </c>
      <c r="H3013" s="2">
        <v>21210</v>
      </c>
    </row>
    <row r="3014" spans="1:8" x14ac:dyDescent="0.45">
      <c r="A3014" s="2" t="str">
        <f t="shared" si="47"/>
        <v>TESCalWILMINGTONCAT HYDROCRACKING, GAS OILDownstream Charge Capacity, Current Year (barrels per stream day)</v>
      </c>
      <c r="B3014" s="2" t="s">
        <v>301</v>
      </c>
      <c r="C3014" s="2" t="s">
        <v>304</v>
      </c>
      <c r="D3014" s="2" t="s">
        <v>9</v>
      </c>
      <c r="E3014" s="2" t="s">
        <v>260</v>
      </c>
      <c r="F3014" s="2" t="s">
        <v>11</v>
      </c>
      <c r="G3014" s="2" t="s">
        <v>13</v>
      </c>
      <c r="H3014" s="2">
        <v>23000</v>
      </c>
    </row>
    <row r="3015" spans="1:8" x14ac:dyDescent="0.45">
      <c r="A3015" s="2" t="str">
        <f t="shared" si="47"/>
        <v>TESCalWILMINGTONCAT HYDROCRACKING, GAS OILDownstream Charge Capacity, Next Year (barrels per stream day)</v>
      </c>
      <c r="B3015" s="2" t="s">
        <v>301</v>
      </c>
      <c r="C3015" s="2" t="s">
        <v>304</v>
      </c>
      <c r="D3015" s="2" t="s">
        <v>9</v>
      </c>
      <c r="E3015" s="2" t="s">
        <v>260</v>
      </c>
      <c r="F3015" s="2" t="s">
        <v>11</v>
      </c>
      <c r="G3015" s="2" t="s">
        <v>14</v>
      </c>
      <c r="H3015" s="2">
        <v>23000</v>
      </c>
    </row>
    <row r="3016" spans="1:8" x14ac:dyDescent="0.45">
      <c r="A3016" s="2" t="str">
        <f t="shared" si="47"/>
        <v>TESCalWILMINGTONCAT REFORMING: HIGH PRESSUREDownstream Charge Capacity, Current Year (barrels per calendar day)</v>
      </c>
      <c r="B3016" s="2" t="s">
        <v>301</v>
      </c>
      <c r="C3016" s="2" t="s">
        <v>304</v>
      </c>
      <c r="D3016" s="2" t="s">
        <v>9</v>
      </c>
      <c r="E3016" s="2" t="s">
        <v>260</v>
      </c>
      <c r="F3016" s="2" t="s">
        <v>29</v>
      </c>
      <c r="G3016" s="2" t="s">
        <v>12</v>
      </c>
      <c r="H3016" s="2">
        <v>24800</v>
      </c>
    </row>
    <row r="3017" spans="1:8" x14ac:dyDescent="0.45">
      <c r="A3017" s="2" t="str">
        <f t="shared" si="47"/>
        <v>TESCalWILMINGTONCAT REFORMING: HIGH PRESSUREDownstream Charge Capacity, Current Year (barrels per stream day)</v>
      </c>
      <c r="B3017" s="2" t="s">
        <v>301</v>
      </c>
      <c r="C3017" s="2" t="s">
        <v>304</v>
      </c>
      <c r="D3017" s="2" t="s">
        <v>9</v>
      </c>
      <c r="E3017" s="2" t="s">
        <v>260</v>
      </c>
      <c r="F3017" s="2" t="s">
        <v>29</v>
      </c>
      <c r="G3017" s="2" t="s">
        <v>13</v>
      </c>
      <c r="H3017" s="2">
        <v>33000</v>
      </c>
    </row>
    <row r="3018" spans="1:8" x14ac:dyDescent="0.45">
      <c r="A3018" s="2" t="str">
        <f t="shared" si="47"/>
        <v>TESCalWILMINGTONCAT REFORMING: HIGH PRESSUREDownstream Charge Capacity, Next Year (barrels per stream day)</v>
      </c>
      <c r="B3018" s="2" t="s">
        <v>301</v>
      </c>
      <c r="C3018" s="2" t="s">
        <v>304</v>
      </c>
      <c r="D3018" s="2" t="s">
        <v>9</v>
      </c>
      <c r="E3018" s="2" t="s">
        <v>260</v>
      </c>
      <c r="F3018" s="2" t="s">
        <v>29</v>
      </c>
      <c r="G3018" s="2" t="s">
        <v>14</v>
      </c>
      <c r="H3018" s="2">
        <v>33000</v>
      </c>
    </row>
    <row r="3019" spans="1:8" x14ac:dyDescent="0.45">
      <c r="A3019" s="2" t="str">
        <f t="shared" si="47"/>
        <v>TESCalWILMINGTONDESULFURIZATION, DIESEL FUELDownstream Charge Capacity, Current Year (barrels per stream day)</v>
      </c>
      <c r="B3019" s="2" t="s">
        <v>301</v>
      </c>
      <c r="C3019" s="2" t="s">
        <v>304</v>
      </c>
      <c r="D3019" s="2" t="s">
        <v>9</v>
      </c>
      <c r="E3019" s="2" t="s">
        <v>260</v>
      </c>
      <c r="F3019" s="2" t="s">
        <v>43</v>
      </c>
      <c r="G3019" s="2" t="s">
        <v>13</v>
      </c>
      <c r="H3019" s="2">
        <v>10000</v>
      </c>
    </row>
    <row r="3020" spans="1:8" x14ac:dyDescent="0.45">
      <c r="A3020" s="2" t="str">
        <f t="shared" si="47"/>
        <v>TESCalWILMINGTONDESULFURIZATION, DIESEL FUELDownstream Charge Capacity, Next Year (barrels per stream day)</v>
      </c>
      <c r="B3020" s="2" t="s">
        <v>301</v>
      </c>
      <c r="C3020" s="2" t="s">
        <v>304</v>
      </c>
      <c r="D3020" s="2" t="s">
        <v>9</v>
      </c>
      <c r="E3020" s="2" t="s">
        <v>260</v>
      </c>
      <c r="F3020" s="2" t="s">
        <v>43</v>
      </c>
      <c r="G3020" s="2" t="s">
        <v>14</v>
      </c>
      <c r="H3020" s="2">
        <v>10000</v>
      </c>
    </row>
    <row r="3021" spans="1:8" x14ac:dyDescent="0.45">
      <c r="A3021" s="2" t="str">
        <f t="shared" si="47"/>
        <v>TESCalWILMINGTONDESULFURIZATION, HEAVY GAS OILDownstream Charge Capacity, Current Year (barrels per stream day)</v>
      </c>
      <c r="B3021" s="2" t="s">
        <v>301</v>
      </c>
      <c r="C3021" s="2" t="s">
        <v>304</v>
      </c>
      <c r="D3021" s="2" t="s">
        <v>9</v>
      </c>
      <c r="E3021" s="2" t="s">
        <v>260</v>
      </c>
      <c r="F3021" s="2" t="s">
        <v>16</v>
      </c>
      <c r="G3021" s="2" t="s">
        <v>13</v>
      </c>
      <c r="H3021" s="2">
        <v>45000</v>
      </c>
    </row>
    <row r="3022" spans="1:8" x14ac:dyDescent="0.45">
      <c r="A3022" s="2" t="str">
        <f t="shared" si="47"/>
        <v>TESCalWILMINGTONDESULFURIZATION, HEAVY GAS OILDownstream Charge Capacity, Next Year (barrels per stream day)</v>
      </c>
      <c r="B3022" s="2" t="s">
        <v>301</v>
      </c>
      <c r="C3022" s="2" t="s">
        <v>304</v>
      </c>
      <c r="D3022" s="2" t="s">
        <v>9</v>
      </c>
      <c r="E3022" s="2" t="s">
        <v>260</v>
      </c>
      <c r="F3022" s="2" t="s">
        <v>16</v>
      </c>
      <c r="G3022" s="2" t="s">
        <v>14</v>
      </c>
      <c r="H3022" s="2">
        <v>45000</v>
      </c>
    </row>
    <row r="3023" spans="1:8" x14ac:dyDescent="0.45">
      <c r="A3023" s="2" t="str">
        <f t="shared" si="47"/>
        <v>TESCalWILMINGTONDESULFURIZATION, KEROSENE AND JETDownstream Charge Capacity, Current Year (barrels per stream day)</v>
      </c>
      <c r="B3023" s="2" t="s">
        <v>301</v>
      </c>
      <c r="C3023" s="2" t="s">
        <v>304</v>
      </c>
      <c r="D3023" s="2" t="s">
        <v>9</v>
      </c>
      <c r="E3023" s="2" t="s">
        <v>260</v>
      </c>
      <c r="F3023" s="2" t="s">
        <v>44</v>
      </c>
      <c r="G3023" s="2" t="s">
        <v>13</v>
      </c>
      <c r="H3023" s="2">
        <v>19000</v>
      </c>
    </row>
    <row r="3024" spans="1:8" x14ac:dyDescent="0.45">
      <c r="A3024" s="2" t="str">
        <f t="shared" si="47"/>
        <v>TESCalWILMINGTONDESULFURIZATION, KEROSENE AND JETDownstream Charge Capacity, Next Year (barrels per stream day)</v>
      </c>
      <c r="B3024" s="2" t="s">
        <v>301</v>
      </c>
      <c r="C3024" s="2" t="s">
        <v>304</v>
      </c>
      <c r="D3024" s="2" t="s">
        <v>9</v>
      </c>
      <c r="E3024" s="2" t="s">
        <v>260</v>
      </c>
      <c r="F3024" s="2" t="s">
        <v>44</v>
      </c>
      <c r="G3024" s="2" t="s">
        <v>14</v>
      </c>
      <c r="H3024" s="2">
        <v>19000</v>
      </c>
    </row>
    <row r="3025" spans="1:8" x14ac:dyDescent="0.45">
      <c r="A3025" s="2" t="str">
        <f t="shared" si="47"/>
        <v>TESCalWILMINGTONDESULFURIZATION, NAPHTHA/REFORMER FEEDDownstream Charge Capacity, Current Year (barrels per stream day)</v>
      </c>
      <c r="B3025" s="2" t="s">
        <v>301</v>
      </c>
      <c r="C3025" s="2" t="s">
        <v>304</v>
      </c>
      <c r="D3025" s="2" t="s">
        <v>9</v>
      </c>
      <c r="E3025" s="2" t="s">
        <v>260</v>
      </c>
      <c r="F3025" s="2" t="s">
        <v>17</v>
      </c>
      <c r="G3025" s="2" t="s">
        <v>13</v>
      </c>
      <c r="H3025" s="2">
        <v>34000</v>
      </c>
    </row>
    <row r="3026" spans="1:8" x14ac:dyDescent="0.45">
      <c r="A3026" s="2" t="str">
        <f t="shared" si="47"/>
        <v>TESCalWILMINGTONDESULFURIZATION, NAPHTHA/REFORMER FEEDDownstream Charge Capacity, Next Year (barrels per stream day)</v>
      </c>
      <c r="B3026" s="2" t="s">
        <v>301</v>
      </c>
      <c r="C3026" s="2" t="s">
        <v>304</v>
      </c>
      <c r="D3026" s="2" t="s">
        <v>9</v>
      </c>
      <c r="E3026" s="2" t="s">
        <v>260</v>
      </c>
      <c r="F3026" s="2" t="s">
        <v>17</v>
      </c>
      <c r="G3026" s="2" t="s">
        <v>14</v>
      </c>
      <c r="H3026" s="2">
        <v>34000</v>
      </c>
    </row>
    <row r="3027" spans="1:8" x14ac:dyDescent="0.45">
      <c r="A3027" s="2" t="str">
        <f t="shared" si="47"/>
        <v>TESCalWILMINGTONDESULFURIZATION, OTHER DISTILLATEDownstream Charge Capacity, Current Year (barrels per stream day)</v>
      </c>
      <c r="B3027" s="2" t="s">
        <v>301</v>
      </c>
      <c r="C3027" s="2" t="s">
        <v>304</v>
      </c>
      <c r="D3027" s="2" t="s">
        <v>9</v>
      </c>
      <c r="E3027" s="2" t="s">
        <v>260</v>
      </c>
      <c r="F3027" s="2" t="s">
        <v>99</v>
      </c>
      <c r="G3027" s="2" t="s">
        <v>13</v>
      </c>
      <c r="H3027" s="2">
        <v>23000</v>
      </c>
    </row>
    <row r="3028" spans="1:8" x14ac:dyDescent="0.45">
      <c r="A3028" s="2" t="str">
        <f t="shared" si="47"/>
        <v>TESCalWILMINGTONDESULFURIZATION, OTHER DISTILLATEDownstream Charge Capacity, Next Year (barrels per stream day)</v>
      </c>
      <c r="B3028" s="2" t="s">
        <v>301</v>
      </c>
      <c r="C3028" s="2" t="s">
        <v>304</v>
      </c>
      <c r="D3028" s="2" t="s">
        <v>9</v>
      </c>
      <c r="E3028" s="2" t="s">
        <v>260</v>
      </c>
      <c r="F3028" s="2" t="s">
        <v>99</v>
      </c>
      <c r="G3028" s="2" t="s">
        <v>14</v>
      </c>
      <c r="H3028" s="2">
        <v>23000</v>
      </c>
    </row>
    <row r="3029" spans="1:8" x14ac:dyDescent="0.45">
      <c r="A3029" s="2" t="str">
        <f t="shared" si="47"/>
        <v>TESCalWILMINGTONHYDROGEN (MMCFD)Production Capacity, Current Year (barrels per steam day except sulfur and hydrogen)</v>
      </c>
      <c r="B3029" s="2" t="s">
        <v>301</v>
      </c>
      <c r="C3029" s="2" t="s">
        <v>304</v>
      </c>
      <c r="D3029" s="2" t="s">
        <v>9</v>
      </c>
      <c r="E3029" s="2" t="s">
        <v>260</v>
      </c>
      <c r="F3029" s="2" t="s">
        <v>18</v>
      </c>
      <c r="G3029" s="2" t="s">
        <v>19</v>
      </c>
      <c r="H3029" s="2">
        <v>15</v>
      </c>
    </row>
    <row r="3030" spans="1:8" x14ac:dyDescent="0.45">
      <c r="A3030" s="2" t="str">
        <f t="shared" si="47"/>
        <v>TESCalWILMINGTONHYDROGEN (MMCFD)Production Capacity, Next Year (barrels per stream day except sulfur and hydrogen)</v>
      </c>
      <c r="B3030" s="2" t="s">
        <v>301</v>
      </c>
      <c r="C3030" s="2" t="s">
        <v>304</v>
      </c>
      <c r="D3030" s="2" t="s">
        <v>9</v>
      </c>
      <c r="E3030" s="2" t="s">
        <v>260</v>
      </c>
      <c r="F3030" s="2" t="s">
        <v>18</v>
      </c>
      <c r="G3030" s="2" t="s">
        <v>20</v>
      </c>
      <c r="H3030" s="2">
        <v>15</v>
      </c>
    </row>
    <row r="3031" spans="1:8" x14ac:dyDescent="0.45">
      <c r="A3031" s="2" t="str">
        <f t="shared" si="47"/>
        <v>TESCalWILMINGTONISOMERIZATION (ISOBUTANE)Production Capacity, Current Year (barrels per steam day except sulfur and hydrogen)</v>
      </c>
      <c r="B3031" s="2" t="s">
        <v>301</v>
      </c>
      <c r="C3031" s="2" t="s">
        <v>304</v>
      </c>
      <c r="D3031" s="2" t="s">
        <v>9</v>
      </c>
      <c r="E3031" s="2" t="s">
        <v>260</v>
      </c>
      <c r="F3031" s="2" t="s">
        <v>21</v>
      </c>
      <c r="G3031" s="2" t="s">
        <v>19</v>
      </c>
      <c r="H3031" s="2">
        <v>7800</v>
      </c>
    </row>
    <row r="3032" spans="1:8" x14ac:dyDescent="0.45">
      <c r="A3032" s="2" t="str">
        <f t="shared" si="47"/>
        <v>TESCalWILMINGTONISOMERIZATION (ISOBUTANE)Production Capacity, Next Year (barrels per stream day except sulfur and hydrogen)</v>
      </c>
      <c r="B3032" s="2" t="s">
        <v>301</v>
      </c>
      <c r="C3032" s="2" t="s">
        <v>304</v>
      </c>
      <c r="D3032" s="2" t="s">
        <v>9</v>
      </c>
      <c r="E3032" s="2" t="s">
        <v>260</v>
      </c>
      <c r="F3032" s="2" t="s">
        <v>21</v>
      </c>
      <c r="G3032" s="2" t="s">
        <v>20</v>
      </c>
      <c r="H3032" s="2">
        <v>7800</v>
      </c>
    </row>
    <row r="3033" spans="1:8" x14ac:dyDescent="0.45">
      <c r="A3033" s="2" t="str">
        <f t="shared" si="47"/>
        <v>TESCalWILMINGTONOPERATING CAPACITYAtmospheric Crude Distillation Capacity (barrels per calendar day)</v>
      </c>
      <c r="B3033" s="2" t="s">
        <v>301</v>
      </c>
      <c r="C3033" s="2" t="s">
        <v>304</v>
      </c>
      <c r="D3033" s="2" t="s">
        <v>9</v>
      </c>
      <c r="E3033" s="2" t="s">
        <v>260</v>
      </c>
      <c r="F3033" s="2" t="s">
        <v>31</v>
      </c>
      <c r="G3033" s="2" t="s">
        <v>32</v>
      </c>
      <c r="H3033" s="2">
        <v>94900</v>
      </c>
    </row>
    <row r="3034" spans="1:8" x14ac:dyDescent="0.45">
      <c r="A3034" s="2" t="str">
        <f t="shared" si="47"/>
        <v>TESCalWILMINGTONOPERATING CAPACITYAtmospheric Crude Distillation Capacity (barrels per stream day)</v>
      </c>
      <c r="B3034" s="2" t="s">
        <v>301</v>
      </c>
      <c r="C3034" s="2" t="s">
        <v>304</v>
      </c>
      <c r="D3034" s="2" t="s">
        <v>9</v>
      </c>
      <c r="E3034" s="2" t="s">
        <v>260</v>
      </c>
      <c r="F3034" s="2" t="s">
        <v>31</v>
      </c>
      <c r="G3034" s="2" t="s">
        <v>33</v>
      </c>
      <c r="H3034" s="2">
        <v>107000</v>
      </c>
    </row>
    <row r="3035" spans="1:8" x14ac:dyDescent="0.45">
      <c r="A3035" s="2" t="str">
        <f t="shared" si="47"/>
        <v>TESCalWILMINGTONPETCOKE,MARKETProduction Capacity, Current Year (barrels per steam day except sulfur and hydrogen)</v>
      </c>
      <c r="B3035" s="2" t="s">
        <v>301</v>
      </c>
      <c r="C3035" s="2" t="s">
        <v>304</v>
      </c>
      <c r="D3035" s="2" t="s">
        <v>9</v>
      </c>
      <c r="E3035" s="2" t="s">
        <v>260</v>
      </c>
      <c r="F3035" s="2" t="s">
        <v>67</v>
      </c>
      <c r="G3035" s="2" t="s">
        <v>19</v>
      </c>
      <c r="H3035" s="2">
        <v>12000</v>
      </c>
    </row>
    <row r="3036" spans="1:8" x14ac:dyDescent="0.45">
      <c r="A3036" s="2" t="str">
        <f t="shared" si="47"/>
        <v>TESCalWILMINGTONPETCOKE,MARKETProduction Capacity, Next Year (barrels per stream day except sulfur and hydrogen)</v>
      </c>
      <c r="B3036" s="2" t="s">
        <v>301</v>
      </c>
      <c r="C3036" s="2" t="s">
        <v>304</v>
      </c>
      <c r="D3036" s="2" t="s">
        <v>9</v>
      </c>
      <c r="E3036" s="2" t="s">
        <v>260</v>
      </c>
      <c r="F3036" s="2" t="s">
        <v>67</v>
      </c>
      <c r="G3036" s="2" t="s">
        <v>20</v>
      </c>
      <c r="H3036" s="2">
        <v>12000</v>
      </c>
    </row>
    <row r="3037" spans="1:8" x14ac:dyDescent="0.45">
      <c r="A3037" s="2" t="str">
        <f t="shared" si="47"/>
        <v>TESCalWILMINGTONSULFUR (SHORT TONS/DAY)Production Capacity, Current Year (barrels per steam day except sulfur and hydrogen)</v>
      </c>
      <c r="B3037" s="2" t="s">
        <v>301</v>
      </c>
      <c r="C3037" s="2" t="s">
        <v>304</v>
      </c>
      <c r="D3037" s="2" t="s">
        <v>9</v>
      </c>
      <c r="E3037" s="2" t="s">
        <v>260</v>
      </c>
      <c r="F3037" s="2" t="s">
        <v>24</v>
      </c>
      <c r="G3037" s="2" t="s">
        <v>19</v>
      </c>
      <c r="H3037" s="2">
        <v>280</v>
      </c>
    </row>
    <row r="3038" spans="1:8" x14ac:dyDescent="0.45">
      <c r="A3038" s="2" t="str">
        <f t="shared" si="47"/>
        <v>TESCalWILMINGTONSULFUR (SHORT TONS/DAY)Production Capacity, Next Year (barrels per stream day except sulfur and hydrogen)</v>
      </c>
      <c r="B3038" s="2" t="s">
        <v>301</v>
      </c>
      <c r="C3038" s="2" t="s">
        <v>304</v>
      </c>
      <c r="D3038" s="2" t="s">
        <v>9</v>
      </c>
      <c r="E3038" s="2" t="s">
        <v>260</v>
      </c>
      <c r="F3038" s="2" t="s">
        <v>24</v>
      </c>
      <c r="G3038" s="2" t="s">
        <v>20</v>
      </c>
      <c r="H3038" s="2">
        <v>280</v>
      </c>
    </row>
    <row r="3039" spans="1:8" x14ac:dyDescent="0.45">
      <c r="A3039" s="2" t="str">
        <f t="shared" si="47"/>
        <v>TESCalWILMINGTONTHERM CRACKING, DELAYED COKINGDownstream Charge Capacity, Current Year (barrels per calendar day)</v>
      </c>
      <c r="B3039" s="2" t="s">
        <v>301</v>
      </c>
      <c r="C3039" s="2" t="s">
        <v>304</v>
      </c>
      <c r="D3039" s="2" t="s">
        <v>9</v>
      </c>
      <c r="E3039" s="2" t="s">
        <v>260</v>
      </c>
      <c r="F3039" s="2" t="s">
        <v>68</v>
      </c>
      <c r="G3039" s="2" t="s">
        <v>12</v>
      </c>
      <c r="H3039" s="2">
        <v>27200</v>
      </c>
    </row>
    <row r="3040" spans="1:8" x14ac:dyDescent="0.45">
      <c r="A3040" s="2" t="str">
        <f t="shared" si="47"/>
        <v>TESCalWILMINGTONTHERM CRACKING, DELAYED COKINGDownstream Charge Capacity, Current Year (barrels per stream day)</v>
      </c>
      <c r="B3040" s="2" t="s">
        <v>301</v>
      </c>
      <c r="C3040" s="2" t="s">
        <v>304</v>
      </c>
      <c r="D3040" s="2" t="s">
        <v>9</v>
      </c>
      <c r="E3040" s="2" t="s">
        <v>260</v>
      </c>
      <c r="F3040" s="2" t="s">
        <v>68</v>
      </c>
      <c r="G3040" s="2" t="s">
        <v>13</v>
      </c>
      <c r="H3040" s="2">
        <v>42000</v>
      </c>
    </row>
    <row r="3041" spans="1:8" x14ac:dyDescent="0.45">
      <c r="A3041" s="2" t="str">
        <f t="shared" si="47"/>
        <v>TESCalWILMINGTONTHERM CRACKING, DELAYED COKINGDownstream Charge Capacity, Next Year (barrels per stream day)</v>
      </c>
      <c r="B3041" s="2" t="s">
        <v>301</v>
      </c>
      <c r="C3041" s="2" t="s">
        <v>304</v>
      </c>
      <c r="D3041" s="2" t="s">
        <v>9</v>
      </c>
      <c r="E3041" s="2" t="s">
        <v>260</v>
      </c>
      <c r="F3041" s="2" t="s">
        <v>68</v>
      </c>
      <c r="G3041" s="2" t="s">
        <v>14</v>
      </c>
      <c r="H3041" s="2">
        <v>42000</v>
      </c>
    </row>
    <row r="3042" spans="1:8" x14ac:dyDescent="0.45">
      <c r="A3042" s="2" t="str">
        <f t="shared" si="47"/>
        <v>TESCalWILMINGTONTOTAL OPER CAP (PROJECTED, NEXT YEAR)Atmospheric Crude Distillation Capacity (barrels per stream day)</v>
      </c>
      <c r="B3042" s="2" t="s">
        <v>301</v>
      </c>
      <c r="C3042" s="2" t="s">
        <v>304</v>
      </c>
      <c r="D3042" s="2" t="s">
        <v>9</v>
      </c>
      <c r="E3042" s="2" t="s">
        <v>260</v>
      </c>
      <c r="F3042" s="2" t="s">
        <v>34</v>
      </c>
      <c r="G3042" s="2" t="s">
        <v>33</v>
      </c>
      <c r="H3042" s="2">
        <v>107000</v>
      </c>
    </row>
    <row r="3043" spans="1:8" x14ac:dyDescent="0.45">
      <c r="A3043" s="2" t="str">
        <f t="shared" si="47"/>
        <v>TESCalWILMINGTONTOTAL OPERABLE CAPACITYAtmospheric Crude Distillation Capacity (barrels per calendar day)</v>
      </c>
      <c r="B3043" s="2" t="s">
        <v>301</v>
      </c>
      <c r="C3043" s="2" t="s">
        <v>304</v>
      </c>
      <c r="D3043" s="2" t="s">
        <v>9</v>
      </c>
      <c r="E3043" s="2" t="s">
        <v>260</v>
      </c>
      <c r="F3043" s="2" t="s">
        <v>35</v>
      </c>
      <c r="G3043" s="2" t="s">
        <v>32</v>
      </c>
      <c r="H3043" s="2">
        <v>94900</v>
      </c>
    </row>
    <row r="3044" spans="1:8" x14ac:dyDescent="0.45">
      <c r="A3044" s="2" t="str">
        <f t="shared" si="47"/>
        <v>TESCalWILMINGTONTOTAL OPERABLE CAPACITYAtmospheric Crude Distillation Capacity (barrels per stream day)</v>
      </c>
      <c r="B3044" s="2" t="s">
        <v>301</v>
      </c>
      <c r="C3044" s="2" t="s">
        <v>304</v>
      </c>
      <c r="D3044" s="2" t="s">
        <v>9</v>
      </c>
      <c r="E3044" s="2" t="s">
        <v>260</v>
      </c>
      <c r="F3044" s="2" t="s">
        <v>35</v>
      </c>
      <c r="G3044" s="2" t="s">
        <v>33</v>
      </c>
      <c r="H3044" s="2">
        <v>107000</v>
      </c>
    </row>
    <row r="3045" spans="1:8" x14ac:dyDescent="0.45">
      <c r="A3045" s="2" t="str">
        <f t="shared" si="47"/>
        <v>TESCalWILMINGTONVACUUM DISTILLATIONDownstream Charge Capacity, Current Year (barrels per stream day)</v>
      </c>
      <c r="B3045" s="2" t="s">
        <v>301</v>
      </c>
      <c r="C3045" s="2" t="s">
        <v>304</v>
      </c>
      <c r="D3045" s="2" t="s">
        <v>9</v>
      </c>
      <c r="E3045" s="2" t="s">
        <v>260</v>
      </c>
      <c r="F3045" s="2" t="s">
        <v>36</v>
      </c>
      <c r="G3045" s="2" t="s">
        <v>13</v>
      </c>
      <c r="H3045" s="2">
        <v>65000</v>
      </c>
    </row>
    <row r="3046" spans="1:8" x14ac:dyDescent="0.45">
      <c r="A3046" s="2" t="str">
        <f t="shared" si="47"/>
        <v>TESCalWILMINGTONVACUUM DISTILLATIONDownstream Charge Capacity, Next Year (barrels per stream day)</v>
      </c>
      <c r="B3046" s="2" t="s">
        <v>301</v>
      </c>
      <c r="C3046" s="2" t="s">
        <v>304</v>
      </c>
      <c r="D3046" s="2" t="s">
        <v>9</v>
      </c>
      <c r="E3046" s="2" t="s">
        <v>260</v>
      </c>
      <c r="F3046" s="2" t="s">
        <v>36</v>
      </c>
      <c r="G3046" s="2" t="s">
        <v>14</v>
      </c>
      <c r="H3046" s="2">
        <v>65000</v>
      </c>
    </row>
    <row r="3047" spans="1:8" x14ac:dyDescent="0.45">
      <c r="A3047" s="2" t="str">
        <f t="shared" si="47"/>
        <v>TESNorDICKINSONDESULFURIZATION, DIESEL FUELDownstream Charge Capacity, Current Year (barrels per stream day)</v>
      </c>
      <c r="B3047" s="2" t="s">
        <v>301</v>
      </c>
      <c r="C3047" s="2" t="s">
        <v>304</v>
      </c>
      <c r="D3047" s="2" t="s">
        <v>306</v>
      </c>
      <c r="E3047" s="2" t="s">
        <v>307</v>
      </c>
      <c r="F3047" s="2" t="s">
        <v>43</v>
      </c>
      <c r="G3047" s="2" t="s">
        <v>13</v>
      </c>
      <c r="H3047" s="2">
        <v>8000</v>
      </c>
    </row>
    <row r="3048" spans="1:8" x14ac:dyDescent="0.45">
      <c r="A3048" s="2" t="str">
        <f t="shared" si="47"/>
        <v>TESNorDICKINSONDESULFURIZATION, DIESEL FUELDownstream Charge Capacity, Next Year (barrels per stream day)</v>
      </c>
      <c r="B3048" s="2" t="s">
        <v>301</v>
      </c>
      <c r="C3048" s="2" t="s">
        <v>304</v>
      </c>
      <c r="D3048" s="2" t="s">
        <v>306</v>
      </c>
      <c r="E3048" s="2" t="s">
        <v>307</v>
      </c>
      <c r="F3048" s="2" t="s">
        <v>43</v>
      </c>
      <c r="G3048" s="2" t="s">
        <v>14</v>
      </c>
      <c r="H3048" s="2">
        <v>8000</v>
      </c>
    </row>
    <row r="3049" spans="1:8" x14ac:dyDescent="0.45">
      <c r="A3049" s="2" t="str">
        <f t="shared" si="47"/>
        <v>TESNorDICKINSONHYDROGEN (MMCFD)Production Capacity, Current Year (barrels per steam day except sulfur and hydrogen)</v>
      </c>
      <c r="B3049" s="2" t="s">
        <v>301</v>
      </c>
      <c r="C3049" s="2" t="s">
        <v>304</v>
      </c>
      <c r="D3049" s="2" t="s">
        <v>306</v>
      </c>
      <c r="E3049" s="2" t="s">
        <v>307</v>
      </c>
      <c r="F3049" s="2" t="s">
        <v>18</v>
      </c>
      <c r="G3049" s="2" t="s">
        <v>19</v>
      </c>
      <c r="H3049" s="2">
        <v>2</v>
      </c>
    </row>
    <row r="3050" spans="1:8" x14ac:dyDescent="0.45">
      <c r="A3050" s="2" t="str">
        <f t="shared" si="47"/>
        <v>TESNorDICKINSONHYDROGEN (MMCFD)Production Capacity, Next Year (barrels per stream day except sulfur and hydrogen)</v>
      </c>
      <c r="B3050" s="2" t="s">
        <v>301</v>
      </c>
      <c r="C3050" s="2" t="s">
        <v>304</v>
      </c>
      <c r="D3050" s="2" t="s">
        <v>306</v>
      </c>
      <c r="E3050" s="2" t="s">
        <v>307</v>
      </c>
      <c r="F3050" s="2" t="s">
        <v>18</v>
      </c>
      <c r="G3050" s="2" t="s">
        <v>20</v>
      </c>
      <c r="H3050" s="2">
        <v>2</v>
      </c>
    </row>
    <row r="3051" spans="1:8" x14ac:dyDescent="0.45">
      <c r="A3051" s="2" t="str">
        <f t="shared" si="47"/>
        <v>TESNorDICKINSONOPERATING CAPACITYAtmospheric Crude Distillation Capacity (barrels per calendar day)</v>
      </c>
      <c r="B3051" s="2" t="s">
        <v>301</v>
      </c>
      <c r="C3051" s="2" t="s">
        <v>304</v>
      </c>
      <c r="D3051" s="2" t="s">
        <v>306</v>
      </c>
      <c r="E3051" s="2" t="s">
        <v>307</v>
      </c>
      <c r="F3051" s="2" t="s">
        <v>31</v>
      </c>
      <c r="G3051" s="2" t="s">
        <v>32</v>
      </c>
      <c r="H3051" s="2">
        <v>19500</v>
      </c>
    </row>
    <row r="3052" spans="1:8" x14ac:dyDescent="0.45">
      <c r="A3052" s="2" t="str">
        <f t="shared" si="47"/>
        <v>TESNorDICKINSONOPERATING CAPACITYAtmospheric Crude Distillation Capacity (barrels per stream day)</v>
      </c>
      <c r="B3052" s="2" t="s">
        <v>301</v>
      </c>
      <c r="C3052" s="2" t="s">
        <v>304</v>
      </c>
      <c r="D3052" s="2" t="s">
        <v>306</v>
      </c>
      <c r="E3052" s="2" t="s">
        <v>307</v>
      </c>
      <c r="F3052" s="2" t="s">
        <v>31</v>
      </c>
      <c r="G3052" s="2" t="s">
        <v>33</v>
      </c>
      <c r="H3052" s="2">
        <v>20000</v>
      </c>
    </row>
    <row r="3053" spans="1:8" x14ac:dyDescent="0.45">
      <c r="A3053" s="2" t="str">
        <f t="shared" si="47"/>
        <v>TESNorDICKINSONSULFUR (SHORT TONS/DAY)Production Capacity, Current Year (barrels per steam day except sulfur and hydrogen)</v>
      </c>
      <c r="B3053" s="2" t="s">
        <v>301</v>
      </c>
      <c r="C3053" s="2" t="s">
        <v>304</v>
      </c>
      <c r="D3053" s="2" t="s">
        <v>306</v>
      </c>
      <c r="E3053" s="2" t="s">
        <v>307</v>
      </c>
      <c r="F3053" s="2" t="s">
        <v>24</v>
      </c>
      <c r="G3053" s="2" t="s">
        <v>19</v>
      </c>
      <c r="H3053" s="2">
        <v>2</v>
      </c>
    </row>
    <row r="3054" spans="1:8" x14ac:dyDescent="0.45">
      <c r="A3054" s="2" t="str">
        <f t="shared" si="47"/>
        <v>TESNorDICKINSONSULFUR (SHORT TONS/DAY)Production Capacity, Next Year (barrels per stream day except sulfur and hydrogen)</v>
      </c>
      <c r="B3054" s="2" t="s">
        <v>301</v>
      </c>
      <c r="C3054" s="2" t="s">
        <v>304</v>
      </c>
      <c r="D3054" s="2" t="s">
        <v>306</v>
      </c>
      <c r="E3054" s="2" t="s">
        <v>307</v>
      </c>
      <c r="F3054" s="2" t="s">
        <v>24</v>
      </c>
      <c r="G3054" s="2" t="s">
        <v>20</v>
      </c>
      <c r="H3054" s="2">
        <v>2</v>
      </c>
    </row>
    <row r="3055" spans="1:8" x14ac:dyDescent="0.45">
      <c r="A3055" s="2" t="str">
        <f t="shared" si="47"/>
        <v>TESNorDICKINSONTOTAL OPER CAP (PROJECTED, NEXT YEAR)Atmospheric Crude Distillation Capacity (barrels per stream day)</v>
      </c>
      <c r="B3055" s="2" t="s">
        <v>301</v>
      </c>
      <c r="C3055" s="2" t="s">
        <v>304</v>
      </c>
      <c r="D3055" s="2" t="s">
        <v>306</v>
      </c>
      <c r="E3055" s="2" t="s">
        <v>307</v>
      </c>
      <c r="F3055" s="2" t="s">
        <v>34</v>
      </c>
      <c r="G3055" s="2" t="s">
        <v>33</v>
      </c>
      <c r="H3055" s="2">
        <v>20000</v>
      </c>
    </row>
    <row r="3056" spans="1:8" x14ac:dyDescent="0.45">
      <c r="A3056" s="2" t="str">
        <f t="shared" si="47"/>
        <v>TESNorDICKINSONTOTAL OPERABLE CAPACITYAtmospheric Crude Distillation Capacity (barrels per calendar day)</v>
      </c>
      <c r="B3056" s="2" t="s">
        <v>301</v>
      </c>
      <c r="C3056" s="2" t="s">
        <v>304</v>
      </c>
      <c r="D3056" s="2" t="s">
        <v>306</v>
      </c>
      <c r="E3056" s="2" t="s">
        <v>307</v>
      </c>
      <c r="F3056" s="2" t="s">
        <v>35</v>
      </c>
      <c r="G3056" s="2" t="s">
        <v>32</v>
      </c>
      <c r="H3056" s="2">
        <v>19500</v>
      </c>
    </row>
    <row r="3057" spans="1:8" x14ac:dyDescent="0.45">
      <c r="A3057" s="2" t="str">
        <f t="shared" si="47"/>
        <v>TESNorDICKINSONTOTAL OPERABLE CAPACITYAtmospheric Crude Distillation Capacity (barrels per stream day)</v>
      </c>
      <c r="B3057" s="2" t="s">
        <v>301</v>
      </c>
      <c r="C3057" s="2" t="s">
        <v>304</v>
      </c>
      <c r="D3057" s="2" t="s">
        <v>306</v>
      </c>
      <c r="E3057" s="2" t="s">
        <v>307</v>
      </c>
      <c r="F3057" s="2" t="s">
        <v>35</v>
      </c>
      <c r="G3057" s="2" t="s">
        <v>33</v>
      </c>
      <c r="H3057" s="2">
        <v>20000</v>
      </c>
    </row>
    <row r="3058" spans="1:8" x14ac:dyDescent="0.45">
      <c r="A3058" s="2" t="str">
        <f t="shared" si="47"/>
        <v>TESNorMANDANALKYLATESProduction Capacity, Current Year (barrels per steam day except sulfur and hydrogen)</v>
      </c>
      <c r="B3058" s="2" t="s">
        <v>301</v>
      </c>
      <c r="C3058" s="2" t="s">
        <v>308</v>
      </c>
      <c r="D3058" s="2" t="s">
        <v>306</v>
      </c>
      <c r="E3058" s="2" t="s">
        <v>309</v>
      </c>
      <c r="F3058" s="2" t="s">
        <v>40</v>
      </c>
      <c r="G3058" s="2" t="s">
        <v>19</v>
      </c>
      <c r="H3058" s="2">
        <v>4830</v>
      </c>
    </row>
    <row r="3059" spans="1:8" x14ac:dyDescent="0.45">
      <c r="A3059" s="2" t="str">
        <f t="shared" si="47"/>
        <v>TESNorMANDANALKYLATESProduction Capacity, Next Year (barrels per stream day except sulfur and hydrogen)</v>
      </c>
      <c r="B3059" s="2" t="s">
        <v>301</v>
      </c>
      <c r="C3059" s="2" t="s">
        <v>308</v>
      </c>
      <c r="D3059" s="2" t="s">
        <v>306</v>
      </c>
      <c r="E3059" s="2" t="s">
        <v>309</v>
      </c>
      <c r="F3059" s="2" t="s">
        <v>40</v>
      </c>
      <c r="G3059" s="2" t="s">
        <v>20</v>
      </c>
      <c r="H3059" s="2">
        <v>4830</v>
      </c>
    </row>
    <row r="3060" spans="1:8" x14ac:dyDescent="0.45">
      <c r="A3060" s="2" t="str">
        <f t="shared" si="47"/>
        <v>TESNorMANDANCAT CRACKING: FRESH FEEDDownstream Charge Capacity, Current Year (barrels per calendar day)</v>
      </c>
      <c r="B3060" s="2" t="s">
        <v>301</v>
      </c>
      <c r="C3060" s="2" t="s">
        <v>308</v>
      </c>
      <c r="D3060" s="2" t="s">
        <v>306</v>
      </c>
      <c r="E3060" s="2" t="s">
        <v>309</v>
      </c>
      <c r="F3060" s="2" t="s">
        <v>28</v>
      </c>
      <c r="G3060" s="2" t="s">
        <v>12</v>
      </c>
      <c r="H3060" s="2">
        <v>25360</v>
      </c>
    </row>
    <row r="3061" spans="1:8" x14ac:dyDescent="0.45">
      <c r="A3061" s="2" t="str">
        <f t="shared" si="47"/>
        <v>TESNorMANDANCAT CRACKING: FRESH FEEDDownstream Charge Capacity, Current Year (barrels per stream day)</v>
      </c>
      <c r="B3061" s="2" t="s">
        <v>301</v>
      </c>
      <c r="C3061" s="2" t="s">
        <v>308</v>
      </c>
      <c r="D3061" s="2" t="s">
        <v>306</v>
      </c>
      <c r="E3061" s="2" t="s">
        <v>309</v>
      </c>
      <c r="F3061" s="2" t="s">
        <v>28</v>
      </c>
      <c r="G3061" s="2" t="s">
        <v>13</v>
      </c>
      <c r="H3061" s="2">
        <v>27000</v>
      </c>
    </row>
    <row r="3062" spans="1:8" x14ac:dyDescent="0.45">
      <c r="A3062" s="2" t="str">
        <f t="shared" si="47"/>
        <v>TESNorMANDANCAT CRACKING: FRESH FEEDDownstream Charge Capacity, Next Year (barrels per stream day)</v>
      </c>
      <c r="B3062" s="2" t="s">
        <v>301</v>
      </c>
      <c r="C3062" s="2" t="s">
        <v>308</v>
      </c>
      <c r="D3062" s="2" t="s">
        <v>306</v>
      </c>
      <c r="E3062" s="2" t="s">
        <v>309</v>
      </c>
      <c r="F3062" s="2" t="s">
        <v>28</v>
      </c>
      <c r="G3062" s="2" t="s">
        <v>14</v>
      </c>
      <c r="H3062" s="2">
        <v>27000</v>
      </c>
    </row>
    <row r="3063" spans="1:8" x14ac:dyDescent="0.45">
      <c r="A3063" s="2" t="str">
        <f t="shared" si="47"/>
        <v>TESNorMANDANCAT CRACKING: RECYCLED FEEDDownstream Charge Capacity, Current Year (barrels per stream day)</v>
      </c>
      <c r="B3063" s="2" t="s">
        <v>301</v>
      </c>
      <c r="C3063" s="2" t="s">
        <v>308</v>
      </c>
      <c r="D3063" s="2" t="s">
        <v>306</v>
      </c>
      <c r="E3063" s="2" t="s">
        <v>309</v>
      </c>
      <c r="F3063" s="2" t="s">
        <v>66</v>
      </c>
      <c r="G3063" s="2" t="s">
        <v>13</v>
      </c>
      <c r="H3063" s="2">
        <v>3600</v>
      </c>
    </row>
    <row r="3064" spans="1:8" x14ac:dyDescent="0.45">
      <c r="A3064" s="2" t="str">
        <f t="shared" si="47"/>
        <v>TESNorMANDANCAT CRACKING: RECYCLED FEEDDownstream Charge Capacity, Next Year (barrels per stream day)</v>
      </c>
      <c r="B3064" s="2" t="s">
        <v>301</v>
      </c>
      <c r="C3064" s="2" t="s">
        <v>308</v>
      </c>
      <c r="D3064" s="2" t="s">
        <v>306</v>
      </c>
      <c r="E3064" s="2" t="s">
        <v>309</v>
      </c>
      <c r="F3064" s="2" t="s">
        <v>66</v>
      </c>
      <c r="G3064" s="2" t="s">
        <v>14</v>
      </c>
      <c r="H3064" s="2">
        <v>3600</v>
      </c>
    </row>
    <row r="3065" spans="1:8" x14ac:dyDescent="0.45">
      <c r="A3065" s="2" t="str">
        <f t="shared" si="47"/>
        <v>TESNorMANDANCAT REFORMING: HIGH PRESSUREDownstream Charge Capacity, Current Year (barrels per calendar day)</v>
      </c>
      <c r="B3065" s="2" t="s">
        <v>301</v>
      </c>
      <c r="C3065" s="2" t="s">
        <v>308</v>
      </c>
      <c r="D3065" s="2" t="s">
        <v>306</v>
      </c>
      <c r="E3065" s="2" t="s">
        <v>309</v>
      </c>
      <c r="F3065" s="2" t="s">
        <v>29</v>
      </c>
      <c r="G3065" s="2" t="s">
        <v>12</v>
      </c>
      <c r="H3065" s="2">
        <v>11900</v>
      </c>
    </row>
    <row r="3066" spans="1:8" x14ac:dyDescent="0.45">
      <c r="A3066" s="2" t="str">
        <f t="shared" si="47"/>
        <v>TESNorMANDANCAT REFORMING: HIGH PRESSUREDownstream Charge Capacity, Current Year (barrels per stream day)</v>
      </c>
      <c r="B3066" s="2" t="s">
        <v>301</v>
      </c>
      <c r="C3066" s="2" t="s">
        <v>308</v>
      </c>
      <c r="D3066" s="2" t="s">
        <v>306</v>
      </c>
      <c r="E3066" s="2" t="s">
        <v>309</v>
      </c>
      <c r="F3066" s="2" t="s">
        <v>29</v>
      </c>
      <c r="G3066" s="2" t="s">
        <v>13</v>
      </c>
      <c r="H3066" s="2">
        <v>12500</v>
      </c>
    </row>
    <row r="3067" spans="1:8" x14ac:dyDescent="0.45">
      <c r="A3067" s="2" t="str">
        <f t="shared" si="47"/>
        <v>TESNorMANDANCAT REFORMING: HIGH PRESSUREDownstream Charge Capacity, Next Year (barrels per stream day)</v>
      </c>
      <c r="B3067" s="2" t="s">
        <v>301</v>
      </c>
      <c r="C3067" s="2" t="s">
        <v>308</v>
      </c>
      <c r="D3067" s="2" t="s">
        <v>306</v>
      </c>
      <c r="E3067" s="2" t="s">
        <v>309</v>
      </c>
      <c r="F3067" s="2" t="s">
        <v>29</v>
      </c>
      <c r="G3067" s="2" t="s">
        <v>14</v>
      </c>
      <c r="H3067" s="2">
        <v>12500</v>
      </c>
    </row>
    <row r="3068" spans="1:8" x14ac:dyDescent="0.45">
      <c r="A3068" s="2" t="str">
        <f t="shared" si="47"/>
        <v>TESNorMANDANDESULFURIZATION, DIESEL FUELDownstream Charge Capacity, Current Year (barrels per stream day)</v>
      </c>
      <c r="B3068" s="2" t="s">
        <v>301</v>
      </c>
      <c r="C3068" s="2" t="s">
        <v>308</v>
      </c>
      <c r="D3068" s="2" t="s">
        <v>306</v>
      </c>
      <c r="E3068" s="2" t="s">
        <v>309</v>
      </c>
      <c r="F3068" s="2" t="s">
        <v>43</v>
      </c>
      <c r="G3068" s="2" t="s">
        <v>13</v>
      </c>
      <c r="H3068" s="2">
        <v>23800</v>
      </c>
    </row>
    <row r="3069" spans="1:8" x14ac:dyDescent="0.45">
      <c r="A3069" s="2" t="str">
        <f t="shared" si="47"/>
        <v>TESNorMANDANDESULFURIZATION, DIESEL FUELDownstream Charge Capacity, Next Year (barrels per stream day)</v>
      </c>
      <c r="B3069" s="2" t="s">
        <v>301</v>
      </c>
      <c r="C3069" s="2" t="s">
        <v>308</v>
      </c>
      <c r="D3069" s="2" t="s">
        <v>306</v>
      </c>
      <c r="E3069" s="2" t="s">
        <v>309</v>
      </c>
      <c r="F3069" s="2" t="s">
        <v>43</v>
      </c>
      <c r="G3069" s="2" t="s">
        <v>14</v>
      </c>
      <c r="H3069" s="2">
        <v>23800</v>
      </c>
    </row>
    <row r="3070" spans="1:8" x14ac:dyDescent="0.45">
      <c r="A3070" s="2" t="str">
        <f t="shared" si="47"/>
        <v>TESNorMANDANDESULFURIZATION, NAPHTHA/REFORMER FEEDDownstream Charge Capacity, Current Year (barrels per stream day)</v>
      </c>
      <c r="B3070" s="2" t="s">
        <v>301</v>
      </c>
      <c r="C3070" s="2" t="s">
        <v>308</v>
      </c>
      <c r="D3070" s="2" t="s">
        <v>306</v>
      </c>
      <c r="E3070" s="2" t="s">
        <v>309</v>
      </c>
      <c r="F3070" s="2" t="s">
        <v>17</v>
      </c>
      <c r="G3070" s="2" t="s">
        <v>13</v>
      </c>
      <c r="H3070" s="2">
        <v>13600</v>
      </c>
    </row>
    <row r="3071" spans="1:8" x14ac:dyDescent="0.45">
      <c r="A3071" s="2" t="str">
        <f t="shared" si="47"/>
        <v>TESNorMANDANDESULFURIZATION, NAPHTHA/REFORMER FEEDDownstream Charge Capacity, Next Year (barrels per stream day)</v>
      </c>
      <c r="B3071" s="2" t="s">
        <v>301</v>
      </c>
      <c r="C3071" s="2" t="s">
        <v>308</v>
      </c>
      <c r="D3071" s="2" t="s">
        <v>306</v>
      </c>
      <c r="E3071" s="2" t="s">
        <v>309</v>
      </c>
      <c r="F3071" s="2" t="s">
        <v>17</v>
      </c>
      <c r="G3071" s="2" t="s">
        <v>14</v>
      </c>
      <c r="H3071" s="2">
        <v>13600</v>
      </c>
    </row>
    <row r="3072" spans="1:8" x14ac:dyDescent="0.45">
      <c r="A3072" s="2" t="str">
        <f t="shared" si="47"/>
        <v>TESNorMANDANDESULFURIZATION, OTHER DISTILLATEDownstream Charge Capacity, Current Year (barrels per stream day)</v>
      </c>
      <c r="B3072" s="2" t="s">
        <v>301</v>
      </c>
      <c r="C3072" s="2" t="s">
        <v>308</v>
      </c>
      <c r="D3072" s="2" t="s">
        <v>306</v>
      </c>
      <c r="E3072" s="2" t="s">
        <v>309</v>
      </c>
      <c r="F3072" s="2" t="s">
        <v>99</v>
      </c>
      <c r="G3072" s="2" t="s">
        <v>13</v>
      </c>
      <c r="H3072" s="2">
        <v>6660</v>
      </c>
    </row>
    <row r="3073" spans="1:8" x14ac:dyDescent="0.45">
      <c r="A3073" s="2" t="str">
        <f t="shared" si="47"/>
        <v>TESNorMANDANDESULFURIZATION, OTHER DISTILLATEDownstream Charge Capacity, Next Year (barrels per stream day)</v>
      </c>
      <c r="B3073" s="2" t="s">
        <v>301</v>
      </c>
      <c r="C3073" s="2" t="s">
        <v>308</v>
      </c>
      <c r="D3073" s="2" t="s">
        <v>306</v>
      </c>
      <c r="E3073" s="2" t="s">
        <v>309</v>
      </c>
      <c r="F3073" s="2" t="s">
        <v>99</v>
      </c>
      <c r="G3073" s="2" t="s">
        <v>14</v>
      </c>
      <c r="H3073" s="2">
        <v>6660</v>
      </c>
    </row>
    <row r="3074" spans="1:8" x14ac:dyDescent="0.45">
      <c r="A3074" s="2" t="str">
        <f t="shared" ref="A3074:A3137" si="48">LEFT(B3074,3)&amp;LEFT(D3074,3)&amp;LEFT(E3074,15)&amp;F3074&amp;G3074</f>
        <v>TESNorMANDANOPERATING CAPACITYAtmospheric Crude Distillation Capacity (barrels per calendar day)</v>
      </c>
      <c r="B3074" s="2" t="s">
        <v>301</v>
      </c>
      <c r="C3074" s="2" t="s">
        <v>308</v>
      </c>
      <c r="D3074" s="2" t="s">
        <v>306</v>
      </c>
      <c r="E3074" s="2" t="s">
        <v>309</v>
      </c>
      <c r="F3074" s="2" t="s">
        <v>31</v>
      </c>
      <c r="G3074" s="2" t="s">
        <v>32</v>
      </c>
      <c r="H3074" s="2">
        <v>73800</v>
      </c>
    </row>
    <row r="3075" spans="1:8" x14ac:dyDescent="0.45">
      <c r="A3075" s="2" t="str">
        <f t="shared" si="48"/>
        <v>TESNorMANDANOPERATING CAPACITYAtmospheric Crude Distillation Capacity (barrels per stream day)</v>
      </c>
      <c r="B3075" s="2" t="s">
        <v>301</v>
      </c>
      <c r="C3075" s="2" t="s">
        <v>308</v>
      </c>
      <c r="D3075" s="2" t="s">
        <v>306</v>
      </c>
      <c r="E3075" s="2" t="s">
        <v>309</v>
      </c>
      <c r="F3075" s="2" t="s">
        <v>31</v>
      </c>
      <c r="G3075" s="2" t="s">
        <v>33</v>
      </c>
      <c r="H3075" s="2">
        <v>74600</v>
      </c>
    </row>
    <row r="3076" spans="1:8" x14ac:dyDescent="0.45">
      <c r="A3076" s="2" t="str">
        <f t="shared" si="48"/>
        <v>TESNorMANDANSULFUR (SHORT TONS/DAY)Production Capacity, Current Year (barrels per steam day except sulfur and hydrogen)</v>
      </c>
      <c r="B3076" s="2" t="s">
        <v>301</v>
      </c>
      <c r="C3076" s="2" t="s">
        <v>308</v>
      </c>
      <c r="D3076" s="2" t="s">
        <v>306</v>
      </c>
      <c r="E3076" s="2" t="s">
        <v>309</v>
      </c>
      <c r="F3076" s="2" t="s">
        <v>24</v>
      </c>
      <c r="G3076" s="2" t="s">
        <v>19</v>
      </c>
      <c r="H3076" s="2">
        <v>17</v>
      </c>
    </row>
    <row r="3077" spans="1:8" x14ac:dyDescent="0.45">
      <c r="A3077" s="2" t="str">
        <f t="shared" si="48"/>
        <v>TESNorMANDANSULFUR (SHORT TONS/DAY)Production Capacity, Next Year (barrels per stream day except sulfur and hydrogen)</v>
      </c>
      <c r="B3077" s="2" t="s">
        <v>301</v>
      </c>
      <c r="C3077" s="2" t="s">
        <v>308</v>
      </c>
      <c r="D3077" s="2" t="s">
        <v>306</v>
      </c>
      <c r="E3077" s="2" t="s">
        <v>309</v>
      </c>
      <c r="F3077" s="2" t="s">
        <v>24</v>
      </c>
      <c r="G3077" s="2" t="s">
        <v>20</v>
      </c>
      <c r="H3077" s="2">
        <v>17</v>
      </c>
    </row>
    <row r="3078" spans="1:8" x14ac:dyDescent="0.45">
      <c r="A3078" s="2" t="str">
        <f t="shared" si="48"/>
        <v>TESNorMANDANTOTAL OPER CAP (PROJECTED, NEXT YEAR)Atmospheric Crude Distillation Capacity (barrels per stream day)</v>
      </c>
      <c r="B3078" s="2" t="s">
        <v>301</v>
      </c>
      <c r="C3078" s="2" t="s">
        <v>308</v>
      </c>
      <c r="D3078" s="2" t="s">
        <v>306</v>
      </c>
      <c r="E3078" s="2" t="s">
        <v>309</v>
      </c>
      <c r="F3078" s="2" t="s">
        <v>34</v>
      </c>
      <c r="G3078" s="2" t="s">
        <v>33</v>
      </c>
      <c r="H3078" s="2">
        <v>74600</v>
      </c>
    </row>
    <row r="3079" spans="1:8" x14ac:dyDescent="0.45">
      <c r="A3079" s="2" t="str">
        <f t="shared" si="48"/>
        <v>TESNorMANDANTOTAL OPERABLE CAPACITYAtmospheric Crude Distillation Capacity (barrels per calendar day)</v>
      </c>
      <c r="B3079" s="2" t="s">
        <v>301</v>
      </c>
      <c r="C3079" s="2" t="s">
        <v>308</v>
      </c>
      <c r="D3079" s="2" t="s">
        <v>306</v>
      </c>
      <c r="E3079" s="2" t="s">
        <v>309</v>
      </c>
      <c r="F3079" s="2" t="s">
        <v>35</v>
      </c>
      <c r="G3079" s="2" t="s">
        <v>32</v>
      </c>
      <c r="H3079" s="2">
        <v>73800</v>
      </c>
    </row>
    <row r="3080" spans="1:8" x14ac:dyDescent="0.45">
      <c r="A3080" s="2" t="str">
        <f t="shared" si="48"/>
        <v>TESNorMANDANTOTAL OPERABLE CAPACITYAtmospheric Crude Distillation Capacity (barrels per stream day)</v>
      </c>
      <c r="B3080" s="2" t="s">
        <v>301</v>
      </c>
      <c r="C3080" s="2" t="s">
        <v>308</v>
      </c>
      <c r="D3080" s="2" t="s">
        <v>306</v>
      </c>
      <c r="E3080" s="2" t="s">
        <v>309</v>
      </c>
      <c r="F3080" s="2" t="s">
        <v>35</v>
      </c>
      <c r="G3080" s="2" t="s">
        <v>33</v>
      </c>
      <c r="H3080" s="2">
        <v>74600</v>
      </c>
    </row>
    <row r="3081" spans="1:8" x14ac:dyDescent="0.45">
      <c r="A3081" s="2" t="str">
        <f t="shared" si="48"/>
        <v>TESUtaSALT LAKE CITYALKYLATESProduction Capacity, Current Year (barrels per steam day except sulfur and hydrogen)</v>
      </c>
      <c r="B3081" s="2" t="s">
        <v>301</v>
      </c>
      <c r="C3081" s="2" t="s">
        <v>308</v>
      </c>
      <c r="D3081" s="2" t="s">
        <v>57</v>
      </c>
      <c r="E3081" s="2" t="s">
        <v>109</v>
      </c>
      <c r="F3081" s="2" t="s">
        <v>40</v>
      </c>
      <c r="G3081" s="2" t="s">
        <v>19</v>
      </c>
      <c r="H3081" s="2">
        <v>7000</v>
      </c>
    </row>
    <row r="3082" spans="1:8" x14ac:dyDescent="0.45">
      <c r="A3082" s="2" t="str">
        <f t="shared" si="48"/>
        <v>TESUtaSALT LAKE CITYALKYLATESProduction Capacity, Next Year (barrels per stream day except sulfur and hydrogen)</v>
      </c>
      <c r="B3082" s="2" t="s">
        <v>301</v>
      </c>
      <c r="C3082" s="2" t="s">
        <v>308</v>
      </c>
      <c r="D3082" s="2" t="s">
        <v>57</v>
      </c>
      <c r="E3082" s="2" t="s">
        <v>109</v>
      </c>
      <c r="F3082" s="2" t="s">
        <v>40</v>
      </c>
      <c r="G3082" s="2" t="s">
        <v>20</v>
      </c>
      <c r="H3082" s="2">
        <v>7000</v>
      </c>
    </row>
    <row r="3083" spans="1:8" x14ac:dyDescent="0.45">
      <c r="A3083" s="2" t="str">
        <f t="shared" si="48"/>
        <v>TESUtaSALT LAKE CITYCAT CRACKING: FRESH FEEDDownstream Charge Capacity, Current Year (barrels per calendar day)</v>
      </c>
      <c r="B3083" s="2" t="s">
        <v>301</v>
      </c>
      <c r="C3083" s="2" t="s">
        <v>308</v>
      </c>
      <c r="D3083" s="2" t="s">
        <v>57</v>
      </c>
      <c r="E3083" s="2" t="s">
        <v>109</v>
      </c>
      <c r="F3083" s="2" t="s">
        <v>28</v>
      </c>
      <c r="G3083" s="2" t="s">
        <v>12</v>
      </c>
      <c r="H3083" s="2">
        <v>22400</v>
      </c>
    </row>
    <row r="3084" spans="1:8" x14ac:dyDescent="0.45">
      <c r="A3084" s="2" t="str">
        <f t="shared" si="48"/>
        <v>TESUtaSALT LAKE CITYCAT CRACKING: FRESH FEEDDownstream Charge Capacity, Current Year (barrels per stream day)</v>
      </c>
      <c r="B3084" s="2" t="s">
        <v>301</v>
      </c>
      <c r="C3084" s="2" t="s">
        <v>308</v>
      </c>
      <c r="D3084" s="2" t="s">
        <v>57</v>
      </c>
      <c r="E3084" s="2" t="s">
        <v>109</v>
      </c>
      <c r="F3084" s="2" t="s">
        <v>28</v>
      </c>
      <c r="G3084" s="2" t="s">
        <v>13</v>
      </c>
      <c r="H3084" s="2">
        <v>26000</v>
      </c>
    </row>
    <row r="3085" spans="1:8" x14ac:dyDescent="0.45">
      <c r="A3085" s="2" t="str">
        <f t="shared" si="48"/>
        <v>TESUtaSALT LAKE CITYCAT CRACKING: FRESH FEEDDownstream Charge Capacity, Next Year (barrels per stream day)</v>
      </c>
      <c r="B3085" s="2" t="s">
        <v>301</v>
      </c>
      <c r="C3085" s="2" t="s">
        <v>308</v>
      </c>
      <c r="D3085" s="2" t="s">
        <v>57</v>
      </c>
      <c r="E3085" s="2" t="s">
        <v>109</v>
      </c>
      <c r="F3085" s="2" t="s">
        <v>28</v>
      </c>
      <c r="G3085" s="2" t="s">
        <v>14</v>
      </c>
      <c r="H3085" s="2">
        <v>26000</v>
      </c>
    </row>
    <row r="3086" spans="1:8" x14ac:dyDescent="0.45">
      <c r="A3086" s="2" t="str">
        <f t="shared" si="48"/>
        <v>TESUtaSALT LAKE CITYCAT CRACKING: RECYCLED FEEDDownstream Charge Capacity, Current Year (barrels per stream day)</v>
      </c>
      <c r="B3086" s="2" t="s">
        <v>301</v>
      </c>
      <c r="C3086" s="2" t="s">
        <v>308</v>
      </c>
      <c r="D3086" s="2" t="s">
        <v>57</v>
      </c>
      <c r="E3086" s="2" t="s">
        <v>109</v>
      </c>
      <c r="F3086" s="2" t="s">
        <v>66</v>
      </c>
      <c r="G3086" s="2" t="s">
        <v>13</v>
      </c>
      <c r="H3086" s="2">
        <v>3000</v>
      </c>
    </row>
    <row r="3087" spans="1:8" x14ac:dyDescent="0.45">
      <c r="A3087" s="2" t="str">
        <f t="shared" si="48"/>
        <v>TESUtaSALT LAKE CITYCAT CRACKING: RECYCLED FEEDDownstream Charge Capacity, Next Year (barrels per stream day)</v>
      </c>
      <c r="B3087" s="2" t="s">
        <v>301</v>
      </c>
      <c r="C3087" s="2" t="s">
        <v>308</v>
      </c>
      <c r="D3087" s="2" t="s">
        <v>57</v>
      </c>
      <c r="E3087" s="2" t="s">
        <v>109</v>
      </c>
      <c r="F3087" s="2" t="s">
        <v>66</v>
      </c>
      <c r="G3087" s="2" t="s">
        <v>14</v>
      </c>
      <c r="H3087" s="2">
        <v>3000</v>
      </c>
    </row>
    <row r="3088" spans="1:8" x14ac:dyDescent="0.45">
      <c r="A3088" s="2" t="str">
        <f t="shared" si="48"/>
        <v>TESUtaSALT LAKE CITYCAT REFORMING: HIGH PRESSUREDownstream Charge Capacity, Current Year (barrels per calendar day)</v>
      </c>
      <c r="B3088" s="2" t="s">
        <v>301</v>
      </c>
      <c r="C3088" s="2" t="s">
        <v>308</v>
      </c>
      <c r="D3088" s="2" t="s">
        <v>57</v>
      </c>
      <c r="E3088" s="2" t="s">
        <v>109</v>
      </c>
      <c r="F3088" s="2" t="s">
        <v>29</v>
      </c>
      <c r="G3088" s="2" t="s">
        <v>12</v>
      </c>
      <c r="H3088" s="2">
        <v>11000</v>
      </c>
    </row>
    <row r="3089" spans="1:8" x14ac:dyDescent="0.45">
      <c r="A3089" s="2" t="str">
        <f t="shared" si="48"/>
        <v>TESUtaSALT LAKE CITYCAT REFORMING: HIGH PRESSUREDownstream Charge Capacity, Current Year (barrels per stream day)</v>
      </c>
      <c r="B3089" s="2" t="s">
        <v>301</v>
      </c>
      <c r="C3089" s="2" t="s">
        <v>308</v>
      </c>
      <c r="D3089" s="2" t="s">
        <v>57</v>
      </c>
      <c r="E3089" s="2" t="s">
        <v>109</v>
      </c>
      <c r="F3089" s="2" t="s">
        <v>29</v>
      </c>
      <c r="G3089" s="2" t="s">
        <v>13</v>
      </c>
      <c r="H3089" s="2">
        <v>11400</v>
      </c>
    </row>
    <row r="3090" spans="1:8" x14ac:dyDescent="0.45">
      <c r="A3090" s="2" t="str">
        <f t="shared" si="48"/>
        <v>TESUtaSALT LAKE CITYCAT REFORMING: HIGH PRESSUREDownstream Charge Capacity, Next Year (barrels per stream day)</v>
      </c>
      <c r="B3090" s="2" t="s">
        <v>301</v>
      </c>
      <c r="C3090" s="2" t="s">
        <v>308</v>
      </c>
      <c r="D3090" s="2" t="s">
        <v>57</v>
      </c>
      <c r="E3090" s="2" t="s">
        <v>109</v>
      </c>
      <c r="F3090" s="2" t="s">
        <v>29</v>
      </c>
      <c r="G3090" s="2" t="s">
        <v>14</v>
      </c>
      <c r="H3090" s="2">
        <v>11400</v>
      </c>
    </row>
    <row r="3091" spans="1:8" x14ac:dyDescent="0.45">
      <c r="A3091" s="2" t="str">
        <f t="shared" si="48"/>
        <v>TESUtaSALT LAKE CITYDESULFURIZATION, DIESEL FUELDownstream Charge Capacity, Current Year (barrels per stream day)</v>
      </c>
      <c r="B3091" s="2" t="s">
        <v>301</v>
      </c>
      <c r="C3091" s="2" t="s">
        <v>308</v>
      </c>
      <c r="D3091" s="2" t="s">
        <v>57</v>
      </c>
      <c r="E3091" s="2" t="s">
        <v>109</v>
      </c>
      <c r="F3091" s="2" t="s">
        <v>43</v>
      </c>
      <c r="G3091" s="2" t="s">
        <v>13</v>
      </c>
      <c r="H3091" s="2">
        <v>22500</v>
      </c>
    </row>
    <row r="3092" spans="1:8" x14ac:dyDescent="0.45">
      <c r="A3092" s="2" t="str">
        <f t="shared" si="48"/>
        <v>TESUtaSALT LAKE CITYDESULFURIZATION, DIESEL FUELDownstream Charge Capacity, Next Year (barrels per stream day)</v>
      </c>
      <c r="B3092" s="2" t="s">
        <v>301</v>
      </c>
      <c r="C3092" s="2" t="s">
        <v>308</v>
      </c>
      <c r="D3092" s="2" t="s">
        <v>57</v>
      </c>
      <c r="E3092" s="2" t="s">
        <v>109</v>
      </c>
      <c r="F3092" s="2" t="s">
        <v>43</v>
      </c>
      <c r="G3092" s="2" t="s">
        <v>14</v>
      </c>
      <c r="H3092" s="2">
        <v>22500</v>
      </c>
    </row>
    <row r="3093" spans="1:8" x14ac:dyDescent="0.45">
      <c r="A3093" s="2" t="str">
        <f t="shared" si="48"/>
        <v>TESUtaSALT LAKE CITYDESULFURIZATION, GASOLINEDownstream Charge Capacity, Current Year (barrels per stream day)</v>
      </c>
      <c r="B3093" s="2" t="s">
        <v>301</v>
      </c>
      <c r="C3093" s="2" t="s">
        <v>308</v>
      </c>
      <c r="D3093" s="2" t="s">
        <v>57</v>
      </c>
      <c r="E3093" s="2" t="s">
        <v>109</v>
      </c>
      <c r="F3093" s="2" t="s">
        <v>30</v>
      </c>
      <c r="G3093" s="2" t="s">
        <v>13</v>
      </c>
      <c r="H3093" s="2">
        <v>8000</v>
      </c>
    </row>
    <row r="3094" spans="1:8" x14ac:dyDescent="0.45">
      <c r="A3094" s="2" t="str">
        <f t="shared" si="48"/>
        <v>TESUtaSALT LAKE CITYDESULFURIZATION, GASOLINEDownstream Charge Capacity, Next Year (barrels per stream day)</v>
      </c>
      <c r="B3094" s="2" t="s">
        <v>301</v>
      </c>
      <c r="C3094" s="2" t="s">
        <v>308</v>
      </c>
      <c r="D3094" s="2" t="s">
        <v>57</v>
      </c>
      <c r="E3094" s="2" t="s">
        <v>109</v>
      </c>
      <c r="F3094" s="2" t="s">
        <v>30</v>
      </c>
      <c r="G3094" s="2" t="s">
        <v>14</v>
      </c>
      <c r="H3094" s="2">
        <v>8000</v>
      </c>
    </row>
    <row r="3095" spans="1:8" x14ac:dyDescent="0.45">
      <c r="A3095" s="2" t="str">
        <f t="shared" si="48"/>
        <v>TESUtaSALT LAKE CITYDESULFURIZATION, NAPHTHA/REFORMER FEEDDownstream Charge Capacity, Current Year (barrels per stream day)</v>
      </c>
      <c r="B3095" s="2" t="s">
        <v>301</v>
      </c>
      <c r="C3095" s="2" t="s">
        <v>308</v>
      </c>
      <c r="D3095" s="2" t="s">
        <v>57</v>
      </c>
      <c r="E3095" s="2" t="s">
        <v>109</v>
      </c>
      <c r="F3095" s="2" t="s">
        <v>17</v>
      </c>
      <c r="G3095" s="2" t="s">
        <v>13</v>
      </c>
      <c r="H3095" s="2">
        <v>11400</v>
      </c>
    </row>
    <row r="3096" spans="1:8" x14ac:dyDescent="0.45">
      <c r="A3096" s="2" t="str">
        <f t="shared" si="48"/>
        <v>TESUtaSALT LAKE CITYDESULFURIZATION, NAPHTHA/REFORMER FEEDDownstream Charge Capacity, Next Year (barrels per stream day)</v>
      </c>
      <c r="B3096" s="2" t="s">
        <v>301</v>
      </c>
      <c r="C3096" s="2" t="s">
        <v>308</v>
      </c>
      <c r="D3096" s="2" t="s">
        <v>57</v>
      </c>
      <c r="E3096" s="2" t="s">
        <v>109</v>
      </c>
      <c r="F3096" s="2" t="s">
        <v>17</v>
      </c>
      <c r="G3096" s="2" t="s">
        <v>14</v>
      </c>
      <c r="H3096" s="2">
        <v>11400</v>
      </c>
    </row>
    <row r="3097" spans="1:8" x14ac:dyDescent="0.45">
      <c r="A3097" s="2" t="str">
        <f t="shared" si="48"/>
        <v>TESUtaSALT LAKE CITYOPERATING CAPACITYAtmospheric Crude Distillation Capacity (barrels per calendar day)</v>
      </c>
      <c r="B3097" s="2" t="s">
        <v>301</v>
      </c>
      <c r="C3097" s="2" t="s">
        <v>308</v>
      </c>
      <c r="D3097" s="2" t="s">
        <v>57</v>
      </c>
      <c r="E3097" s="2" t="s">
        <v>109</v>
      </c>
      <c r="F3097" s="2" t="s">
        <v>31</v>
      </c>
      <c r="G3097" s="2" t="s">
        <v>32</v>
      </c>
      <c r="H3097" s="2">
        <v>57500</v>
      </c>
    </row>
    <row r="3098" spans="1:8" x14ac:dyDescent="0.45">
      <c r="A3098" s="2" t="str">
        <f t="shared" si="48"/>
        <v>TESUtaSALT LAKE CITYOPERATING CAPACITYAtmospheric Crude Distillation Capacity (barrels per stream day)</v>
      </c>
      <c r="B3098" s="2" t="s">
        <v>301</v>
      </c>
      <c r="C3098" s="2" t="s">
        <v>308</v>
      </c>
      <c r="D3098" s="2" t="s">
        <v>57</v>
      </c>
      <c r="E3098" s="2" t="s">
        <v>109</v>
      </c>
      <c r="F3098" s="2" t="s">
        <v>31</v>
      </c>
      <c r="G3098" s="2" t="s">
        <v>33</v>
      </c>
      <c r="H3098" s="2">
        <v>63000</v>
      </c>
    </row>
    <row r="3099" spans="1:8" x14ac:dyDescent="0.45">
      <c r="A3099" s="2" t="str">
        <f t="shared" si="48"/>
        <v>TESUtaSALT LAKE CITYSULFUR (SHORT TONS/DAY)Production Capacity, Current Year (barrels per steam day except sulfur and hydrogen)</v>
      </c>
      <c r="B3099" s="2" t="s">
        <v>301</v>
      </c>
      <c r="C3099" s="2" t="s">
        <v>308</v>
      </c>
      <c r="D3099" s="2" t="s">
        <v>57</v>
      </c>
      <c r="E3099" s="2" t="s">
        <v>109</v>
      </c>
      <c r="F3099" s="2" t="s">
        <v>24</v>
      </c>
      <c r="G3099" s="2" t="s">
        <v>19</v>
      </c>
      <c r="H3099" s="2">
        <v>18</v>
      </c>
    </row>
    <row r="3100" spans="1:8" x14ac:dyDescent="0.45">
      <c r="A3100" s="2" t="str">
        <f t="shared" si="48"/>
        <v>TESUtaSALT LAKE CITYSULFUR (SHORT TONS/DAY)Production Capacity, Next Year (barrels per stream day except sulfur and hydrogen)</v>
      </c>
      <c r="B3100" s="2" t="s">
        <v>301</v>
      </c>
      <c r="C3100" s="2" t="s">
        <v>308</v>
      </c>
      <c r="D3100" s="2" t="s">
        <v>57</v>
      </c>
      <c r="E3100" s="2" t="s">
        <v>109</v>
      </c>
      <c r="F3100" s="2" t="s">
        <v>24</v>
      </c>
      <c r="G3100" s="2" t="s">
        <v>20</v>
      </c>
      <c r="H3100" s="2">
        <v>18</v>
      </c>
    </row>
    <row r="3101" spans="1:8" x14ac:dyDescent="0.45">
      <c r="A3101" s="2" t="str">
        <f t="shared" si="48"/>
        <v>TESUtaSALT LAKE CITYTOTAL OPER CAP (PROJECTED, NEXT YEAR)Atmospheric Crude Distillation Capacity (barrels per stream day)</v>
      </c>
      <c r="B3101" s="2" t="s">
        <v>301</v>
      </c>
      <c r="C3101" s="2" t="s">
        <v>308</v>
      </c>
      <c r="D3101" s="2" t="s">
        <v>57</v>
      </c>
      <c r="E3101" s="2" t="s">
        <v>109</v>
      </c>
      <c r="F3101" s="2" t="s">
        <v>34</v>
      </c>
      <c r="G3101" s="2" t="s">
        <v>33</v>
      </c>
      <c r="H3101" s="2">
        <v>63000</v>
      </c>
    </row>
    <row r="3102" spans="1:8" x14ac:dyDescent="0.45">
      <c r="A3102" s="2" t="str">
        <f t="shared" si="48"/>
        <v>TESUtaSALT LAKE CITYTOTAL OPERABLE CAPACITYAtmospheric Crude Distillation Capacity (barrels per calendar day)</v>
      </c>
      <c r="B3102" s="2" t="s">
        <v>301</v>
      </c>
      <c r="C3102" s="2" t="s">
        <v>308</v>
      </c>
      <c r="D3102" s="2" t="s">
        <v>57</v>
      </c>
      <c r="E3102" s="2" t="s">
        <v>109</v>
      </c>
      <c r="F3102" s="2" t="s">
        <v>35</v>
      </c>
      <c r="G3102" s="2" t="s">
        <v>32</v>
      </c>
      <c r="H3102" s="2">
        <v>57500</v>
      </c>
    </row>
    <row r="3103" spans="1:8" x14ac:dyDescent="0.45">
      <c r="A3103" s="2" t="str">
        <f t="shared" si="48"/>
        <v>TESUtaSALT LAKE CITYTOTAL OPERABLE CAPACITYAtmospheric Crude Distillation Capacity (barrels per stream day)</v>
      </c>
      <c r="B3103" s="2" t="s">
        <v>301</v>
      </c>
      <c r="C3103" s="2" t="s">
        <v>308</v>
      </c>
      <c r="D3103" s="2" t="s">
        <v>57</v>
      </c>
      <c r="E3103" s="2" t="s">
        <v>109</v>
      </c>
      <c r="F3103" s="2" t="s">
        <v>35</v>
      </c>
      <c r="G3103" s="2" t="s">
        <v>33</v>
      </c>
      <c r="H3103" s="2">
        <v>63000</v>
      </c>
    </row>
    <row r="3104" spans="1:8" x14ac:dyDescent="0.45">
      <c r="A3104" s="2" t="str">
        <f t="shared" si="48"/>
        <v>TESWasANACORTESALKYLATESProduction Capacity, Current Year (barrels per steam day except sulfur and hydrogen)</v>
      </c>
      <c r="B3104" s="2" t="s">
        <v>301</v>
      </c>
      <c r="C3104" s="2" t="s">
        <v>308</v>
      </c>
      <c r="D3104" s="2" t="s">
        <v>70</v>
      </c>
      <c r="E3104" s="2" t="s">
        <v>285</v>
      </c>
      <c r="F3104" s="2" t="s">
        <v>40</v>
      </c>
      <c r="G3104" s="2" t="s">
        <v>19</v>
      </c>
      <c r="H3104" s="2">
        <v>13800</v>
      </c>
    </row>
    <row r="3105" spans="1:8" x14ac:dyDescent="0.45">
      <c r="A3105" s="2" t="str">
        <f t="shared" si="48"/>
        <v>TESWasANACORTESALKYLATESProduction Capacity, Next Year (barrels per stream day except sulfur and hydrogen)</v>
      </c>
      <c r="B3105" s="2" t="s">
        <v>301</v>
      </c>
      <c r="C3105" s="2" t="s">
        <v>308</v>
      </c>
      <c r="D3105" s="2" t="s">
        <v>70</v>
      </c>
      <c r="E3105" s="2" t="s">
        <v>285</v>
      </c>
      <c r="F3105" s="2" t="s">
        <v>40</v>
      </c>
      <c r="G3105" s="2" t="s">
        <v>20</v>
      </c>
      <c r="H3105" s="2">
        <v>13800</v>
      </c>
    </row>
    <row r="3106" spans="1:8" x14ac:dyDescent="0.45">
      <c r="A3106" s="2" t="str">
        <f t="shared" si="48"/>
        <v>TESWasANACORTESCAT CRACKING: FRESH FEEDDownstream Charge Capacity, Current Year (barrels per calendar day)</v>
      </c>
      <c r="B3106" s="2" t="s">
        <v>301</v>
      </c>
      <c r="C3106" s="2" t="s">
        <v>308</v>
      </c>
      <c r="D3106" s="2" t="s">
        <v>70</v>
      </c>
      <c r="E3106" s="2" t="s">
        <v>285</v>
      </c>
      <c r="F3106" s="2" t="s">
        <v>28</v>
      </c>
      <c r="G3106" s="2" t="s">
        <v>12</v>
      </c>
      <c r="H3106" s="2">
        <v>48100</v>
      </c>
    </row>
    <row r="3107" spans="1:8" x14ac:dyDescent="0.45">
      <c r="A3107" s="2" t="str">
        <f t="shared" si="48"/>
        <v>TESWasANACORTESCAT CRACKING: FRESH FEEDDownstream Charge Capacity, Current Year (barrels per stream day)</v>
      </c>
      <c r="B3107" s="2" t="s">
        <v>301</v>
      </c>
      <c r="C3107" s="2" t="s">
        <v>308</v>
      </c>
      <c r="D3107" s="2" t="s">
        <v>70</v>
      </c>
      <c r="E3107" s="2" t="s">
        <v>285</v>
      </c>
      <c r="F3107" s="2" t="s">
        <v>28</v>
      </c>
      <c r="G3107" s="2" t="s">
        <v>13</v>
      </c>
      <c r="H3107" s="2">
        <v>49300</v>
      </c>
    </row>
    <row r="3108" spans="1:8" x14ac:dyDescent="0.45">
      <c r="A3108" s="2" t="str">
        <f t="shared" si="48"/>
        <v>TESWasANACORTESCAT CRACKING: FRESH FEEDDownstream Charge Capacity, Next Year (barrels per stream day)</v>
      </c>
      <c r="B3108" s="2" t="s">
        <v>301</v>
      </c>
      <c r="C3108" s="2" t="s">
        <v>308</v>
      </c>
      <c r="D3108" s="2" t="s">
        <v>70</v>
      </c>
      <c r="E3108" s="2" t="s">
        <v>285</v>
      </c>
      <c r="F3108" s="2" t="s">
        <v>28</v>
      </c>
      <c r="G3108" s="2" t="s">
        <v>14</v>
      </c>
      <c r="H3108" s="2">
        <v>49300</v>
      </c>
    </row>
    <row r="3109" spans="1:8" x14ac:dyDescent="0.45">
      <c r="A3109" s="2" t="str">
        <f t="shared" si="48"/>
        <v>TESWasANACORTESCAT CRACKING: RECYCLED FEEDDownstream Charge Capacity, Current Year (barrels per stream day)</v>
      </c>
      <c r="B3109" s="2" t="s">
        <v>301</v>
      </c>
      <c r="C3109" s="2" t="s">
        <v>308</v>
      </c>
      <c r="D3109" s="2" t="s">
        <v>70</v>
      </c>
      <c r="E3109" s="2" t="s">
        <v>285</v>
      </c>
      <c r="F3109" s="2" t="s">
        <v>66</v>
      </c>
      <c r="G3109" s="2" t="s">
        <v>13</v>
      </c>
      <c r="H3109" s="2">
        <v>3000</v>
      </c>
    </row>
    <row r="3110" spans="1:8" x14ac:dyDescent="0.45">
      <c r="A3110" s="2" t="str">
        <f t="shared" si="48"/>
        <v>TESWasANACORTESCAT CRACKING: RECYCLED FEEDDownstream Charge Capacity, Next Year (barrels per stream day)</v>
      </c>
      <c r="B3110" s="2" t="s">
        <v>301</v>
      </c>
      <c r="C3110" s="2" t="s">
        <v>308</v>
      </c>
      <c r="D3110" s="2" t="s">
        <v>70</v>
      </c>
      <c r="E3110" s="2" t="s">
        <v>285</v>
      </c>
      <c r="F3110" s="2" t="s">
        <v>66</v>
      </c>
      <c r="G3110" s="2" t="s">
        <v>14</v>
      </c>
      <c r="H3110" s="2">
        <v>3000</v>
      </c>
    </row>
    <row r="3111" spans="1:8" x14ac:dyDescent="0.45">
      <c r="A3111" s="2" t="str">
        <f t="shared" si="48"/>
        <v>TESWasANACORTESCAT REFORMING: LOW PRESSUREDownstream Charge Capacity, Current Year (barrels per calendar day)</v>
      </c>
      <c r="B3111" s="2" t="s">
        <v>301</v>
      </c>
      <c r="C3111" s="2" t="s">
        <v>308</v>
      </c>
      <c r="D3111" s="2" t="s">
        <v>70</v>
      </c>
      <c r="E3111" s="2" t="s">
        <v>285</v>
      </c>
      <c r="F3111" s="2" t="s">
        <v>15</v>
      </c>
      <c r="G3111" s="2" t="s">
        <v>12</v>
      </c>
      <c r="H3111" s="2">
        <v>29200</v>
      </c>
    </row>
    <row r="3112" spans="1:8" x14ac:dyDescent="0.45">
      <c r="A3112" s="2" t="str">
        <f t="shared" si="48"/>
        <v>TESWasANACORTESCAT REFORMING: LOW PRESSUREDownstream Charge Capacity, Current Year (barrels per stream day)</v>
      </c>
      <c r="B3112" s="2" t="s">
        <v>301</v>
      </c>
      <c r="C3112" s="2" t="s">
        <v>308</v>
      </c>
      <c r="D3112" s="2" t="s">
        <v>70</v>
      </c>
      <c r="E3112" s="2" t="s">
        <v>285</v>
      </c>
      <c r="F3112" s="2" t="s">
        <v>15</v>
      </c>
      <c r="G3112" s="2" t="s">
        <v>13</v>
      </c>
      <c r="H3112" s="2">
        <v>32400</v>
      </c>
    </row>
    <row r="3113" spans="1:8" x14ac:dyDescent="0.45">
      <c r="A3113" s="2" t="str">
        <f t="shared" si="48"/>
        <v>TESWasANACORTESCAT REFORMING: LOW PRESSUREDownstream Charge Capacity, Next Year (barrels per stream day)</v>
      </c>
      <c r="B3113" s="2" t="s">
        <v>301</v>
      </c>
      <c r="C3113" s="2" t="s">
        <v>308</v>
      </c>
      <c r="D3113" s="2" t="s">
        <v>70</v>
      </c>
      <c r="E3113" s="2" t="s">
        <v>285</v>
      </c>
      <c r="F3113" s="2" t="s">
        <v>15</v>
      </c>
      <c r="G3113" s="2" t="s">
        <v>14</v>
      </c>
      <c r="H3113" s="2">
        <v>32400</v>
      </c>
    </row>
    <row r="3114" spans="1:8" x14ac:dyDescent="0.45">
      <c r="A3114" s="2" t="str">
        <f t="shared" si="48"/>
        <v>TESWasANACORTESDESULFURIZATION, DIESEL FUELDownstream Charge Capacity, Current Year (barrels per stream day)</v>
      </c>
      <c r="B3114" s="2" t="s">
        <v>301</v>
      </c>
      <c r="C3114" s="2" t="s">
        <v>308</v>
      </c>
      <c r="D3114" s="2" t="s">
        <v>70</v>
      </c>
      <c r="E3114" s="2" t="s">
        <v>285</v>
      </c>
      <c r="F3114" s="2" t="s">
        <v>43</v>
      </c>
      <c r="G3114" s="2" t="s">
        <v>13</v>
      </c>
      <c r="H3114" s="2">
        <v>26300</v>
      </c>
    </row>
    <row r="3115" spans="1:8" x14ac:dyDescent="0.45">
      <c r="A3115" s="2" t="str">
        <f t="shared" si="48"/>
        <v>TESWasANACORTESDESULFURIZATION, DIESEL FUELDownstream Charge Capacity, Next Year (barrels per stream day)</v>
      </c>
      <c r="B3115" s="2" t="s">
        <v>301</v>
      </c>
      <c r="C3115" s="2" t="s">
        <v>308</v>
      </c>
      <c r="D3115" s="2" t="s">
        <v>70</v>
      </c>
      <c r="E3115" s="2" t="s">
        <v>285</v>
      </c>
      <c r="F3115" s="2" t="s">
        <v>43</v>
      </c>
      <c r="G3115" s="2" t="s">
        <v>14</v>
      </c>
      <c r="H3115" s="2">
        <v>26300</v>
      </c>
    </row>
    <row r="3116" spans="1:8" x14ac:dyDescent="0.45">
      <c r="A3116" s="2" t="str">
        <f t="shared" si="48"/>
        <v>TESWasANACORTESDESULFURIZATION, GASOLINEDownstream Charge Capacity, Current Year (barrels per stream day)</v>
      </c>
      <c r="B3116" s="2" t="s">
        <v>301</v>
      </c>
      <c r="C3116" s="2" t="s">
        <v>308</v>
      </c>
      <c r="D3116" s="2" t="s">
        <v>70</v>
      </c>
      <c r="E3116" s="2" t="s">
        <v>285</v>
      </c>
      <c r="F3116" s="2" t="s">
        <v>30</v>
      </c>
      <c r="G3116" s="2" t="s">
        <v>13</v>
      </c>
      <c r="H3116" s="2">
        <v>32500</v>
      </c>
    </row>
    <row r="3117" spans="1:8" x14ac:dyDescent="0.45">
      <c r="A3117" s="2" t="str">
        <f t="shared" si="48"/>
        <v>TESWasANACORTESDESULFURIZATION, GASOLINEDownstream Charge Capacity, Next Year (barrels per stream day)</v>
      </c>
      <c r="B3117" s="2" t="s">
        <v>301</v>
      </c>
      <c r="C3117" s="2" t="s">
        <v>308</v>
      </c>
      <c r="D3117" s="2" t="s">
        <v>70</v>
      </c>
      <c r="E3117" s="2" t="s">
        <v>285</v>
      </c>
      <c r="F3117" s="2" t="s">
        <v>30</v>
      </c>
      <c r="G3117" s="2" t="s">
        <v>14</v>
      </c>
      <c r="H3117" s="2">
        <v>32500</v>
      </c>
    </row>
    <row r="3118" spans="1:8" x14ac:dyDescent="0.45">
      <c r="A3118" s="2" t="str">
        <f t="shared" si="48"/>
        <v>TESWasANACORTESDESULFURIZATION, NAPHTHA/REFORMER FEEDDownstream Charge Capacity, Current Year (barrels per stream day)</v>
      </c>
      <c r="B3118" s="2" t="s">
        <v>301</v>
      </c>
      <c r="C3118" s="2" t="s">
        <v>308</v>
      </c>
      <c r="D3118" s="2" t="s">
        <v>70</v>
      </c>
      <c r="E3118" s="2" t="s">
        <v>285</v>
      </c>
      <c r="F3118" s="2" t="s">
        <v>17</v>
      </c>
      <c r="G3118" s="2" t="s">
        <v>13</v>
      </c>
      <c r="H3118" s="2">
        <v>39200</v>
      </c>
    </row>
    <row r="3119" spans="1:8" x14ac:dyDescent="0.45">
      <c r="A3119" s="2" t="str">
        <f t="shared" si="48"/>
        <v>TESWasANACORTESDESULFURIZATION, NAPHTHA/REFORMER FEEDDownstream Charge Capacity, Next Year (barrels per stream day)</v>
      </c>
      <c r="B3119" s="2" t="s">
        <v>301</v>
      </c>
      <c r="C3119" s="2" t="s">
        <v>308</v>
      </c>
      <c r="D3119" s="2" t="s">
        <v>70</v>
      </c>
      <c r="E3119" s="2" t="s">
        <v>285</v>
      </c>
      <c r="F3119" s="2" t="s">
        <v>17</v>
      </c>
      <c r="G3119" s="2" t="s">
        <v>14</v>
      </c>
      <c r="H3119" s="2">
        <v>39200</v>
      </c>
    </row>
    <row r="3120" spans="1:8" x14ac:dyDescent="0.45">
      <c r="A3120" s="2" t="str">
        <f t="shared" si="48"/>
        <v>TESWasANACORTESFUELS SOLVENT DEASPHALTINGDownstream Charge Capacity, Current Year (barrels per stream day)</v>
      </c>
      <c r="B3120" s="2" t="s">
        <v>301</v>
      </c>
      <c r="C3120" s="2" t="s">
        <v>308</v>
      </c>
      <c r="D3120" s="2" t="s">
        <v>70</v>
      </c>
      <c r="E3120" s="2" t="s">
        <v>285</v>
      </c>
      <c r="F3120" s="2" t="s">
        <v>45</v>
      </c>
      <c r="G3120" s="2" t="s">
        <v>13</v>
      </c>
      <c r="H3120" s="2">
        <v>24300</v>
      </c>
    </row>
    <row r="3121" spans="1:8" x14ac:dyDescent="0.45">
      <c r="A3121" s="2" t="str">
        <f t="shared" si="48"/>
        <v>TESWasANACORTESFUELS SOLVENT DEASPHALTINGDownstream Charge Capacity, Next Year (barrels per stream day)</v>
      </c>
      <c r="B3121" s="2" t="s">
        <v>301</v>
      </c>
      <c r="C3121" s="2" t="s">
        <v>308</v>
      </c>
      <c r="D3121" s="2" t="s">
        <v>70</v>
      </c>
      <c r="E3121" s="2" t="s">
        <v>285</v>
      </c>
      <c r="F3121" s="2" t="s">
        <v>45</v>
      </c>
      <c r="G3121" s="2" t="s">
        <v>14</v>
      </c>
      <c r="H3121" s="2">
        <v>24300</v>
      </c>
    </row>
    <row r="3122" spans="1:8" x14ac:dyDescent="0.45">
      <c r="A3122" s="2" t="str">
        <f t="shared" si="48"/>
        <v>TESWasANACORTESISOMERIZATION (ISOBUTANE)Production Capacity, Current Year (barrels per steam day except sulfur and hydrogen)</v>
      </c>
      <c r="B3122" s="2" t="s">
        <v>301</v>
      </c>
      <c r="C3122" s="2" t="s">
        <v>308</v>
      </c>
      <c r="D3122" s="2" t="s">
        <v>70</v>
      </c>
      <c r="E3122" s="2" t="s">
        <v>285</v>
      </c>
      <c r="F3122" s="2" t="s">
        <v>21</v>
      </c>
      <c r="G3122" s="2" t="s">
        <v>19</v>
      </c>
      <c r="H3122" s="2">
        <v>3800</v>
      </c>
    </row>
    <row r="3123" spans="1:8" x14ac:dyDescent="0.45">
      <c r="A3123" s="2" t="str">
        <f t="shared" si="48"/>
        <v>TESWasANACORTESISOMERIZATION (ISOBUTANE)Production Capacity, Next Year (barrels per stream day except sulfur and hydrogen)</v>
      </c>
      <c r="B3123" s="2" t="s">
        <v>301</v>
      </c>
      <c r="C3123" s="2" t="s">
        <v>308</v>
      </c>
      <c r="D3123" s="2" t="s">
        <v>70</v>
      </c>
      <c r="E3123" s="2" t="s">
        <v>285</v>
      </c>
      <c r="F3123" s="2" t="s">
        <v>21</v>
      </c>
      <c r="G3123" s="2" t="s">
        <v>20</v>
      </c>
      <c r="H3123" s="2">
        <v>3800</v>
      </c>
    </row>
    <row r="3124" spans="1:8" x14ac:dyDescent="0.45">
      <c r="A3124" s="2" t="str">
        <f t="shared" si="48"/>
        <v>TESWasANACORTESOPERATING CAPACITYAtmospheric Crude Distillation Capacity (barrels per calendar day)</v>
      </c>
      <c r="B3124" s="2" t="s">
        <v>301</v>
      </c>
      <c r="C3124" s="2" t="s">
        <v>308</v>
      </c>
      <c r="D3124" s="2" t="s">
        <v>70</v>
      </c>
      <c r="E3124" s="2" t="s">
        <v>285</v>
      </c>
      <c r="F3124" s="2" t="s">
        <v>31</v>
      </c>
      <c r="G3124" s="2" t="s">
        <v>32</v>
      </c>
      <c r="H3124" s="2">
        <v>120000</v>
      </c>
    </row>
    <row r="3125" spans="1:8" x14ac:dyDescent="0.45">
      <c r="A3125" s="2" t="str">
        <f t="shared" si="48"/>
        <v>TESWasANACORTESOPERATING CAPACITYAtmospheric Crude Distillation Capacity (barrels per stream day)</v>
      </c>
      <c r="B3125" s="2" t="s">
        <v>301</v>
      </c>
      <c r="C3125" s="2" t="s">
        <v>308</v>
      </c>
      <c r="D3125" s="2" t="s">
        <v>70</v>
      </c>
      <c r="E3125" s="2" t="s">
        <v>285</v>
      </c>
      <c r="F3125" s="2" t="s">
        <v>31</v>
      </c>
      <c r="G3125" s="2" t="s">
        <v>33</v>
      </c>
      <c r="H3125" s="2">
        <v>125000</v>
      </c>
    </row>
    <row r="3126" spans="1:8" x14ac:dyDescent="0.45">
      <c r="A3126" s="2" t="str">
        <f t="shared" si="48"/>
        <v>TESWasANACORTESSULFUR (SHORT TONS/DAY)Production Capacity, Current Year (barrels per steam day except sulfur and hydrogen)</v>
      </c>
      <c r="B3126" s="2" t="s">
        <v>301</v>
      </c>
      <c r="C3126" s="2" t="s">
        <v>308</v>
      </c>
      <c r="D3126" s="2" t="s">
        <v>70</v>
      </c>
      <c r="E3126" s="2" t="s">
        <v>285</v>
      </c>
      <c r="F3126" s="2" t="s">
        <v>24</v>
      </c>
      <c r="G3126" s="2" t="s">
        <v>19</v>
      </c>
      <c r="H3126" s="2">
        <v>54</v>
      </c>
    </row>
    <row r="3127" spans="1:8" x14ac:dyDescent="0.45">
      <c r="A3127" s="2" t="str">
        <f t="shared" si="48"/>
        <v>TESWasANACORTESSULFUR (SHORT TONS/DAY)Production Capacity, Next Year (barrels per stream day except sulfur and hydrogen)</v>
      </c>
      <c r="B3127" s="2" t="s">
        <v>301</v>
      </c>
      <c r="C3127" s="2" t="s">
        <v>308</v>
      </c>
      <c r="D3127" s="2" t="s">
        <v>70</v>
      </c>
      <c r="E3127" s="2" t="s">
        <v>285</v>
      </c>
      <c r="F3127" s="2" t="s">
        <v>24</v>
      </c>
      <c r="G3127" s="2" t="s">
        <v>20</v>
      </c>
      <c r="H3127" s="2">
        <v>54</v>
      </c>
    </row>
    <row r="3128" spans="1:8" x14ac:dyDescent="0.45">
      <c r="A3128" s="2" t="str">
        <f t="shared" si="48"/>
        <v>TESWasANACORTESTOTAL OPER CAP (PROJECTED, NEXT YEAR)Atmospheric Crude Distillation Capacity (barrels per stream day)</v>
      </c>
      <c r="B3128" s="2" t="s">
        <v>301</v>
      </c>
      <c r="C3128" s="2" t="s">
        <v>308</v>
      </c>
      <c r="D3128" s="2" t="s">
        <v>70</v>
      </c>
      <c r="E3128" s="2" t="s">
        <v>285</v>
      </c>
      <c r="F3128" s="2" t="s">
        <v>34</v>
      </c>
      <c r="G3128" s="2" t="s">
        <v>33</v>
      </c>
      <c r="H3128" s="2">
        <v>125000</v>
      </c>
    </row>
    <row r="3129" spans="1:8" x14ac:dyDescent="0.45">
      <c r="A3129" s="2" t="str">
        <f t="shared" si="48"/>
        <v>TESWasANACORTESTOTAL OPERABLE CAPACITYAtmospheric Crude Distillation Capacity (barrels per calendar day)</v>
      </c>
      <c r="B3129" s="2" t="s">
        <v>301</v>
      </c>
      <c r="C3129" s="2" t="s">
        <v>308</v>
      </c>
      <c r="D3129" s="2" t="s">
        <v>70</v>
      </c>
      <c r="E3129" s="2" t="s">
        <v>285</v>
      </c>
      <c r="F3129" s="2" t="s">
        <v>35</v>
      </c>
      <c r="G3129" s="2" t="s">
        <v>32</v>
      </c>
      <c r="H3129" s="2">
        <v>120000</v>
      </c>
    </row>
    <row r="3130" spans="1:8" x14ac:dyDescent="0.45">
      <c r="A3130" s="2" t="str">
        <f t="shared" si="48"/>
        <v>TESWasANACORTESTOTAL OPERABLE CAPACITYAtmospheric Crude Distillation Capacity (barrels per stream day)</v>
      </c>
      <c r="B3130" s="2" t="s">
        <v>301</v>
      </c>
      <c r="C3130" s="2" t="s">
        <v>308</v>
      </c>
      <c r="D3130" s="2" t="s">
        <v>70</v>
      </c>
      <c r="E3130" s="2" t="s">
        <v>285</v>
      </c>
      <c r="F3130" s="2" t="s">
        <v>35</v>
      </c>
      <c r="G3130" s="2" t="s">
        <v>33</v>
      </c>
      <c r="H3130" s="2">
        <v>125000</v>
      </c>
    </row>
    <row r="3131" spans="1:8" x14ac:dyDescent="0.45">
      <c r="A3131" s="2" t="str">
        <f t="shared" si="48"/>
        <v>TESWasANACORTESVACUUM DISTILLATIONDownstream Charge Capacity, Current Year (barrels per stream day)</v>
      </c>
      <c r="B3131" s="2" t="s">
        <v>301</v>
      </c>
      <c r="C3131" s="2" t="s">
        <v>308</v>
      </c>
      <c r="D3131" s="2" t="s">
        <v>70</v>
      </c>
      <c r="E3131" s="2" t="s">
        <v>285</v>
      </c>
      <c r="F3131" s="2" t="s">
        <v>36</v>
      </c>
      <c r="G3131" s="2" t="s">
        <v>13</v>
      </c>
      <c r="H3131" s="2">
        <v>50500</v>
      </c>
    </row>
    <row r="3132" spans="1:8" x14ac:dyDescent="0.45">
      <c r="A3132" s="2" t="str">
        <f t="shared" si="48"/>
        <v>TESWasANACORTESVACUUM DISTILLATIONDownstream Charge Capacity, Next Year (barrels per stream day)</v>
      </c>
      <c r="B3132" s="2" t="s">
        <v>301</v>
      </c>
      <c r="C3132" s="2" t="s">
        <v>308</v>
      </c>
      <c r="D3132" s="2" t="s">
        <v>70</v>
      </c>
      <c r="E3132" s="2" t="s">
        <v>285</v>
      </c>
      <c r="F3132" s="2" t="s">
        <v>36</v>
      </c>
      <c r="G3132" s="2" t="s">
        <v>14</v>
      </c>
      <c r="H3132" s="2">
        <v>50500</v>
      </c>
    </row>
    <row r="3133" spans="1:8" x14ac:dyDescent="0.45">
      <c r="A3133" s="2" t="str">
        <f t="shared" si="48"/>
        <v>TEXTexSILSBEEAROMATICSProduction Capacity, Current Year (barrels per steam day except sulfur and hydrogen)</v>
      </c>
      <c r="B3133" s="2" t="s">
        <v>291</v>
      </c>
      <c r="C3133" s="2" t="s">
        <v>292</v>
      </c>
      <c r="D3133" s="2" t="s">
        <v>38</v>
      </c>
      <c r="E3133" s="2" t="s">
        <v>293</v>
      </c>
      <c r="F3133" s="2" t="s">
        <v>41</v>
      </c>
      <c r="G3133" s="2" t="s">
        <v>19</v>
      </c>
      <c r="H3133" s="2">
        <v>1064</v>
      </c>
    </row>
    <row r="3134" spans="1:8" x14ac:dyDescent="0.45">
      <c r="A3134" s="2" t="str">
        <f t="shared" si="48"/>
        <v>TEXTexSILSBEEAROMATICSProduction Capacity, Next Year (barrels per stream day except sulfur and hydrogen)</v>
      </c>
      <c r="B3134" s="2" t="s">
        <v>291</v>
      </c>
      <c r="C3134" s="2" t="s">
        <v>292</v>
      </c>
      <c r="D3134" s="2" t="s">
        <v>38</v>
      </c>
      <c r="E3134" s="2" t="s">
        <v>293</v>
      </c>
      <c r="F3134" s="2" t="s">
        <v>41</v>
      </c>
      <c r="G3134" s="2" t="s">
        <v>20</v>
      </c>
      <c r="H3134" s="2">
        <v>3640</v>
      </c>
    </row>
    <row r="3135" spans="1:8" x14ac:dyDescent="0.45">
      <c r="A3135" s="2" t="str">
        <f t="shared" si="48"/>
        <v>TEXTexSILSBEECAT REFORMING: LOW PRESSUREDownstream Charge Capacity, Current Year (barrels per calendar day)</v>
      </c>
      <c r="B3135" s="2" t="s">
        <v>291</v>
      </c>
      <c r="C3135" s="2" t="s">
        <v>292</v>
      </c>
      <c r="D3135" s="2" t="s">
        <v>38</v>
      </c>
      <c r="E3135" s="2" t="s">
        <v>293</v>
      </c>
      <c r="F3135" s="2" t="s">
        <v>15</v>
      </c>
      <c r="G3135" s="2" t="s">
        <v>12</v>
      </c>
      <c r="H3135" s="2">
        <v>1520</v>
      </c>
    </row>
    <row r="3136" spans="1:8" x14ac:dyDescent="0.45">
      <c r="A3136" s="2" t="str">
        <f t="shared" si="48"/>
        <v>TEXTexSILSBEECAT REFORMING: LOW PRESSUREDownstream Charge Capacity, Current Year (barrels per stream day)</v>
      </c>
      <c r="B3136" s="2" t="s">
        <v>291</v>
      </c>
      <c r="C3136" s="2" t="s">
        <v>292</v>
      </c>
      <c r="D3136" s="2" t="s">
        <v>38</v>
      </c>
      <c r="E3136" s="2" t="s">
        <v>293</v>
      </c>
      <c r="F3136" s="2" t="s">
        <v>15</v>
      </c>
      <c r="G3136" s="2" t="s">
        <v>13</v>
      </c>
      <c r="H3136" s="2">
        <v>1600</v>
      </c>
    </row>
    <row r="3137" spans="1:8" x14ac:dyDescent="0.45">
      <c r="A3137" s="2" t="str">
        <f t="shared" si="48"/>
        <v>TEXTexSILSBEECAT REFORMING: LOW PRESSUREDownstream Charge Capacity, Next Year (barrels per stream day)</v>
      </c>
      <c r="B3137" s="2" t="s">
        <v>291</v>
      </c>
      <c r="C3137" s="2" t="s">
        <v>292</v>
      </c>
      <c r="D3137" s="2" t="s">
        <v>38</v>
      </c>
      <c r="E3137" s="2" t="s">
        <v>293</v>
      </c>
      <c r="F3137" s="2" t="s">
        <v>15</v>
      </c>
      <c r="G3137" s="2" t="s">
        <v>14</v>
      </c>
      <c r="H3137" s="2">
        <v>5250</v>
      </c>
    </row>
    <row r="3138" spans="1:8" x14ac:dyDescent="0.45">
      <c r="A3138" s="2" t="str">
        <f t="shared" ref="A3138:A3201" si="49">LEFT(B3138,3)&amp;LEFT(D3138,3)&amp;LEFT(E3138,15)&amp;F3138&amp;G3138</f>
        <v>TEXTexSILSBEEDESULFURIZATION, NAPHTHA/REFORMER FEEDDownstream Charge Capacity, Current Year (barrels per stream day)</v>
      </c>
      <c r="B3138" s="2" t="s">
        <v>291</v>
      </c>
      <c r="C3138" s="2" t="s">
        <v>292</v>
      </c>
      <c r="D3138" s="2" t="s">
        <v>38</v>
      </c>
      <c r="E3138" s="2" t="s">
        <v>293</v>
      </c>
      <c r="F3138" s="2" t="s">
        <v>17</v>
      </c>
      <c r="G3138" s="2" t="s">
        <v>13</v>
      </c>
      <c r="H3138" s="2">
        <v>11000</v>
      </c>
    </row>
    <row r="3139" spans="1:8" x14ac:dyDescent="0.45">
      <c r="A3139" s="2" t="str">
        <f t="shared" si="49"/>
        <v>TEXTexSILSBEEDESULFURIZATION, NAPHTHA/REFORMER FEEDDownstream Charge Capacity, Next Year (barrels per stream day)</v>
      </c>
      <c r="B3139" s="2" t="s">
        <v>291</v>
      </c>
      <c r="C3139" s="2" t="s">
        <v>292</v>
      </c>
      <c r="D3139" s="2" t="s">
        <v>38</v>
      </c>
      <c r="E3139" s="2" t="s">
        <v>293</v>
      </c>
      <c r="F3139" s="2" t="s">
        <v>17</v>
      </c>
      <c r="G3139" s="2" t="s">
        <v>14</v>
      </c>
      <c r="H3139" s="2">
        <v>11000</v>
      </c>
    </row>
    <row r="3140" spans="1:8" x14ac:dyDescent="0.45">
      <c r="A3140" s="2" t="str">
        <f t="shared" si="49"/>
        <v>TEXTexSILSBEEDESULFURIZATION, OTHERDownstream Charge Capacity, Current Year (barrels per stream day)</v>
      </c>
      <c r="B3140" s="2" t="s">
        <v>291</v>
      </c>
      <c r="C3140" s="2" t="s">
        <v>292</v>
      </c>
      <c r="D3140" s="2" t="s">
        <v>38</v>
      </c>
      <c r="E3140" s="2" t="s">
        <v>293</v>
      </c>
      <c r="F3140" s="2" t="s">
        <v>95</v>
      </c>
      <c r="G3140" s="2" t="s">
        <v>13</v>
      </c>
      <c r="H3140" s="2">
        <v>4000</v>
      </c>
    </row>
    <row r="3141" spans="1:8" x14ac:dyDescent="0.45">
      <c r="A3141" s="2" t="str">
        <f t="shared" si="49"/>
        <v>TEXTexSILSBEEDESULFURIZATION, OTHERDownstream Charge Capacity, Next Year (barrels per stream day)</v>
      </c>
      <c r="B3141" s="2" t="s">
        <v>291</v>
      </c>
      <c r="C3141" s="2" t="s">
        <v>292</v>
      </c>
      <c r="D3141" s="2" t="s">
        <v>38</v>
      </c>
      <c r="E3141" s="2" t="s">
        <v>293</v>
      </c>
      <c r="F3141" s="2" t="s">
        <v>95</v>
      </c>
      <c r="G3141" s="2" t="s">
        <v>14</v>
      </c>
      <c r="H3141" s="2">
        <v>4000</v>
      </c>
    </row>
    <row r="3142" spans="1:8" x14ac:dyDescent="0.45">
      <c r="A3142" s="2" t="str">
        <f t="shared" si="49"/>
        <v>TEXTexSILSBEEISOMERIZATION (ISOPENTANE/ISOHEXANE)Production Capacity, Current Year (barrels per steam day except sulfur and hydrogen)</v>
      </c>
      <c r="B3142" s="2" t="s">
        <v>291</v>
      </c>
      <c r="C3142" s="2" t="s">
        <v>292</v>
      </c>
      <c r="D3142" s="2" t="s">
        <v>38</v>
      </c>
      <c r="E3142" s="2" t="s">
        <v>293</v>
      </c>
      <c r="F3142" s="2" t="s">
        <v>22</v>
      </c>
      <c r="G3142" s="2" t="s">
        <v>19</v>
      </c>
      <c r="H3142" s="2">
        <v>4400</v>
      </c>
    </row>
    <row r="3143" spans="1:8" x14ac:dyDescent="0.45">
      <c r="A3143" s="2" t="str">
        <f t="shared" si="49"/>
        <v>TEXTexSILSBEEISOMERIZATION (ISOPENTANE/ISOHEXANE)Production Capacity, Next Year (barrels per stream day except sulfur and hydrogen)</v>
      </c>
      <c r="B3143" s="2" t="s">
        <v>291</v>
      </c>
      <c r="C3143" s="2" t="s">
        <v>292</v>
      </c>
      <c r="D3143" s="2" t="s">
        <v>38</v>
      </c>
      <c r="E3143" s="2" t="s">
        <v>293</v>
      </c>
      <c r="F3143" s="2" t="s">
        <v>22</v>
      </c>
      <c r="G3143" s="2" t="s">
        <v>20</v>
      </c>
      <c r="H3143" s="2">
        <v>4400</v>
      </c>
    </row>
    <row r="3144" spans="1:8" x14ac:dyDescent="0.45">
      <c r="A3144" s="2" t="str">
        <f t="shared" si="49"/>
        <v>TOTTexPORT ARTHURALKYLATESProduction Capacity, Current Year (barrels per steam day except sulfur and hydrogen)</v>
      </c>
      <c r="B3144" s="2" t="s">
        <v>313</v>
      </c>
      <c r="C3144" s="2" t="s">
        <v>314</v>
      </c>
      <c r="D3144" s="2" t="s">
        <v>38</v>
      </c>
      <c r="E3144" s="2" t="s">
        <v>241</v>
      </c>
      <c r="F3144" s="2" t="s">
        <v>40</v>
      </c>
      <c r="G3144" s="2" t="s">
        <v>19</v>
      </c>
      <c r="H3144" s="2">
        <v>6700</v>
      </c>
    </row>
    <row r="3145" spans="1:8" x14ac:dyDescent="0.45">
      <c r="A3145" s="2" t="str">
        <f t="shared" si="49"/>
        <v>TOTTexPORT ARTHURALKYLATESProduction Capacity, Next Year (barrels per stream day except sulfur and hydrogen)</v>
      </c>
      <c r="B3145" s="2" t="s">
        <v>313</v>
      </c>
      <c r="C3145" s="2" t="s">
        <v>314</v>
      </c>
      <c r="D3145" s="2" t="s">
        <v>38</v>
      </c>
      <c r="E3145" s="2" t="s">
        <v>241</v>
      </c>
      <c r="F3145" s="2" t="s">
        <v>40</v>
      </c>
      <c r="G3145" s="2" t="s">
        <v>20</v>
      </c>
      <c r="H3145" s="2">
        <v>6700</v>
      </c>
    </row>
    <row r="3146" spans="1:8" x14ac:dyDescent="0.45">
      <c r="A3146" s="2" t="str">
        <f t="shared" si="49"/>
        <v>TOTTexPORT ARTHURAROMATICSProduction Capacity, Current Year (barrels per steam day except sulfur and hydrogen)</v>
      </c>
      <c r="B3146" s="2" t="s">
        <v>313</v>
      </c>
      <c r="C3146" s="2" t="s">
        <v>314</v>
      </c>
      <c r="D3146" s="2" t="s">
        <v>38</v>
      </c>
      <c r="E3146" s="2" t="s">
        <v>241</v>
      </c>
      <c r="F3146" s="2" t="s">
        <v>41</v>
      </c>
      <c r="G3146" s="2" t="s">
        <v>19</v>
      </c>
      <c r="H3146" s="2">
        <v>13600</v>
      </c>
    </row>
    <row r="3147" spans="1:8" x14ac:dyDescent="0.45">
      <c r="A3147" s="2" t="str">
        <f t="shared" si="49"/>
        <v>TOTTexPORT ARTHURAROMATICSProduction Capacity, Next Year (barrels per stream day except sulfur and hydrogen)</v>
      </c>
      <c r="B3147" s="2" t="s">
        <v>313</v>
      </c>
      <c r="C3147" s="2" t="s">
        <v>314</v>
      </c>
      <c r="D3147" s="2" t="s">
        <v>38</v>
      </c>
      <c r="E3147" s="2" t="s">
        <v>241</v>
      </c>
      <c r="F3147" s="2" t="s">
        <v>41</v>
      </c>
      <c r="G3147" s="2" t="s">
        <v>20</v>
      </c>
      <c r="H3147" s="2">
        <v>13600</v>
      </c>
    </row>
    <row r="3148" spans="1:8" x14ac:dyDescent="0.45">
      <c r="A3148" s="2" t="str">
        <f t="shared" si="49"/>
        <v>TOTTexPORT ARTHURCAT CRACKING: FRESH FEEDDownstream Charge Capacity, Current Year (barrels per calendar day)</v>
      </c>
      <c r="B3148" s="2" t="s">
        <v>313</v>
      </c>
      <c r="C3148" s="2" t="s">
        <v>314</v>
      </c>
      <c r="D3148" s="2" t="s">
        <v>38</v>
      </c>
      <c r="E3148" s="2" t="s">
        <v>241</v>
      </c>
      <c r="F3148" s="2" t="s">
        <v>28</v>
      </c>
      <c r="G3148" s="2" t="s">
        <v>12</v>
      </c>
      <c r="H3148" s="2">
        <v>75500</v>
      </c>
    </row>
    <row r="3149" spans="1:8" x14ac:dyDescent="0.45">
      <c r="A3149" s="2" t="str">
        <f t="shared" si="49"/>
        <v>TOTTexPORT ARTHURCAT CRACKING: FRESH FEEDDownstream Charge Capacity, Current Year (barrels per stream day)</v>
      </c>
      <c r="B3149" s="2" t="s">
        <v>313</v>
      </c>
      <c r="C3149" s="2" t="s">
        <v>314</v>
      </c>
      <c r="D3149" s="2" t="s">
        <v>38</v>
      </c>
      <c r="E3149" s="2" t="s">
        <v>241</v>
      </c>
      <c r="F3149" s="2" t="s">
        <v>28</v>
      </c>
      <c r="G3149" s="2" t="s">
        <v>13</v>
      </c>
      <c r="H3149" s="2">
        <v>80000</v>
      </c>
    </row>
    <row r="3150" spans="1:8" x14ac:dyDescent="0.45">
      <c r="A3150" s="2" t="str">
        <f t="shared" si="49"/>
        <v>TOTTexPORT ARTHURCAT CRACKING: FRESH FEEDDownstream Charge Capacity, Next Year (barrels per stream day)</v>
      </c>
      <c r="B3150" s="2" t="s">
        <v>313</v>
      </c>
      <c r="C3150" s="2" t="s">
        <v>314</v>
      </c>
      <c r="D3150" s="2" t="s">
        <v>38</v>
      </c>
      <c r="E3150" s="2" t="s">
        <v>241</v>
      </c>
      <c r="F3150" s="2" t="s">
        <v>28</v>
      </c>
      <c r="G3150" s="2" t="s">
        <v>14</v>
      </c>
      <c r="H3150" s="2">
        <v>80000</v>
      </c>
    </row>
    <row r="3151" spans="1:8" x14ac:dyDescent="0.45">
      <c r="A3151" s="2" t="str">
        <f t="shared" si="49"/>
        <v>TOTTexPORT ARTHURCAT REFORMING: LOW PRESSUREDownstream Charge Capacity, Current Year (barrels per calendar day)</v>
      </c>
      <c r="B3151" s="2" t="s">
        <v>313</v>
      </c>
      <c r="C3151" s="2" t="s">
        <v>314</v>
      </c>
      <c r="D3151" s="2" t="s">
        <v>38</v>
      </c>
      <c r="E3151" s="2" t="s">
        <v>241</v>
      </c>
      <c r="F3151" s="2" t="s">
        <v>15</v>
      </c>
      <c r="G3151" s="2" t="s">
        <v>12</v>
      </c>
      <c r="H3151" s="2">
        <v>40500</v>
      </c>
    </row>
    <row r="3152" spans="1:8" x14ac:dyDescent="0.45">
      <c r="A3152" s="2" t="str">
        <f t="shared" si="49"/>
        <v>TOTTexPORT ARTHURCAT REFORMING: LOW PRESSUREDownstream Charge Capacity, Current Year (barrels per stream day)</v>
      </c>
      <c r="B3152" s="2" t="s">
        <v>313</v>
      </c>
      <c r="C3152" s="2" t="s">
        <v>314</v>
      </c>
      <c r="D3152" s="2" t="s">
        <v>38</v>
      </c>
      <c r="E3152" s="2" t="s">
        <v>241</v>
      </c>
      <c r="F3152" s="2" t="s">
        <v>15</v>
      </c>
      <c r="G3152" s="2" t="s">
        <v>13</v>
      </c>
      <c r="H3152" s="2">
        <v>43000</v>
      </c>
    </row>
    <row r="3153" spans="1:8" x14ac:dyDescent="0.45">
      <c r="A3153" s="2" t="str">
        <f t="shared" si="49"/>
        <v>TOTTexPORT ARTHURCAT REFORMING: LOW PRESSUREDownstream Charge Capacity, Next Year (barrels per stream day)</v>
      </c>
      <c r="B3153" s="2" t="s">
        <v>313</v>
      </c>
      <c r="C3153" s="2" t="s">
        <v>314</v>
      </c>
      <c r="D3153" s="2" t="s">
        <v>38</v>
      </c>
      <c r="E3153" s="2" t="s">
        <v>241</v>
      </c>
      <c r="F3153" s="2" t="s">
        <v>15</v>
      </c>
      <c r="G3153" s="2" t="s">
        <v>14</v>
      </c>
      <c r="H3153" s="2">
        <v>43000</v>
      </c>
    </row>
    <row r="3154" spans="1:8" x14ac:dyDescent="0.45">
      <c r="A3154" s="2" t="str">
        <f t="shared" si="49"/>
        <v>TOTTexPORT ARTHURDESULFURIZATION, DIESEL FUELDownstream Charge Capacity, Current Year (barrels per stream day)</v>
      </c>
      <c r="B3154" s="2" t="s">
        <v>313</v>
      </c>
      <c r="C3154" s="2" t="s">
        <v>314</v>
      </c>
      <c r="D3154" s="2" t="s">
        <v>38</v>
      </c>
      <c r="E3154" s="2" t="s">
        <v>241</v>
      </c>
      <c r="F3154" s="2" t="s">
        <v>43</v>
      </c>
      <c r="G3154" s="2" t="s">
        <v>13</v>
      </c>
      <c r="H3154" s="2">
        <v>70000</v>
      </c>
    </row>
    <row r="3155" spans="1:8" x14ac:dyDescent="0.45">
      <c r="A3155" s="2" t="str">
        <f t="shared" si="49"/>
        <v>TOTTexPORT ARTHURDESULFURIZATION, DIESEL FUELDownstream Charge Capacity, Next Year (barrels per stream day)</v>
      </c>
      <c r="B3155" s="2" t="s">
        <v>313</v>
      </c>
      <c r="C3155" s="2" t="s">
        <v>314</v>
      </c>
      <c r="D3155" s="2" t="s">
        <v>38</v>
      </c>
      <c r="E3155" s="2" t="s">
        <v>241</v>
      </c>
      <c r="F3155" s="2" t="s">
        <v>43</v>
      </c>
      <c r="G3155" s="2" t="s">
        <v>14</v>
      </c>
      <c r="H3155" s="2">
        <v>70000</v>
      </c>
    </row>
    <row r="3156" spans="1:8" x14ac:dyDescent="0.45">
      <c r="A3156" s="2" t="str">
        <f t="shared" si="49"/>
        <v>TOTTexPORT ARTHURDESULFURIZATION, GASOLINEDownstream Charge Capacity, Current Year (barrels per stream day)</v>
      </c>
      <c r="B3156" s="2" t="s">
        <v>313</v>
      </c>
      <c r="C3156" s="2" t="s">
        <v>314</v>
      </c>
      <c r="D3156" s="2" t="s">
        <v>38</v>
      </c>
      <c r="E3156" s="2" t="s">
        <v>241</v>
      </c>
      <c r="F3156" s="2" t="s">
        <v>30</v>
      </c>
      <c r="G3156" s="2" t="s">
        <v>13</v>
      </c>
      <c r="H3156" s="2">
        <v>51600</v>
      </c>
    </row>
    <row r="3157" spans="1:8" x14ac:dyDescent="0.45">
      <c r="A3157" s="2" t="str">
        <f t="shared" si="49"/>
        <v>TOTTexPORT ARTHURDESULFURIZATION, GASOLINEDownstream Charge Capacity, Next Year (barrels per stream day)</v>
      </c>
      <c r="B3157" s="2" t="s">
        <v>313</v>
      </c>
      <c r="C3157" s="2" t="s">
        <v>314</v>
      </c>
      <c r="D3157" s="2" t="s">
        <v>38</v>
      </c>
      <c r="E3157" s="2" t="s">
        <v>241</v>
      </c>
      <c r="F3157" s="2" t="s">
        <v>30</v>
      </c>
      <c r="G3157" s="2" t="s">
        <v>14</v>
      </c>
      <c r="H3157" s="2">
        <v>51600</v>
      </c>
    </row>
    <row r="3158" spans="1:8" x14ac:dyDescent="0.45">
      <c r="A3158" s="2" t="str">
        <f t="shared" si="49"/>
        <v>TOTTexPORT ARTHURDESULFURIZATION, HEAVY GAS OILDownstream Charge Capacity, Current Year (barrels per stream day)</v>
      </c>
      <c r="B3158" s="2" t="s">
        <v>313</v>
      </c>
      <c r="C3158" s="2" t="s">
        <v>314</v>
      </c>
      <c r="D3158" s="2" t="s">
        <v>38</v>
      </c>
      <c r="E3158" s="2" t="s">
        <v>241</v>
      </c>
      <c r="F3158" s="2" t="s">
        <v>16</v>
      </c>
      <c r="G3158" s="2" t="s">
        <v>13</v>
      </c>
      <c r="H3158" s="2">
        <v>54400</v>
      </c>
    </row>
    <row r="3159" spans="1:8" x14ac:dyDescent="0.45">
      <c r="A3159" s="2" t="str">
        <f t="shared" si="49"/>
        <v>TOTTexPORT ARTHURDESULFURIZATION, HEAVY GAS OILDownstream Charge Capacity, Next Year (barrels per stream day)</v>
      </c>
      <c r="B3159" s="2" t="s">
        <v>313</v>
      </c>
      <c r="C3159" s="2" t="s">
        <v>314</v>
      </c>
      <c r="D3159" s="2" t="s">
        <v>38</v>
      </c>
      <c r="E3159" s="2" t="s">
        <v>241</v>
      </c>
      <c r="F3159" s="2" t="s">
        <v>16</v>
      </c>
      <c r="G3159" s="2" t="s">
        <v>14</v>
      </c>
      <c r="H3159" s="2">
        <v>54400</v>
      </c>
    </row>
    <row r="3160" spans="1:8" x14ac:dyDescent="0.45">
      <c r="A3160" s="2" t="str">
        <f t="shared" si="49"/>
        <v>TOTTexPORT ARTHURDESULFURIZATION, KEROSENE AND JETDownstream Charge Capacity, Current Year (barrels per stream day)</v>
      </c>
      <c r="B3160" s="2" t="s">
        <v>313</v>
      </c>
      <c r="C3160" s="2" t="s">
        <v>314</v>
      </c>
      <c r="D3160" s="2" t="s">
        <v>38</v>
      </c>
      <c r="E3160" s="2" t="s">
        <v>241</v>
      </c>
      <c r="F3160" s="2" t="s">
        <v>44</v>
      </c>
      <c r="G3160" s="2" t="s">
        <v>13</v>
      </c>
      <c r="H3160" s="2">
        <v>31000</v>
      </c>
    </row>
    <row r="3161" spans="1:8" x14ac:dyDescent="0.45">
      <c r="A3161" s="2" t="str">
        <f t="shared" si="49"/>
        <v>TOTTexPORT ARTHURDESULFURIZATION, KEROSENE AND JETDownstream Charge Capacity, Next Year (barrels per stream day)</v>
      </c>
      <c r="B3161" s="2" t="s">
        <v>313</v>
      </c>
      <c r="C3161" s="2" t="s">
        <v>314</v>
      </c>
      <c r="D3161" s="2" t="s">
        <v>38</v>
      </c>
      <c r="E3161" s="2" t="s">
        <v>241</v>
      </c>
      <c r="F3161" s="2" t="s">
        <v>44</v>
      </c>
      <c r="G3161" s="2" t="s">
        <v>14</v>
      </c>
      <c r="H3161" s="2">
        <v>31000</v>
      </c>
    </row>
    <row r="3162" spans="1:8" x14ac:dyDescent="0.45">
      <c r="A3162" s="2" t="str">
        <f t="shared" si="49"/>
        <v>TOTTexPORT ARTHURDESULFURIZATION, NAPHTHA/REFORMER FEEDDownstream Charge Capacity, Current Year (barrels per stream day)</v>
      </c>
      <c r="B3162" s="2" t="s">
        <v>313</v>
      </c>
      <c r="C3162" s="2" t="s">
        <v>314</v>
      </c>
      <c r="D3162" s="2" t="s">
        <v>38</v>
      </c>
      <c r="E3162" s="2" t="s">
        <v>241</v>
      </c>
      <c r="F3162" s="2" t="s">
        <v>17</v>
      </c>
      <c r="G3162" s="2" t="s">
        <v>13</v>
      </c>
      <c r="H3162" s="2">
        <v>57500</v>
      </c>
    </row>
    <row r="3163" spans="1:8" x14ac:dyDescent="0.45">
      <c r="A3163" s="2" t="str">
        <f t="shared" si="49"/>
        <v>TOTTexPORT ARTHURDESULFURIZATION, NAPHTHA/REFORMER FEEDDownstream Charge Capacity, Next Year (barrels per stream day)</v>
      </c>
      <c r="B3163" s="2" t="s">
        <v>313</v>
      </c>
      <c r="C3163" s="2" t="s">
        <v>314</v>
      </c>
      <c r="D3163" s="2" t="s">
        <v>38</v>
      </c>
      <c r="E3163" s="2" t="s">
        <v>241</v>
      </c>
      <c r="F3163" s="2" t="s">
        <v>17</v>
      </c>
      <c r="G3163" s="2" t="s">
        <v>14</v>
      </c>
      <c r="H3163" s="2">
        <v>57500</v>
      </c>
    </row>
    <row r="3164" spans="1:8" x14ac:dyDescent="0.45">
      <c r="A3164" s="2" t="str">
        <f t="shared" si="49"/>
        <v>TOTTexPORT ARTHURFUELS SOLVENT DEASPHALTINGDownstream Charge Capacity, Current Year (barrels per stream day)</v>
      </c>
      <c r="B3164" s="2" t="s">
        <v>313</v>
      </c>
      <c r="C3164" s="2" t="s">
        <v>314</v>
      </c>
      <c r="D3164" s="2" t="s">
        <v>38</v>
      </c>
      <c r="E3164" s="2" t="s">
        <v>241</v>
      </c>
      <c r="F3164" s="2" t="s">
        <v>45</v>
      </c>
      <c r="G3164" s="2" t="s">
        <v>13</v>
      </c>
      <c r="H3164" s="2">
        <v>15500</v>
      </c>
    </row>
    <row r="3165" spans="1:8" x14ac:dyDescent="0.45">
      <c r="A3165" s="2" t="str">
        <f t="shared" si="49"/>
        <v>TOTTexPORT ARTHURFUELS SOLVENT DEASPHALTINGDownstream Charge Capacity, Next Year (barrels per stream day)</v>
      </c>
      <c r="B3165" s="2" t="s">
        <v>313</v>
      </c>
      <c r="C3165" s="2" t="s">
        <v>314</v>
      </c>
      <c r="D3165" s="2" t="s">
        <v>38</v>
      </c>
      <c r="E3165" s="2" t="s">
        <v>241</v>
      </c>
      <c r="F3165" s="2" t="s">
        <v>45</v>
      </c>
      <c r="G3165" s="2" t="s">
        <v>14</v>
      </c>
      <c r="H3165" s="2">
        <v>15500</v>
      </c>
    </row>
    <row r="3166" spans="1:8" x14ac:dyDescent="0.45">
      <c r="A3166" s="2" t="str">
        <f t="shared" si="49"/>
        <v>TOTTexPORT ARTHURISOMERIZATION (ISOPENTANE/ISOHEXANE)Production Capacity, Current Year (barrels per steam day except sulfur and hydrogen)</v>
      </c>
      <c r="B3166" s="2" t="s">
        <v>313</v>
      </c>
      <c r="C3166" s="2" t="s">
        <v>314</v>
      </c>
      <c r="D3166" s="2" t="s">
        <v>38</v>
      </c>
      <c r="E3166" s="2" t="s">
        <v>241</v>
      </c>
      <c r="F3166" s="2" t="s">
        <v>22</v>
      </c>
      <c r="G3166" s="2" t="s">
        <v>19</v>
      </c>
      <c r="H3166" s="2">
        <v>7800</v>
      </c>
    </row>
    <row r="3167" spans="1:8" x14ac:dyDescent="0.45">
      <c r="A3167" s="2" t="str">
        <f t="shared" si="49"/>
        <v>TOTTexPORT ARTHURISOMERIZATION (ISOPENTANE/ISOHEXANE)Production Capacity, Next Year (barrels per stream day except sulfur and hydrogen)</v>
      </c>
      <c r="B3167" s="2" t="s">
        <v>313</v>
      </c>
      <c r="C3167" s="2" t="s">
        <v>314</v>
      </c>
      <c r="D3167" s="2" t="s">
        <v>38</v>
      </c>
      <c r="E3167" s="2" t="s">
        <v>241</v>
      </c>
      <c r="F3167" s="2" t="s">
        <v>22</v>
      </c>
      <c r="G3167" s="2" t="s">
        <v>20</v>
      </c>
      <c r="H3167" s="2">
        <v>7800</v>
      </c>
    </row>
    <row r="3168" spans="1:8" x14ac:dyDescent="0.45">
      <c r="A3168" s="2" t="str">
        <f t="shared" si="49"/>
        <v>TOTTexPORT ARTHUROPERATING CAPACITYAtmospheric Crude Distillation Capacity (barrels per calendar day)</v>
      </c>
      <c r="B3168" s="2" t="s">
        <v>313</v>
      </c>
      <c r="C3168" s="2" t="s">
        <v>314</v>
      </c>
      <c r="D3168" s="2" t="s">
        <v>38</v>
      </c>
      <c r="E3168" s="2" t="s">
        <v>241</v>
      </c>
      <c r="F3168" s="2" t="s">
        <v>31</v>
      </c>
      <c r="G3168" s="2" t="s">
        <v>32</v>
      </c>
      <c r="H3168" s="2">
        <v>225500</v>
      </c>
    </row>
    <row r="3169" spans="1:8" x14ac:dyDescent="0.45">
      <c r="A3169" s="2" t="str">
        <f t="shared" si="49"/>
        <v>TOTTexPORT ARTHUROPERATING CAPACITYAtmospheric Crude Distillation Capacity (barrels per stream day)</v>
      </c>
      <c r="B3169" s="2" t="s">
        <v>313</v>
      </c>
      <c r="C3169" s="2" t="s">
        <v>314</v>
      </c>
      <c r="D3169" s="2" t="s">
        <v>38</v>
      </c>
      <c r="E3169" s="2" t="s">
        <v>241</v>
      </c>
      <c r="F3169" s="2" t="s">
        <v>31</v>
      </c>
      <c r="G3169" s="2" t="s">
        <v>33</v>
      </c>
      <c r="H3169" s="2">
        <v>245000</v>
      </c>
    </row>
    <row r="3170" spans="1:8" x14ac:dyDescent="0.45">
      <c r="A3170" s="2" t="str">
        <f t="shared" si="49"/>
        <v>TOTTexPORT ARTHURPETCOKE,MARKETProduction Capacity, Current Year (barrels per steam day except sulfur and hydrogen)</v>
      </c>
      <c r="B3170" s="2" t="s">
        <v>313</v>
      </c>
      <c r="C3170" s="2" t="s">
        <v>314</v>
      </c>
      <c r="D3170" s="2" t="s">
        <v>38</v>
      </c>
      <c r="E3170" s="2" t="s">
        <v>241</v>
      </c>
      <c r="F3170" s="2" t="s">
        <v>67</v>
      </c>
      <c r="G3170" s="2" t="s">
        <v>19</v>
      </c>
      <c r="H3170" s="2">
        <v>19200</v>
      </c>
    </row>
    <row r="3171" spans="1:8" x14ac:dyDescent="0.45">
      <c r="A3171" s="2" t="str">
        <f t="shared" si="49"/>
        <v>TOTTexPORT ARTHURPETCOKE,MARKETProduction Capacity, Next Year (barrels per stream day except sulfur and hydrogen)</v>
      </c>
      <c r="B3171" s="2" t="s">
        <v>313</v>
      </c>
      <c r="C3171" s="2" t="s">
        <v>314</v>
      </c>
      <c r="D3171" s="2" t="s">
        <v>38</v>
      </c>
      <c r="E3171" s="2" t="s">
        <v>241</v>
      </c>
      <c r="F3171" s="2" t="s">
        <v>67</v>
      </c>
      <c r="G3171" s="2" t="s">
        <v>20</v>
      </c>
      <c r="H3171" s="2">
        <v>19200</v>
      </c>
    </row>
    <row r="3172" spans="1:8" x14ac:dyDescent="0.45">
      <c r="A3172" s="2" t="str">
        <f t="shared" si="49"/>
        <v>TOTTexPORT ARTHURSULFUR (SHORT TONS/DAY)Production Capacity, Current Year (barrels per steam day except sulfur and hydrogen)</v>
      </c>
      <c r="B3172" s="2" t="s">
        <v>313</v>
      </c>
      <c r="C3172" s="2" t="s">
        <v>314</v>
      </c>
      <c r="D3172" s="2" t="s">
        <v>38</v>
      </c>
      <c r="E3172" s="2" t="s">
        <v>241</v>
      </c>
      <c r="F3172" s="2" t="s">
        <v>24</v>
      </c>
      <c r="G3172" s="2" t="s">
        <v>19</v>
      </c>
      <c r="H3172" s="2">
        <v>806</v>
      </c>
    </row>
    <row r="3173" spans="1:8" x14ac:dyDescent="0.45">
      <c r="A3173" s="2" t="str">
        <f t="shared" si="49"/>
        <v>TOTTexPORT ARTHURSULFUR (SHORT TONS/DAY)Production Capacity, Next Year (barrels per stream day except sulfur and hydrogen)</v>
      </c>
      <c r="B3173" s="2" t="s">
        <v>313</v>
      </c>
      <c r="C3173" s="2" t="s">
        <v>314</v>
      </c>
      <c r="D3173" s="2" t="s">
        <v>38</v>
      </c>
      <c r="E3173" s="2" t="s">
        <v>241</v>
      </c>
      <c r="F3173" s="2" t="s">
        <v>24</v>
      </c>
      <c r="G3173" s="2" t="s">
        <v>20</v>
      </c>
      <c r="H3173" s="2">
        <v>806</v>
      </c>
    </row>
    <row r="3174" spans="1:8" x14ac:dyDescent="0.45">
      <c r="A3174" s="2" t="str">
        <f t="shared" si="49"/>
        <v>TOTTexPORT ARTHURTHERM CRACKING, DELAYED COKINGDownstream Charge Capacity, Current Year (barrels per calendar day)</v>
      </c>
      <c r="B3174" s="2" t="s">
        <v>313</v>
      </c>
      <c r="C3174" s="2" t="s">
        <v>314</v>
      </c>
      <c r="D3174" s="2" t="s">
        <v>38</v>
      </c>
      <c r="E3174" s="2" t="s">
        <v>241</v>
      </c>
      <c r="F3174" s="2" t="s">
        <v>68</v>
      </c>
      <c r="G3174" s="2" t="s">
        <v>12</v>
      </c>
      <c r="H3174" s="2">
        <v>55500</v>
      </c>
    </row>
    <row r="3175" spans="1:8" x14ac:dyDescent="0.45">
      <c r="A3175" s="2" t="str">
        <f t="shared" si="49"/>
        <v>TOTTexPORT ARTHURTHERM CRACKING, DELAYED COKINGDownstream Charge Capacity, Current Year (barrels per stream day)</v>
      </c>
      <c r="B3175" s="2" t="s">
        <v>313</v>
      </c>
      <c r="C3175" s="2" t="s">
        <v>314</v>
      </c>
      <c r="D3175" s="2" t="s">
        <v>38</v>
      </c>
      <c r="E3175" s="2" t="s">
        <v>241</v>
      </c>
      <c r="F3175" s="2" t="s">
        <v>68</v>
      </c>
      <c r="G3175" s="2" t="s">
        <v>13</v>
      </c>
      <c r="H3175" s="2">
        <v>60000</v>
      </c>
    </row>
    <row r="3176" spans="1:8" x14ac:dyDescent="0.45">
      <c r="A3176" s="2" t="str">
        <f t="shared" si="49"/>
        <v>TOTTexPORT ARTHURTHERM CRACKING, DELAYED COKINGDownstream Charge Capacity, Next Year (barrels per stream day)</v>
      </c>
      <c r="B3176" s="2" t="s">
        <v>313</v>
      </c>
      <c r="C3176" s="2" t="s">
        <v>314</v>
      </c>
      <c r="D3176" s="2" t="s">
        <v>38</v>
      </c>
      <c r="E3176" s="2" t="s">
        <v>241</v>
      </c>
      <c r="F3176" s="2" t="s">
        <v>68</v>
      </c>
      <c r="G3176" s="2" t="s">
        <v>14</v>
      </c>
      <c r="H3176" s="2">
        <v>60000</v>
      </c>
    </row>
    <row r="3177" spans="1:8" x14ac:dyDescent="0.45">
      <c r="A3177" s="2" t="str">
        <f t="shared" si="49"/>
        <v>TOTTexPORT ARTHURTOTAL OPER CAP (PROJECTED, NEXT YEAR)Atmospheric Crude Distillation Capacity (barrels per stream day)</v>
      </c>
      <c r="B3177" s="2" t="s">
        <v>313</v>
      </c>
      <c r="C3177" s="2" t="s">
        <v>314</v>
      </c>
      <c r="D3177" s="2" t="s">
        <v>38</v>
      </c>
      <c r="E3177" s="2" t="s">
        <v>241</v>
      </c>
      <c r="F3177" s="2" t="s">
        <v>34</v>
      </c>
      <c r="G3177" s="2" t="s">
        <v>33</v>
      </c>
      <c r="H3177" s="2">
        <v>245000</v>
      </c>
    </row>
    <row r="3178" spans="1:8" x14ac:dyDescent="0.45">
      <c r="A3178" s="2" t="str">
        <f t="shared" si="49"/>
        <v>TOTTexPORT ARTHURTOTAL OPERABLE CAPACITYAtmospheric Crude Distillation Capacity (barrels per calendar day)</v>
      </c>
      <c r="B3178" s="2" t="s">
        <v>313</v>
      </c>
      <c r="C3178" s="2" t="s">
        <v>314</v>
      </c>
      <c r="D3178" s="2" t="s">
        <v>38</v>
      </c>
      <c r="E3178" s="2" t="s">
        <v>241</v>
      </c>
      <c r="F3178" s="2" t="s">
        <v>35</v>
      </c>
      <c r="G3178" s="2" t="s">
        <v>32</v>
      </c>
      <c r="H3178" s="2">
        <v>225500</v>
      </c>
    </row>
    <row r="3179" spans="1:8" x14ac:dyDescent="0.45">
      <c r="A3179" s="2" t="str">
        <f t="shared" si="49"/>
        <v>TOTTexPORT ARTHURTOTAL OPERABLE CAPACITYAtmospheric Crude Distillation Capacity (barrels per stream day)</v>
      </c>
      <c r="B3179" s="2" t="s">
        <v>313</v>
      </c>
      <c r="C3179" s="2" t="s">
        <v>314</v>
      </c>
      <c r="D3179" s="2" t="s">
        <v>38</v>
      </c>
      <c r="E3179" s="2" t="s">
        <v>241</v>
      </c>
      <c r="F3179" s="2" t="s">
        <v>35</v>
      </c>
      <c r="G3179" s="2" t="s">
        <v>33</v>
      </c>
      <c r="H3179" s="2">
        <v>245000</v>
      </c>
    </row>
    <row r="3180" spans="1:8" x14ac:dyDescent="0.45">
      <c r="A3180" s="2" t="str">
        <f t="shared" si="49"/>
        <v>TOTTexPORT ARTHURVACUUM DISTILLATIONDownstream Charge Capacity, Current Year (barrels per stream day)</v>
      </c>
      <c r="B3180" s="2" t="s">
        <v>313</v>
      </c>
      <c r="C3180" s="2" t="s">
        <v>314</v>
      </c>
      <c r="D3180" s="2" t="s">
        <v>38</v>
      </c>
      <c r="E3180" s="2" t="s">
        <v>241</v>
      </c>
      <c r="F3180" s="2" t="s">
        <v>36</v>
      </c>
      <c r="G3180" s="2" t="s">
        <v>13</v>
      </c>
      <c r="H3180" s="2">
        <v>117000</v>
      </c>
    </row>
    <row r="3181" spans="1:8" x14ac:dyDescent="0.45">
      <c r="A3181" s="2" t="str">
        <f t="shared" si="49"/>
        <v>TOTTexPORT ARTHURVACUUM DISTILLATIONDownstream Charge Capacity, Next Year (barrels per stream day)</v>
      </c>
      <c r="B3181" s="2" t="s">
        <v>313</v>
      </c>
      <c r="C3181" s="2" t="s">
        <v>314</v>
      </c>
      <c r="D3181" s="2" t="s">
        <v>38</v>
      </c>
      <c r="E3181" s="2" t="s">
        <v>241</v>
      </c>
      <c r="F3181" s="2" t="s">
        <v>36</v>
      </c>
      <c r="G3181" s="2" t="s">
        <v>14</v>
      </c>
      <c r="H3181" s="2">
        <v>117000</v>
      </c>
    </row>
    <row r="3182" spans="1:8" x14ac:dyDescent="0.45">
      <c r="A3182" s="2" t="str">
        <f t="shared" si="49"/>
        <v>TRALouLAKE CHARLESISOMERIZATION (ISOBUTANE)Production Capacity, Current Year (barrels per steam day except sulfur and hydrogen)</v>
      </c>
      <c r="B3182" s="2" t="s">
        <v>79</v>
      </c>
      <c r="C3182" s="2" t="s">
        <v>80</v>
      </c>
      <c r="D3182" s="2" t="s">
        <v>26</v>
      </c>
      <c r="E3182" s="2" t="s">
        <v>81</v>
      </c>
      <c r="F3182" s="2" t="s">
        <v>21</v>
      </c>
      <c r="G3182" s="2" t="s">
        <v>19</v>
      </c>
      <c r="H3182" s="2">
        <v>3500</v>
      </c>
    </row>
    <row r="3183" spans="1:8" x14ac:dyDescent="0.45">
      <c r="A3183" s="2" t="str">
        <f t="shared" si="49"/>
        <v>TRALouLAKE CHARLESISOMERIZATION (ISOBUTANE)Production Capacity, Next Year (barrels per stream day except sulfur and hydrogen)</v>
      </c>
      <c r="B3183" s="2" t="s">
        <v>79</v>
      </c>
      <c r="C3183" s="2" t="s">
        <v>80</v>
      </c>
      <c r="D3183" s="2" t="s">
        <v>26</v>
      </c>
      <c r="E3183" s="2" t="s">
        <v>81</v>
      </c>
      <c r="F3183" s="2" t="s">
        <v>21</v>
      </c>
      <c r="G3183" s="2" t="s">
        <v>20</v>
      </c>
      <c r="H3183" s="2">
        <v>3500</v>
      </c>
    </row>
    <row r="3184" spans="1:8" x14ac:dyDescent="0.45">
      <c r="A3184" s="2" t="str">
        <f t="shared" si="49"/>
        <v>TRALouLAKE CHARLESOPERATING CAPACITYAtmospheric Crude Distillation Capacity (barrels per calendar day)</v>
      </c>
      <c r="B3184" s="2" t="s">
        <v>79</v>
      </c>
      <c r="C3184" s="2" t="s">
        <v>80</v>
      </c>
      <c r="D3184" s="2" t="s">
        <v>26</v>
      </c>
      <c r="E3184" s="2" t="s">
        <v>81</v>
      </c>
      <c r="F3184" s="2" t="s">
        <v>31</v>
      </c>
      <c r="G3184" s="2" t="s">
        <v>32</v>
      </c>
      <c r="H3184" s="2">
        <v>104000</v>
      </c>
    </row>
    <row r="3185" spans="1:8" x14ac:dyDescent="0.45">
      <c r="A3185" s="2" t="str">
        <f t="shared" si="49"/>
        <v>TRALouLAKE CHARLESOPERATING CAPACITYAtmospheric Crude Distillation Capacity (barrels per stream day)</v>
      </c>
      <c r="B3185" s="2" t="s">
        <v>79</v>
      </c>
      <c r="C3185" s="2" t="s">
        <v>80</v>
      </c>
      <c r="D3185" s="2" t="s">
        <v>26</v>
      </c>
      <c r="E3185" s="2" t="s">
        <v>81</v>
      </c>
      <c r="F3185" s="2" t="s">
        <v>31</v>
      </c>
      <c r="G3185" s="2" t="s">
        <v>33</v>
      </c>
      <c r="H3185" s="2">
        <v>105000</v>
      </c>
    </row>
    <row r="3186" spans="1:8" x14ac:dyDescent="0.45">
      <c r="A3186" s="2" t="str">
        <f t="shared" si="49"/>
        <v>TRALouLAKE CHARLESTOTAL OPER CAP (PROJECTED, NEXT YEAR)Atmospheric Crude Distillation Capacity (barrels per stream day)</v>
      </c>
      <c r="B3186" s="2" t="s">
        <v>79</v>
      </c>
      <c r="C3186" s="2" t="s">
        <v>80</v>
      </c>
      <c r="D3186" s="2" t="s">
        <v>26</v>
      </c>
      <c r="E3186" s="2" t="s">
        <v>81</v>
      </c>
      <c r="F3186" s="2" t="s">
        <v>34</v>
      </c>
      <c r="G3186" s="2" t="s">
        <v>33</v>
      </c>
      <c r="H3186" s="2">
        <v>105000</v>
      </c>
    </row>
    <row r="3187" spans="1:8" x14ac:dyDescent="0.45">
      <c r="A3187" s="2" t="str">
        <f t="shared" si="49"/>
        <v>TRALouLAKE CHARLESTOTAL OPERABLE CAPACITYAtmospheric Crude Distillation Capacity (barrels per calendar day)</v>
      </c>
      <c r="B3187" s="2" t="s">
        <v>79</v>
      </c>
      <c r="C3187" s="2" t="s">
        <v>80</v>
      </c>
      <c r="D3187" s="2" t="s">
        <v>26</v>
      </c>
      <c r="E3187" s="2" t="s">
        <v>81</v>
      </c>
      <c r="F3187" s="2" t="s">
        <v>35</v>
      </c>
      <c r="G3187" s="2" t="s">
        <v>32</v>
      </c>
      <c r="H3187" s="2">
        <v>104000</v>
      </c>
    </row>
    <row r="3188" spans="1:8" x14ac:dyDescent="0.45">
      <c r="A3188" s="2" t="str">
        <f t="shared" si="49"/>
        <v>TRALouLAKE CHARLESTOTAL OPERABLE CAPACITYAtmospheric Crude Distillation Capacity (barrels per stream day)</v>
      </c>
      <c r="B3188" s="2" t="s">
        <v>79</v>
      </c>
      <c r="C3188" s="2" t="s">
        <v>80</v>
      </c>
      <c r="D3188" s="2" t="s">
        <v>26</v>
      </c>
      <c r="E3188" s="2" t="s">
        <v>81</v>
      </c>
      <c r="F3188" s="2" t="s">
        <v>35</v>
      </c>
      <c r="G3188" s="2" t="s">
        <v>33</v>
      </c>
      <c r="H3188" s="2">
        <v>105000</v>
      </c>
    </row>
    <row r="3189" spans="1:8" x14ac:dyDescent="0.45">
      <c r="A3189" s="2" t="str">
        <f t="shared" si="49"/>
        <v>TRALouLAKE CHARLESVACUUM DISTILLATIONDownstream Charge Capacity, Current Year (barrels per stream day)</v>
      </c>
      <c r="B3189" s="2" t="s">
        <v>79</v>
      </c>
      <c r="C3189" s="2" t="s">
        <v>80</v>
      </c>
      <c r="D3189" s="2" t="s">
        <v>26</v>
      </c>
      <c r="E3189" s="2" t="s">
        <v>81</v>
      </c>
      <c r="F3189" s="2" t="s">
        <v>36</v>
      </c>
      <c r="G3189" s="2" t="s">
        <v>13</v>
      </c>
      <c r="H3189" s="2">
        <v>36000</v>
      </c>
    </row>
    <row r="3190" spans="1:8" x14ac:dyDescent="0.45">
      <c r="A3190" s="2" t="str">
        <f t="shared" si="49"/>
        <v>TRALouLAKE CHARLESVACUUM DISTILLATIONDownstream Charge Capacity, Next Year (barrels per stream day)</v>
      </c>
      <c r="B3190" s="2" t="s">
        <v>79</v>
      </c>
      <c r="C3190" s="2" t="s">
        <v>80</v>
      </c>
      <c r="D3190" s="2" t="s">
        <v>26</v>
      </c>
      <c r="E3190" s="2" t="s">
        <v>81</v>
      </c>
      <c r="F3190" s="2" t="s">
        <v>36</v>
      </c>
      <c r="G3190" s="2" t="s">
        <v>14</v>
      </c>
      <c r="H3190" s="2">
        <v>36000</v>
      </c>
    </row>
    <row r="3191" spans="1:8" x14ac:dyDescent="0.45">
      <c r="A3191" s="2" t="str">
        <f t="shared" si="49"/>
        <v>TRAWasTACOMAASPHALT &amp; ROAD OILProduction Capacity, Current Year (barrels per steam day except sulfur and hydrogen)</v>
      </c>
      <c r="B3191" s="2" t="s">
        <v>318</v>
      </c>
      <c r="C3191" s="2" t="s">
        <v>319</v>
      </c>
      <c r="D3191" s="2" t="s">
        <v>70</v>
      </c>
      <c r="E3191" s="2" t="s">
        <v>320</v>
      </c>
      <c r="F3191" s="2" t="s">
        <v>42</v>
      </c>
      <c r="G3191" s="2" t="s">
        <v>19</v>
      </c>
      <c r="H3191" s="2">
        <v>8000</v>
      </c>
    </row>
    <row r="3192" spans="1:8" x14ac:dyDescent="0.45">
      <c r="A3192" s="2" t="str">
        <f t="shared" si="49"/>
        <v>TRAWasTACOMAASPHALT &amp; ROAD OILProduction Capacity, Next Year (barrels per stream day except sulfur and hydrogen)</v>
      </c>
      <c r="B3192" s="2" t="s">
        <v>318</v>
      </c>
      <c r="C3192" s="2" t="s">
        <v>319</v>
      </c>
      <c r="D3192" s="2" t="s">
        <v>70</v>
      </c>
      <c r="E3192" s="2" t="s">
        <v>320</v>
      </c>
      <c r="F3192" s="2" t="s">
        <v>42</v>
      </c>
      <c r="G3192" s="2" t="s">
        <v>20</v>
      </c>
      <c r="H3192" s="2">
        <v>8000</v>
      </c>
    </row>
    <row r="3193" spans="1:8" x14ac:dyDescent="0.45">
      <c r="A3193" s="2" t="str">
        <f t="shared" si="49"/>
        <v>TRAWasTACOMACAT REFORMING: HIGH PRESSUREDownstream Charge Capacity, Current Year (barrels per calendar day)</v>
      </c>
      <c r="B3193" s="2" t="s">
        <v>318</v>
      </c>
      <c r="C3193" s="2" t="s">
        <v>319</v>
      </c>
      <c r="D3193" s="2" t="s">
        <v>70</v>
      </c>
      <c r="E3193" s="2" t="s">
        <v>320</v>
      </c>
      <c r="F3193" s="2" t="s">
        <v>29</v>
      </c>
      <c r="G3193" s="2" t="s">
        <v>12</v>
      </c>
      <c r="H3193" s="2">
        <v>6400</v>
      </c>
    </row>
    <row r="3194" spans="1:8" x14ac:dyDescent="0.45">
      <c r="A3194" s="2" t="str">
        <f t="shared" si="49"/>
        <v>TRAWasTACOMACAT REFORMING: HIGH PRESSUREDownstream Charge Capacity, Current Year (barrels per stream day)</v>
      </c>
      <c r="B3194" s="2" t="s">
        <v>318</v>
      </c>
      <c r="C3194" s="2" t="s">
        <v>319</v>
      </c>
      <c r="D3194" s="2" t="s">
        <v>70</v>
      </c>
      <c r="E3194" s="2" t="s">
        <v>320</v>
      </c>
      <c r="F3194" s="2" t="s">
        <v>29</v>
      </c>
      <c r="G3194" s="2" t="s">
        <v>13</v>
      </c>
      <c r="H3194" s="2">
        <v>6800</v>
      </c>
    </row>
    <row r="3195" spans="1:8" x14ac:dyDescent="0.45">
      <c r="A3195" s="2" t="str">
        <f t="shared" si="49"/>
        <v>TRAWasTACOMACAT REFORMING: HIGH PRESSUREDownstream Charge Capacity, Next Year (barrels per stream day)</v>
      </c>
      <c r="B3195" s="2" t="s">
        <v>318</v>
      </c>
      <c r="C3195" s="2" t="s">
        <v>319</v>
      </c>
      <c r="D3195" s="2" t="s">
        <v>70</v>
      </c>
      <c r="E3195" s="2" t="s">
        <v>320</v>
      </c>
      <c r="F3195" s="2" t="s">
        <v>29</v>
      </c>
      <c r="G3195" s="2" t="s">
        <v>14</v>
      </c>
      <c r="H3195" s="2">
        <v>6800</v>
      </c>
    </row>
    <row r="3196" spans="1:8" x14ac:dyDescent="0.45">
      <c r="A3196" s="2" t="str">
        <f t="shared" si="49"/>
        <v>TRAWasTACOMADESULFURIZATION, DIESEL FUELDownstream Charge Capacity, Current Year (barrels per stream day)</v>
      </c>
      <c r="B3196" s="2" t="s">
        <v>318</v>
      </c>
      <c r="C3196" s="2" t="s">
        <v>319</v>
      </c>
      <c r="D3196" s="2" t="s">
        <v>70</v>
      </c>
      <c r="E3196" s="2" t="s">
        <v>320</v>
      </c>
      <c r="F3196" s="2" t="s">
        <v>43</v>
      </c>
      <c r="G3196" s="2" t="s">
        <v>13</v>
      </c>
      <c r="H3196" s="2">
        <v>8200</v>
      </c>
    </row>
    <row r="3197" spans="1:8" x14ac:dyDescent="0.45">
      <c r="A3197" s="2" t="str">
        <f t="shared" si="49"/>
        <v>TRAWasTACOMADESULFURIZATION, DIESEL FUELDownstream Charge Capacity, Next Year (barrels per stream day)</v>
      </c>
      <c r="B3197" s="2" t="s">
        <v>318</v>
      </c>
      <c r="C3197" s="2" t="s">
        <v>319</v>
      </c>
      <c r="D3197" s="2" t="s">
        <v>70</v>
      </c>
      <c r="E3197" s="2" t="s">
        <v>320</v>
      </c>
      <c r="F3197" s="2" t="s">
        <v>43</v>
      </c>
      <c r="G3197" s="2" t="s">
        <v>14</v>
      </c>
      <c r="H3197" s="2">
        <v>8200</v>
      </c>
    </row>
    <row r="3198" spans="1:8" x14ac:dyDescent="0.45">
      <c r="A3198" s="2" t="str">
        <f t="shared" si="49"/>
        <v>TRAWasTACOMADESULFURIZATION, NAPHTHA/REFORMER FEEDDownstream Charge Capacity, Current Year (barrels per stream day)</v>
      </c>
      <c r="B3198" s="2" t="s">
        <v>318</v>
      </c>
      <c r="C3198" s="2" t="s">
        <v>319</v>
      </c>
      <c r="D3198" s="2" t="s">
        <v>70</v>
      </c>
      <c r="E3198" s="2" t="s">
        <v>320</v>
      </c>
      <c r="F3198" s="2" t="s">
        <v>17</v>
      </c>
      <c r="G3198" s="2" t="s">
        <v>13</v>
      </c>
      <c r="H3198" s="2">
        <v>10400</v>
      </c>
    </row>
    <row r="3199" spans="1:8" x14ac:dyDescent="0.45">
      <c r="A3199" s="2" t="str">
        <f t="shared" si="49"/>
        <v>TRAWasTACOMADESULFURIZATION, NAPHTHA/REFORMER FEEDDownstream Charge Capacity, Next Year (barrels per stream day)</v>
      </c>
      <c r="B3199" s="2" t="s">
        <v>318</v>
      </c>
      <c r="C3199" s="2" t="s">
        <v>319</v>
      </c>
      <c r="D3199" s="2" t="s">
        <v>70</v>
      </c>
      <c r="E3199" s="2" t="s">
        <v>320</v>
      </c>
      <c r="F3199" s="2" t="s">
        <v>17</v>
      </c>
      <c r="G3199" s="2" t="s">
        <v>14</v>
      </c>
      <c r="H3199" s="2">
        <v>10400</v>
      </c>
    </row>
    <row r="3200" spans="1:8" x14ac:dyDescent="0.45">
      <c r="A3200" s="2" t="str">
        <f t="shared" si="49"/>
        <v>TRAWasTACOMAISOMERIZATION (ISOPENTANE/ISOHEXANE)Production Capacity, Current Year (barrels per steam day except sulfur and hydrogen)</v>
      </c>
      <c r="B3200" s="2" t="s">
        <v>318</v>
      </c>
      <c r="C3200" s="2" t="s">
        <v>319</v>
      </c>
      <c r="D3200" s="2" t="s">
        <v>70</v>
      </c>
      <c r="E3200" s="2" t="s">
        <v>320</v>
      </c>
      <c r="F3200" s="2" t="s">
        <v>22</v>
      </c>
      <c r="G3200" s="2" t="s">
        <v>19</v>
      </c>
      <c r="H3200" s="2">
        <v>4500</v>
      </c>
    </row>
    <row r="3201" spans="1:8" x14ac:dyDescent="0.45">
      <c r="A3201" s="2" t="str">
        <f t="shared" si="49"/>
        <v>TRAWasTACOMAISOMERIZATION (ISOPENTANE/ISOHEXANE)Production Capacity, Next Year (barrels per stream day except sulfur and hydrogen)</v>
      </c>
      <c r="B3201" s="2" t="s">
        <v>318</v>
      </c>
      <c r="C3201" s="2" t="s">
        <v>319</v>
      </c>
      <c r="D3201" s="2" t="s">
        <v>70</v>
      </c>
      <c r="E3201" s="2" t="s">
        <v>320</v>
      </c>
      <c r="F3201" s="2" t="s">
        <v>22</v>
      </c>
      <c r="G3201" s="2" t="s">
        <v>20</v>
      </c>
      <c r="H3201" s="2">
        <v>4500</v>
      </c>
    </row>
    <row r="3202" spans="1:8" x14ac:dyDescent="0.45">
      <c r="A3202" s="2" t="str">
        <f t="shared" ref="A3202:A3265" si="50">LEFT(B3202,3)&amp;LEFT(D3202,3)&amp;LEFT(E3202,15)&amp;F3202&amp;G3202</f>
        <v>TRAWasTACOMAOPERATING CAPACITYAtmospheric Crude Distillation Capacity (barrels per calendar day)</v>
      </c>
      <c r="B3202" s="2" t="s">
        <v>318</v>
      </c>
      <c r="C3202" s="2" t="s">
        <v>319</v>
      </c>
      <c r="D3202" s="2" t="s">
        <v>70</v>
      </c>
      <c r="E3202" s="2" t="s">
        <v>320</v>
      </c>
      <c r="F3202" s="2" t="s">
        <v>31</v>
      </c>
      <c r="G3202" s="2" t="s">
        <v>32</v>
      </c>
      <c r="H3202" s="2">
        <v>40700</v>
      </c>
    </row>
    <row r="3203" spans="1:8" x14ac:dyDescent="0.45">
      <c r="A3203" s="2" t="str">
        <f t="shared" si="50"/>
        <v>TRAWasTACOMAOPERATING CAPACITYAtmospheric Crude Distillation Capacity (barrels per stream day)</v>
      </c>
      <c r="B3203" s="2" t="s">
        <v>318</v>
      </c>
      <c r="C3203" s="2" t="s">
        <v>319</v>
      </c>
      <c r="D3203" s="2" t="s">
        <v>70</v>
      </c>
      <c r="E3203" s="2" t="s">
        <v>320</v>
      </c>
      <c r="F3203" s="2" t="s">
        <v>31</v>
      </c>
      <c r="G3203" s="2" t="s">
        <v>33</v>
      </c>
      <c r="H3203" s="2">
        <v>42000</v>
      </c>
    </row>
    <row r="3204" spans="1:8" x14ac:dyDescent="0.45">
      <c r="A3204" s="2" t="str">
        <f t="shared" si="50"/>
        <v>TRAWasTACOMASULFUR (SHORT TONS/DAY)Production Capacity, Current Year (barrels per steam day except sulfur and hydrogen)</v>
      </c>
      <c r="B3204" s="2" t="s">
        <v>318</v>
      </c>
      <c r="C3204" s="2" t="s">
        <v>319</v>
      </c>
      <c r="D3204" s="2" t="s">
        <v>70</v>
      </c>
      <c r="E3204" s="2" t="s">
        <v>320</v>
      </c>
      <c r="F3204" s="2" t="s">
        <v>24</v>
      </c>
      <c r="G3204" s="2" t="s">
        <v>19</v>
      </c>
      <c r="H3204" s="2">
        <v>11</v>
      </c>
    </row>
    <row r="3205" spans="1:8" x14ac:dyDescent="0.45">
      <c r="A3205" s="2" t="str">
        <f t="shared" si="50"/>
        <v>TRAWasTACOMASULFUR (SHORT TONS/DAY)Production Capacity, Next Year (barrels per stream day except sulfur and hydrogen)</v>
      </c>
      <c r="B3205" s="2" t="s">
        <v>318</v>
      </c>
      <c r="C3205" s="2" t="s">
        <v>319</v>
      </c>
      <c r="D3205" s="2" t="s">
        <v>70</v>
      </c>
      <c r="E3205" s="2" t="s">
        <v>320</v>
      </c>
      <c r="F3205" s="2" t="s">
        <v>24</v>
      </c>
      <c r="G3205" s="2" t="s">
        <v>20</v>
      </c>
      <c r="H3205" s="2">
        <v>11</v>
      </c>
    </row>
    <row r="3206" spans="1:8" x14ac:dyDescent="0.45">
      <c r="A3206" s="2" t="str">
        <f t="shared" si="50"/>
        <v>TRAWasTACOMATOTAL OPER CAP (PROJECTED, NEXT YEAR)Atmospheric Crude Distillation Capacity (barrels per stream day)</v>
      </c>
      <c r="B3206" s="2" t="s">
        <v>318</v>
      </c>
      <c r="C3206" s="2" t="s">
        <v>319</v>
      </c>
      <c r="D3206" s="2" t="s">
        <v>70</v>
      </c>
      <c r="E3206" s="2" t="s">
        <v>320</v>
      </c>
      <c r="F3206" s="2" t="s">
        <v>34</v>
      </c>
      <c r="G3206" s="2" t="s">
        <v>33</v>
      </c>
      <c r="H3206" s="2">
        <v>42000</v>
      </c>
    </row>
    <row r="3207" spans="1:8" x14ac:dyDescent="0.45">
      <c r="A3207" s="2" t="str">
        <f t="shared" si="50"/>
        <v>TRAWasTACOMATOTAL OPERABLE CAPACITYAtmospheric Crude Distillation Capacity (barrels per calendar day)</v>
      </c>
      <c r="B3207" s="2" t="s">
        <v>318</v>
      </c>
      <c r="C3207" s="2" t="s">
        <v>319</v>
      </c>
      <c r="D3207" s="2" t="s">
        <v>70</v>
      </c>
      <c r="E3207" s="2" t="s">
        <v>320</v>
      </c>
      <c r="F3207" s="2" t="s">
        <v>35</v>
      </c>
      <c r="G3207" s="2" t="s">
        <v>32</v>
      </c>
      <c r="H3207" s="2">
        <v>40700</v>
      </c>
    </row>
    <row r="3208" spans="1:8" x14ac:dyDescent="0.45">
      <c r="A3208" s="2" t="str">
        <f t="shared" si="50"/>
        <v>TRAWasTACOMATOTAL OPERABLE CAPACITYAtmospheric Crude Distillation Capacity (barrels per stream day)</v>
      </c>
      <c r="B3208" s="2" t="s">
        <v>318</v>
      </c>
      <c r="C3208" s="2" t="s">
        <v>319</v>
      </c>
      <c r="D3208" s="2" t="s">
        <v>70</v>
      </c>
      <c r="E3208" s="2" t="s">
        <v>320</v>
      </c>
      <c r="F3208" s="2" t="s">
        <v>35</v>
      </c>
      <c r="G3208" s="2" t="s">
        <v>33</v>
      </c>
      <c r="H3208" s="2">
        <v>42000</v>
      </c>
    </row>
    <row r="3209" spans="1:8" x14ac:dyDescent="0.45">
      <c r="A3209" s="2" t="str">
        <f t="shared" si="50"/>
        <v>TRAWasTACOMAVACUUM DISTILLATIONDownstream Charge Capacity, Current Year (barrels per stream day)</v>
      </c>
      <c r="B3209" s="2" t="s">
        <v>318</v>
      </c>
      <c r="C3209" s="2" t="s">
        <v>319</v>
      </c>
      <c r="D3209" s="2" t="s">
        <v>70</v>
      </c>
      <c r="E3209" s="2" t="s">
        <v>320</v>
      </c>
      <c r="F3209" s="2" t="s">
        <v>36</v>
      </c>
      <c r="G3209" s="2" t="s">
        <v>13</v>
      </c>
      <c r="H3209" s="2">
        <v>19200</v>
      </c>
    </row>
    <row r="3210" spans="1:8" x14ac:dyDescent="0.45">
      <c r="A3210" s="2" t="str">
        <f t="shared" si="50"/>
        <v>TRAWasTACOMAVACUUM DISTILLATIONDownstream Charge Capacity, Next Year (barrels per stream day)</v>
      </c>
      <c r="B3210" s="2" t="s">
        <v>318</v>
      </c>
      <c r="C3210" s="2" t="s">
        <v>319</v>
      </c>
      <c r="D3210" s="2" t="s">
        <v>70</v>
      </c>
      <c r="E3210" s="2" t="s">
        <v>320</v>
      </c>
      <c r="F3210" s="2" t="s">
        <v>36</v>
      </c>
      <c r="G3210" s="2" t="s">
        <v>14</v>
      </c>
      <c r="H3210" s="2">
        <v>19200</v>
      </c>
    </row>
    <row r="3211" spans="1:8" x14ac:dyDescent="0.45">
      <c r="A3211" s="2" t="str">
        <f t="shared" si="50"/>
        <v>VALCalBENICIAALKYLATESProduction Capacity, Current Year (barrels per steam day except sulfur and hydrogen)</v>
      </c>
      <c r="B3211" s="2" t="s">
        <v>270</v>
      </c>
      <c r="C3211" s="2" t="s">
        <v>325</v>
      </c>
      <c r="D3211" s="2" t="s">
        <v>9</v>
      </c>
      <c r="E3211" s="2" t="s">
        <v>326</v>
      </c>
      <c r="F3211" s="2" t="s">
        <v>40</v>
      </c>
      <c r="G3211" s="2" t="s">
        <v>19</v>
      </c>
      <c r="H3211" s="2">
        <v>17100</v>
      </c>
    </row>
    <row r="3212" spans="1:8" x14ac:dyDescent="0.45">
      <c r="A3212" s="2" t="str">
        <f t="shared" si="50"/>
        <v>VALCalBENICIAALKYLATESProduction Capacity, Next Year (barrels per stream day except sulfur and hydrogen)</v>
      </c>
      <c r="B3212" s="2" t="s">
        <v>270</v>
      </c>
      <c r="C3212" s="2" t="s">
        <v>325</v>
      </c>
      <c r="D3212" s="2" t="s">
        <v>9</v>
      </c>
      <c r="E3212" s="2" t="s">
        <v>326</v>
      </c>
      <c r="F3212" s="2" t="s">
        <v>40</v>
      </c>
      <c r="G3212" s="2" t="s">
        <v>20</v>
      </c>
      <c r="H3212" s="2">
        <v>17100</v>
      </c>
    </row>
    <row r="3213" spans="1:8" x14ac:dyDescent="0.45">
      <c r="A3213" s="2" t="str">
        <f t="shared" si="50"/>
        <v>VALCalBENICIAASPHALT &amp; ROAD OILProduction Capacity, Current Year (barrels per steam day except sulfur and hydrogen)</v>
      </c>
      <c r="B3213" s="2" t="s">
        <v>270</v>
      </c>
      <c r="C3213" s="2" t="s">
        <v>325</v>
      </c>
      <c r="D3213" s="2" t="s">
        <v>9</v>
      </c>
      <c r="E3213" s="2" t="s">
        <v>326</v>
      </c>
      <c r="F3213" s="2" t="s">
        <v>42</v>
      </c>
      <c r="G3213" s="2" t="s">
        <v>19</v>
      </c>
      <c r="H3213" s="2">
        <v>9000</v>
      </c>
    </row>
    <row r="3214" spans="1:8" x14ac:dyDescent="0.45">
      <c r="A3214" s="2" t="str">
        <f t="shared" si="50"/>
        <v>VALCalBENICIAASPHALT &amp; ROAD OILProduction Capacity, Next Year (barrels per stream day except sulfur and hydrogen)</v>
      </c>
      <c r="B3214" s="2" t="s">
        <v>270</v>
      </c>
      <c r="C3214" s="2" t="s">
        <v>325</v>
      </c>
      <c r="D3214" s="2" t="s">
        <v>9</v>
      </c>
      <c r="E3214" s="2" t="s">
        <v>326</v>
      </c>
      <c r="F3214" s="2" t="s">
        <v>42</v>
      </c>
      <c r="G3214" s="2" t="s">
        <v>20</v>
      </c>
      <c r="H3214" s="2">
        <v>9000</v>
      </c>
    </row>
    <row r="3215" spans="1:8" x14ac:dyDescent="0.45">
      <c r="A3215" s="2" t="str">
        <f t="shared" si="50"/>
        <v>VALCalBENICIACAT CRACKING: FRESH FEEDDownstream Charge Capacity, Current Year (barrels per calendar day)</v>
      </c>
      <c r="B3215" s="2" t="s">
        <v>270</v>
      </c>
      <c r="C3215" s="2" t="s">
        <v>325</v>
      </c>
      <c r="D3215" s="2" t="s">
        <v>9</v>
      </c>
      <c r="E3215" s="2" t="s">
        <v>326</v>
      </c>
      <c r="F3215" s="2" t="s">
        <v>28</v>
      </c>
      <c r="G3215" s="2" t="s">
        <v>12</v>
      </c>
      <c r="H3215" s="2">
        <v>72000</v>
      </c>
    </row>
    <row r="3216" spans="1:8" x14ac:dyDescent="0.45">
      <c r="A3216" s="2" t="str">
        <f t="shared" si="50"/>
        <v>VALCalBENICIACAT CRACKING: FRESH FEEDDownstream Charge Capacity, Current Year (barrels per stream day)</v>
      </c>
      <c r="B3216" s="2" t="s">
        <v>270</v>
      </c>
      <c r="C3216" s="2" t="s">
        <v>325</v>
      </c>
      <c r="D3216" s="2" t="s">
        <v>9</v>
      </c>
      <c r="E3216" s="2" t="s">
        <v>326</v>
      </c>
      <c r="F3216" s="2" t="s">
        <v>28</v>
      </c>
      <c r="G3216" s="2" t="s">
        <v>13</v>
      </c>
      <c r="H3216" s="2">
        <v>75300</v>
      </c>
    </row>
    <row r="3217" spans="1:8" x14ac:dyDescent="0.45">
      <c r="A3217" s="2" t="str">
        <f t="shared" si="50"/>
        <v>VALCalBENICIACAT CRACKING: FRESH FEEDDownstream Charge Capacity, Next Year (barrels per stream day)</v>
      </c>
      <c r="B3217" s="2" t="s">
        <v>270</v>
      </c>
      <c r="C3217" s="2" t="s">
        <v>325</v>
      </c>
      <c r="D3217" s="2" t="s">
        <v>9</v>
      </c>
      <c r="E3217" s="2" t="s">
        <v>326</v>
      </c>
      <c r="F3217" s="2" t="s">
        <v>28</v>
      </c>
      <c r="G3217" s="2" t="s">
        <v>14</v>
      </c>
      <c r="H3217" s="2">
        <v>75300</v>
      </c>
    </row>
    <row r="3218" spans="1:8" x14ac:dyDescent="0.45">
      <c r="A3218" s="2" t="str">
        <f t="shared" si="50"/>
        <v>VALCalBENICIACAT HYDROCRACKING, DISTILLATEDownstream Charge Capacity, Current Year (barrels per calendar day)</v>
      </c>
      <c r="B3218" s="2" t="s">
        <v>270</v>
      </c>
      <c r="C3218" s="2" t="s">
        <v>325</v>
      </c>
      <c r="D3218" s="2" t="s">
        <v>9</v>
      </c>
      <c r="E3218" s="2" t="s">
        <v>326</v>
      </c>
      <c r="F3218" s="2" t="s">
        <v>158</v>
      </c>
      <c r="G3218" s="2" t="s">
        <v>12</v>
      </c>
      <c r="H3218" s="2">
        <v>32400</v>
      </c>
    </row>
    <row r="3219" spans="1:8" x14ac:dyDescent="0.45">
      <c r="A3219" s="2" t="str">
        <f t="shared" si="50"/>
        <v>VALCalBENICIACAT HYDROCRACKING, DISTILLATEDownstream Charge Capacity, Current Year (barrels per stream day)</v>
      </c>
      <c r="B3219" s="2" t="s">
        <v>270</v>
      </c>
      <c r="C3219" s="2" t="s">
        <v>325</v>
      </c>
      <c r="D3219" s="2" t="s">
        <v>9</v>
      </c>
      <c r="E3219" s="2" t="s">
        <v>326</v>
      </c>
      <c r="F3219" s="2" t="s">
        <v>158</v>
      </c>
      <c r="G3219" s="2" t="s">
        <v>13</v>
      </c>
      <c r="H3219" s="2">
        <v>34000</v>
      </c>
    </row>
    <row r="3220" spans="1:8" x14ac:dyDescent="0.45">
      <c r="A3220" s="2" t="str">
        <f t="shared" si="50"/>
        <v>VALCalBENICIACAT HYDROCRACKING, DISTILLATEDownstream Charge Capacity, Next Year (barrels per stream day)</v>
      </c>
      <c r="B3220" s="2" t="s">
        <v>270</v>
      </c>
      <c r="C3220" s="2" t="s">
        <v>325</v>
      </c>
      <c r="D3220" s="2" t="s">
        <v>9</v>
      </c>
      <c r="E3220" s="2" t="s">
        <v>326</v>
      </c>
      <c r="F3220" s="2" t="s">
        <v>158</v>
      </c>
      <c r="G3220" s="2" t="s">
        <v>14</v>
      </c>
      <c r="H3220" s="2">
        <v>34000</v>
      </c>
    </row>
    <row r="3221" spans="1:8" x14ac:dyDescent="0.45">
      <c r="A3221" s="2" t="str">
        <f t="shared" si="50"/>
        <v>VALCalBENICIACAT REFORMING: HIGH PRESSUREDownstream Charge Capacity, Current Year (barrels per calendar day)</v>
      </c>
      <c r="B3221" s="2" t="s">
        <v>270</v>
      </c>
      <c r="C3221" s="2" t="s">
        <v>325</v>
      </c>
      <c r="D3221" s="2" t="s">
        <v>9</v>
      </c>
      <c r="E3221" s="2" t="s">
        <v>326</v>
      </c>
      <c r="F3221" s="2" t="s">
        <v>29</v>
      </c>
      <c r="G3221" s="2" t="s">
        <v>12</v>
      </c>
      <c r="H3221" s="2">
        <v>35340</v>
      </c>
    </row>
    <row r="3222" spans="1:8" x14ac:dyDescent="0.45">
      <c r="A3222" s="2" t="str">
        <f t="shared" si="50"/>
        <v>VALCalBENICIACAT REFORMING: HIGH PRESSUREDownstream Charge Capacity, Current Year (barrels per stream day)</v>
      </c>
      <c r="B3222" s="2" t="s">
        <v>270</v>
      </c>
      <c r="C3222" s="2" t="s">
        <v>325</v>
      </c>
      <c r="D3222" s="2" t="s">
        <v>9</v>
      </c>
      <c r="E3222" s="2" t="s">
        <v>326</v>
      </c>
      <c r="F3222" s="2" t="s">
        <v>29</v>
      </c>
      <c r="G3222" s="2" t="s">
        <v>13</v>
      </c>
      <c r="H3222" s="2">
        <v>37200</v>
      </c>
    </row>
    <row r="3223" spans="1:8" x14ac:dyDescent="0.45">
      <c r="A3223" s="2" t="str">
        <f t="shared" si="50"/>
        <v>VALCalBENICIACAT REFORMING: HIGH PRESSUREDownstream Charge Capacity, Next Year (barrels per stream day)</v>
      </c>
      <c r="B3223" s="2" t="s">
        <v>270</v>
      </c>
      <c r="C3223" s="2" t="s">
        <v>325</v>
      </c>
      <c r="D3223" s="2" t="s">
        <v>9</v>
      </c>
      <c r="E3223" s="2" t="s">
        <v>326</v>
      </c>
      <c r="F3223" s="2" t="s">
        <v>29</v>
      </c>
      <c r="G3223" s="2" t="s">
        <v>14</v>
      </c>
      <c r="H3223" s="2">
        <v>37200</v>
      </c>
    </row>
    <row r="3224" spans="1:8" x14ac:dyDescent="0.45">
      <c r="A3224" s="2" t="str">
        <f t="shared" si="50"/>
        <v>VALCalBENICIADESULFURIZATION, DIESEL FUELDownstream Charge Capacity, Current Year (barrels per stream day)</v>
      </c>
      <c r="B3224" s="2" t="s">
        <v>270</v>
      </c>
      <c r="C3224" s="2" t="s">
        <v>325</v>
      </c>
      <c r="D3224" s="2" t="s">
        <v>9</v>
      </c>
      <c r="E3224" s="2" t="s">
        <v>326</v>
      </c>
      <c r="F3224" s="2" t="s">
        <v>43</v>
      </c>
      <c r="G3224" s="2" t="s">
        <v>13</v>
      </c>
      <c r="H3224" s="2">
        <v>15000</v>
      </c>
    </row>
    <row r="3225" spans="1:8" x14ac:dyDescent="0.45">
      <c r="A3225" s="2" t="str">
        <f t="shared" si="50"/>
        <v>VALCalBENICIADESULFURIZATION, DIESEL FUELDownstream Charge Capacity, Next Year (barrels per stream day)</v>
      </c>
      <c r="B3225" s="2" t="s">
        <v>270</v>
      </c>
      <c r="C3225" s="2" t="s">
        <v>325</v>
      </c>
      <c r="D3225" s="2" t="s">
        <v>9</v>
      </c>
      <c r="E3225" s="2" t="s">
        <v>326</v>
      </c>
      <c r="F3225" s="2" t="s">
        <v>43</v>
      </c>
      <c r="G3225" s="2" t="s">
        <v>14</v>
      </c>
      <c r="H3225" s="2">
        <v>15000</v>
      </c>
    </row>
    <row r="3226" spans="1:8" x14ac:dyDescent="0.45">
      <c r="A3226" s="2" t="str">
        <f t="shared" si="50"/>
        <v>VALCalBENICIADESULFURIZATION, GASOLINEDownstream Charge Capacity, Current Year (barrels per stream day)</v>
      </c>
      <c r="B3226" s="2" t="s">
        <v>270</v>
      </c>
      <c r="C3226" s="2" t="s">
        <v>325</v>
      </c>
      <c r="D3226" s="2" t="s">
        <v>9</v>
      </c>
      <c r="E3226" s="2" t="s">
        <v>326</v>
      </c>
      <c r="F3226" s="2" t="s">
        <v>30</v>
      </c>
      <c r="G3226" s="2" t="s">
        <v>13</v>
      </c>
      <c r="H3226" s="2">
        <v>43200</v>
      </c>
    </row>
    <row r="3227" spans="1:8" x14ac:dyDescent="0.45">
      <c r="A3227" s="2" t="str">
        <f t="shared" si="50"/>
        <v>VALCalBENICIADESULFURIZATION, GASOLINEDownstream Charge Capacity, Next Year (barrels per stream day)</v>
      </c>
      <c r="B3227" s="2" t="s">
        <v>270</v>
      </c>
      <c r="C3227" s="2" t="s">
        <v>325</v>
      </c>
      <c r="D3227" s="2" t="s">
        <v>9</v>
      </c>
      <c r="E3227" s="2" t="s">
        <v>326</v>
      </c>
      <c r="F3227" s="2" t="s">
        <v>30</v>
      </c>
      <c r="G3227" s="2" t="s">
        <v>14</v>
      </c>
      <c r="H3227" s="2">
        <v>43200</v>
      </c>
    </row>
    <row r="3228" spans="1:8" x14ac:dyDescent="0.45">
      <c r="A3228" s="2" t="str">
        <f t="shared" si="50"/>
        <v>VALCalBENICIADESULFURIZATION, HEAVY GAS OILDownstream Charge Capacity, Current Year (barrels per stream day)</v>
      </c>
      <c r="B3228" s="2" t="s">
        <v>270</v>
      </c>
      <c r="C3228" s="2" t="s">
        <v>325</v>
      </c>
      <c r="D3228" s="2" t="s">
        <v>9</v>
      </c>
      <c r="E3228" s="2" t="s">
        <v>326</v>
      </c>
      <c r="F3228" s="2" t="s">
        <v>16</v>
      </c>
      <c r="G3228" s="2" t="s">
        <v>13</v>
      </c>
      <c r="H3228" s="2">
        <v>39000</v>
      </c>
    </row>
    <row r="3229" spans="1:8" x14ac:dyDescent="0.45">
      <c r="A3229" s="2" t="str">
        <f t="shared" si="50"/>
        <v>VALCalBENICIADESULFURIZATION, HEAVY GAS OILDownstream Charge Capacity, Next Year (barrels per stream day)</v>
      </c>
      <c r="B3229" s="2" t="s">
        <v>270</v>
      </c>
      <c r="C3229" s="2" t="s">
        <v>325</v>
      </c>
      <c r="D3229" s="2" t="s">
        <v>9</v>
      </c>
      <c r="E3229" s="2" t="s">
        <v>326</v>
      </c>
      <c r="F3229" s="2" t="s">
        <v>16</v>
      </c>
      <c r="G3229" s="2" t="s">
        <v>14</v>
      </c>
      <c r="H3229" s="2">
        <v>39000</v>
      </c>
    </row>
    <row r="3230" spans="1:8" x14ac:dyDescent="0.45">
      <c r="A3230" s="2" t="str">
        <f t="shared" si="50"/>
        <v>VALCalBENICIADESULFURIZATION, KEROSENE AND JETDownstream Charge Capacity, Current Year (barrels per stream day)</v>
      </c>
      <c r="B3230" s="2" t="s">
        <v>270</v>
      </c>
      <c r="C3230" s="2" t="s">
        <v>325</v>
      </c>
      <c r="D3230" s="2" t="s">
        <v>9</v>
      </c>
      <c r="E3230" s="2" t="s">
        <v>326</v>
      </c>
      <c r="F3230" s="2" t="s">
        <v>44</v>
      </c>
      <c r="G3230" s="2" t="s">
        <v>13</v>
      </c>
      <c r="H3230" s="2">
        <v>15400</v>
      </c>
    </row>
    <row r="3231" spans="1:8" x14ac:dyDescent="0.45">
      <c r="A3231" s="2" t="str">
        <f t="shared" si="50"/>
        <v>VALCalBENICIADESULFURIZATION, KEROSENE AND JETDownstream Charge Capacity, Next Year (barrels per stream day)</v>
      </c>
      <c r="B3231" s="2" t="s">
        <v>270</v>
      </c>
      <c r="C3231" s="2" t="s">
        <v>325</v>
      </c>
      <c r="D3231" s="2" t="s">
        <v>9</v>
      </c>
      <c r="E3231" s="2" t="s">
        <v>326</v>
      </c>
      <c r="F3231" s="2" t="s">
        <v>44</v>
      </c>
      <c r="G3231" s="2" t="s">
        <v>14</v>
      </c>
      <c r="H3231" s="2">
        <v>15400</v>
      </c>
    </row>
    <row r="3232" spans="1:8" x14ac:dyDescent="0.45">
      <c r="A3232" s="2" t="str">
        <f t="shared" si="50"/>
        <v>VALCalBENICIADESULFURIZATION, NAPHTHA/REFORMER FEEDDownstream Charge Capacity, Current Year (barrels per stream day)</v>
      </c>
      <c r="B3232" s="2" t="s">
        <v>270</v>
      </c>
      <c r="C3232" s="2" t="s">
        <v>325</v>
      </c>
      <c r="D3232" s="2" t="s">
        <v>9</v>
      </c>
      <c r="E3232" s="2" t="s">
        <v>326</v>
      </c>
      <c r="F3232" s="2" t="s">
        <v>17</v>
      </c>
      <c r="G3232" s="2" t="s">
        <v>13</v>
      </c>
      <c r="H3232" s="2">
        <v>30000</v>
      </c>
    </row>
    <row r="3233" spans="1:8" x14ac:dyDescent="0.45">
      <c r="A3233" s="2" t="str">
        <f t="shared" si="50"/>
        <v>VALCalBENICIADESULFURIZATION, NAPHTHA/REFORMER FEEDDownstream Charge Capacity, Next Year (barrels per stream day)</v>
      </c>
      <c r="B3233" s="2" t="s">
        <v>270</v>
      </c>
      <c r="C3233" s="2" t="s">
        <v>325</v>
      </c>
      <c r="D3233" s="2" t="s">
        <v>9</v>
      </c>
      <c r="E3233" s="2" t="s">
        <v>326</v>
      </c>
      <c r="F3233" s="2" t="s">
        <v>17</v>
      </c>
      <c r="G3233" s="2" t="s">
        <v>14</v>
      </c>
      <c r="H3233" s="2">
        <v>30000</v>
      </c>
    </row>
    <row r="3234" spans="1:8" x14ac:dyDescent="0.45">
      <c r="A3234" s="2" t="str">
        <f t="shared" si="50"/>
        <v>VALCalBENICIADESULFURIZATION, OTHER DISTILLATEDownstream Charge Capacity, Current Year (barrels per stream day)</v>
      </c>
      <c r="B3234" s="2" t="s">
        <v>270</v>
      </c>
      <c r="C3234" s="2" t="s">
        <v>325</v>
      </c>
      <c r="D3234" s="2" t="s">
        <v>9</v>
      </c>
      <c r="E3234" s="2" t="s">
        <v>326</v>
      </c>
      <c r="F3234" s="2" t="s">
        <v>99</v>
      </c>
      <c r="G3234" s="2" t="s">
        <v>13</v>
      </c>
      <c r="H3234" s="2">
        <v>5000</v>
      </c>
    </row>
    <row r="3235" spans="1:8" x14ac:dyDescent="0.45">
      <c r="A3235" s="2" t="str">
        <f t="shared" si="50"/>
        <v>VALCalBENICIADESULFURIZATION, OTHER DISTILLATEDownstream Charge Capacity, Next Year (barrels per stream day)</v>
      </c>
      <c r="B3235" s="2" t="s">
        <v>270</v>
      </c>
      <c r="C3235" s="2" t="s">
        <v>325</v>
      </c>
      <c r="D3235" s="2" t="s">
        <v>9</v>
      </c>
      <c r="E3235" s="2" t="s">
        <v>326</v>
      </c>
      <c r="F3235" s="2" t="s">
        <v>99</v>
      </c>
      <c r="G3235" s="2" t="s">
        <v>14</v>
      </c>
      <c r="H3235" s="2">
        <v>5000</v>
      </c>
    </row>
    <row r="3236" spans="1:8" x14ac:dyDescent="0.45">
      <c r="A3236" s="2" t="str">
        <f t="shared" si="50"/>
        <v>VALCalBENICIADESULFURIZATION, OTHERDownstream Charge Capacity, Current Year (barrels per stream day)</v>
      </c>
      <c r="B3236" s="2" t="s">
        <v>270</v>
      </c>
      <c r="C3236" s="2" t="s">
        <v>325</v>
      </c>
      <c r="D3236" s="2" t="s">
        <v>9</v>
      </c>
      <c r="E3236" s="2" t="s">
        <v>326</v>
      </c>
      <c r="F3236" s="2" t="s">
        <v>95</v>
      </c>
      <c r="G3236" s="2" t="s">
        <v>13</v>
      </c>
      <c r="H3236" s="2">
        <v>21700</v>
      </c>
    </row>
    <row r="3237" spans="1:8" x14ac:dyDescent="0.45">
      <c r="A3237" s="2" t="str">
        <f t="shared" si="50"/>
        <v>VALCalBENICIADESULFURIZATION, OTHERDownstream Charge Capacity, Next Year (barrels per stream day)</v>
      </c>
      <c r="B3237" s="2" t="s">
        <v>270</v>
      </c>
      <c r="C3237" s="2" t="s">
        <v>325</v>
      </c>
      <c r="D3237" s="2" t="s">
        <v>9</v>
      </c>
      <c r="E3237" s="2" t="s">
        <v>326</v>
      </c>
      <c r="F3237" s="2" t="s">
        <v>95</v>
      </c>
      <c r="G3237" s="2" t="s">
        <v>14</v>
      </c>
      <c r="H3237" s="2">
        <v>21700</v>
      </c>
    </row>
    <row r="3238" spans="1:8" x14ac:dyDescent="0.45">
      <c r="A3238" s="2" t="str">
        <f t="shared" si="50"/>
        <v>VALCalBENICIAHYDROGEN (MMCFD)Production Capacity, Current Year (barrels per steam day except sulfur and hydrogen)</v>
      </c>
      <c r="B3238" s="2" t="s">
        <v>270</v>
      </c>
      <c r="C3238" s="2" t="s">
        <v>325</v>
      </c>
      <c r="D3238" s="2" t="s">
        <v>9</v>
      </c>
      <c r="E3238" s="2" t="s">
        <v>326</v>
      </c>
      <c r="F3238" s="2" t="s">
        <v>18</v>
      </c>
      <c r="G3238" s="2" t="s">
        <v>19</v>
      </c>
      <c r="H3238" s="2">
        <v>135</v>
      </c>
    </row>
    <row r="3239" spans="1:8" x14ac:dyDescent="0.45">
      <c r="A3239" s="2" t="str">
        <f t="shared" si="50"/>
        <v>VALCalBENICIAHYDROGEN (MMCFD)Production Capacity, Next Year (barrels per stream day except sulfur and hydrogen)</v>
      </c>
      <c r="B3239" s="2" t="s">
        <v>270</v>
      </c>
      <c r="C3239" s="2" t="s">
        <v>325</v>
      </c>
      <c r="D3239" s="2" t="s">
        <v>9</v>
      </c>
      <c r="E3239" s="2" t="s">
        <v>326</v>
      </c>
      <c r="F3239" s="2" t="s">
        <v>18</v>
      </c>
      <c r="G3239" s="2" t="s">
        <v>20</v>
      </c>
      <c r="H3239" s="2">
        <v>135</v>
      </c>
    </row>
    <row r="3240" spans="1:8" x14ac:dyDescent="0.45">
      <c r="A3240" s="2" t="str">
        <f t="shared" si="50"/>
        <v>VALCalBENICIAISOMERIZATION (ISOBUTANE)Production Capacity, Current Year (barrels per steam day except sulfur and hydrogen)</v>
      </c>
      <c r="B3240" s="2" t="s">
        <v>270</v>
      </c>
      <c r="C3240" s="2" t="s">
        <v>325</v>
      </c>
      <c r="D3240" s="2" t="s">
        <v>9</v>
      </c>
      <c r="E3240" s="2" t="s">
        <v>326</v>
      </c>
      <c r="F3240" s="2" t="s">
        <v>21</v>
      </c>
      <c r="G3240" s="2" t="s">
        <v>19</v>
      </c>
      <c r="H3240" s="2">
        <v>4200</v>
      </c>
    </row>
    <row r="3241" spans="1:8" x14ac:dyDescent="0.45">
      <c r="A3241" s="2" t="str">
        <f t="shared" si="50"/>
        <v>VALCalBENICIAISOMERIZATION (ISOBUTANE)Production Capacity, Next Year (barrels per stream day except sulfur and hydrogen)</v>
      </c>
      <c r="B3241" s="2" t="s">
        <v>270</v>
      </c>
      <c r="C3241" s="2" t="s">
        <v>325</v>
      </c>
      <c r="D3241" s="2" t="s">
        <v>9</v>
      </c>
      <c r="E3241" s="2" t="s">
        <v>326</v>
      </c>
      <c r="F3241" s="2" t="s">
        <v>21</v>
      </c>
      <c r="G3241" s="2" t="s">
        <v>20</v>
      </c>
      <c r="H3241" s="2">
        <v>4200</v>
      </c>
    </row>
    <row r="3242" spans="1:8" x14ac:dyDescent="0.45">
      <c r="A3242" s="2" t="str">
        <f t="shared" si="50"/>
        <v>VALCalBENICIAOPERATING CAPACITYAtmospheric Crude Distillation Capacity (barrels per calendar day)</v>
      </c>
      <c r="B3242" s="2" t="s">
        <v>270</v>
      </c>
      <c r="C3242" s="2" t="s">
        <v>325</v>
      </c>
      <c r="D3242" s="2" t="s">
        <v>9</v>
      </c>
      <c r="E3242" s="2" t="s">
        <v>326</v>
      </c>
      <c r="F3242" s="2" t="s">
        <v>31</v>
      </c>
      <c r="G3242" s="2" t="s">
        <v>32</v>
      </c>
      <c r="H3242" s="2">
        <v>145000</v>
      </c>
    </row>
    <row r="3243" spans="1:8" x14ac:dyDescent="0.45">
      <c r="A3243" s="2" t="str">
        <f t="shared" si="50"/>
        <v>VALCalBENICIAOPERATING CAPACITYAtmospheric Crude Distillation Capacity (barrels per stream day)</v>
      </c>
      <c r="B3243" s="2" t="s">
        <v>270</v>
      </c>
      <c r="C3243" s="2" t="s">
        <v>325</v>
      </c>
      <c r="D3243" s="2" t="s">
        <v>9</v>
      </c>
      <c r="E3243" s="2" t="s">
        <v>326</v>
      </c>
      <c r="F3243" s="2" t="s">
        <v>31</v>
      </c>
      <c r="G3243" s="2" t="s">
        <v>33</v>
      </c>
      <c r="H3243" s="2">
        <v>149000</v>
      </c>
    </row>
    <row r="3244" spans="1:8" x14ac:dyDescent="0.45">
      <c r="A3244" s="2" t="str">
        <f t="shared" si="50"/>
        <v>VALCalBENICIAPETCOKE,MARKETProduction Capacity, Current Year (barrels per steam day except sulfur and hydrogen)</v>
      </c>
      <c r="B3244" s="2" t="s">
        <v>270</v>
      </c>
      <c r="C3244" s="2" t="s">
        <v>325</v>
      </c>
      <c r="D3244" s="2" t="s">
        <v>9</v>
      </c>
      <c r="E3244" s="2" t="s">
        <v>326</v>
      </c>
      <c r="F3244" s="2" t="s">
        <v>67</v>
      </c>
      <c r="G3244" s="2" t="s">
        <v>19</v>
      </c>
      <c r="H3244" s="2">
        <v>6800</v>
      </c>
    </row>
    <row r="3245" spans="1:8" x14ac:dyDescent="0.45">
      <c r="A3245" s="2" t="str">
        <f t="shared" si="50"/>
        <v>VALCalBENICIAPETCOKE,MARKETProduction Capacity, Next Year (barrels per stream day except sulfur and hydrogen)</v>
      </c>
      <c r="B3245" s="2" t="s">
        <v>270</v>
      </c>
      <c r="C3245" s="2" t="s">
        <v>325</v>
      </c>
      <c r="D3245" s="2" t="s">
        <v>9</v>
      </c>
      <c r="E3245" s="2" t="s">
        <v>326</v>
      </c>
      <c r="F3245" s="2" t="s">
        <v>67</v>
      </c>
      <c r="G3245" s="2" t="s">
        <v>20</v>
      </c>
      <c r="H3245" s="2">
        <v>6800</v>
      </c>
    </row>
    <row r="3246" spans="1:8" x14ac:dyDescent="0.45">
      <c r="A3246" s="2" t="str">
        <f t="shared" si="50"/>
        <v>VALCalBENICIASULFUR (SHORT TONS/DAY)Production Capacity, Current Year (barrels per steam day except sulfur and hydrogen)</v>
      </c>
      <c r="B3246" s="2" t="s">
        <v>270</v>
      </c>
      <c r="C3246" s="2" t="s">
        <v>325</v>
      </c>
      <c r="D3246" s="2" t="s">
        <v>9</v>
      </c>
      <c r="E3246" s="2" t="s">
        <v>326</v>
      </c>
      <c r="F3246" s="2" t="s">
        <v>24</v>
      </c>
      <c r="G3246" s="2" t="s">
        <v>19</v>
      </c>
      <c r="H3246" s="2">
        <v>303</v>
      </c>
    </row>
    <row r="3247" spans="1:8" x14ac:dyDescent="0.45">
      <c r="A3247" s="2" t="str">
        <f t="shared" si="50"/>
        <v>VALCalBENICIASULFUR (SHORT TONS/DAY)Production Capacity, Next Year (barrels per stream day except sulfur and hydrogen)</v>
      </c>
      <c r="B3247" s="2" t="s">
        <v>270</v>
      </c>
      <c r="C3247" s="2" t="s">
        <v>325</v>
      </c>
      <c r="D3247" s="2" t="s">
        <v>9</v>
      </c>
      <c r="E3247" s="2" t="s">
        <v>326</v>
      </c>
      <c r="F3247" s="2" t="s">
        <v>24</v>
      </c>
      <c r="G3247" s="2" t="s">
        <v>20</v>
      </c>
      <c r="H3247" s="2">
        <v>303</v>
      </c>
    </row>
    <row r="3248" spans="1:8" x14ac:dyDescent="0.45">
      <c r="A3248" s="2" t="str">
        <f t="shared" si="50"/>
        <v>VALCalBENICIATHERM CRACKING, FLUID COKINGDownstream Charge Capacity, Current Year (barrels per calendar day)</v>
      </c>
      <c r="B3248" s="2" t="s">
        <v>270</v>
      </c>
      <c r="C3248" s="2" t="s">
        <v>325</v>
      </c>
      <c r="D3248" s="2" t="s">
        <v>9</v>
      </c>
      <c r="E3248" s="2" t="s">
        <v>326</v>
      </c>
      <c r="F3248" s="2" t="s">
        <v>138</v>
      </c>
      <c r="G3248" s="2" t="s">
        <v>12</v>
      </c>
      <c r="H3248" s="2">
        <v>27500</v>
      </c>
    </row>
    <row r="3249" spans="1:8" x14ac:dyDescent="0.45">
      <c r="A3249" s="2" t="str">
        <f t="shared" si="50"/>
        <v>VALCalBENICIATHERM CRACKING, FLUID COKINGDownstream Charge Capacity, Current Year (barrels per stream day)</v>
      </c>
      <c r="B3249" s="2" t="s">
        <v>270</v>
      </c>
      <c r="C3249" s="2" t="s">
        <v>325</v>
      </c>
      <c r="D3249" s="2" t="s">
        <v>9</v>
      </c>
      <c r="E3249" s="2" t="s">
        <v>326</v>
      </c>
      <c r="F3249" s="2" t="s">
        <v>138</v>
      </c>
      <c r="G3249" s="2" t="s">
        <v>13</v>
      </c>
      <c r="H3249" s="2">
        <v>29500</v>
      </c>
    </row>
    <row r="3250" spans="1:8" x14ac:dyDescent="0.45">
      <c r="A3250" s="2" t="str">
        <f t="shared" si="50"/>
        <v>VALCalBENICIATHERM CRACKING, FLUID COKINGDownstream Charge Capacity, Next Year (barrels per stream day)</v>
      </c>
      <c r="B3250" s="2" t="s">
        <v>270</v>
      </c>
      <c r="C3250" s="2" t="s">
        <v>325</v>
      </c>
      <c r="D3250" s="2" t="s">
        <v>9</v>
      </c>
      <c r="E3250" s="2" t="s">
        <v>326</v>
      </c>
      <c r="F3250" s="2" t="s">
        <v>138</v>
      </c>
      <c r="G3250" s="2" t="s">
        <v>14</v>
      </c>
      <c r="H3250" s="2">
        <v>29500</v>
      </c>
    </row>
    <row r="3251" spans="1:8" x14ac:dyDescent="0.45">
      <c r="A3251" s="2" t="str">
        <f t="shared" si="50"/>
        <v>VALCalBENICIATOTAL OPER CAP (PROJECTED, NEXT YEAR)Atmospheric Crude Distillation Capacity (barrels per stream day)</v>
      </c>
      <c r="B3251" s="2" t="s">
        <v>270</v>
      </c>
      <c r="C3251" s="2" t="s">
        <v>325</v>
      </c>
      <c r="D3251" s="2" t="s">
        <v>9</v>
      </c>
      <c r="E3251" s="2" t="s">
        <v>326</v>
      </c>
      <c r="F3251" s="2" t="s">
        <v>34</v>
      </c>
      <c r="G3251" s="2" t="s">
        <v>33</v>
      </c>
      <c r="H3251" s="2">
        <v>149000</v>
      </c>
    </row>
    <row r="3252" spans="1:8" x14ac:dyDescent="0.45">
      <c r="A3252" s="2" t="str">
        <f t="shared" si="50"/>
        <v>VALCalBENICIATOTAL OPERABLE CAPACITYAtmospheric Crude Distillation Capacity (barrels per calendar day)</v>
      </c>
      <c r="B3252" s="2" t="s">
        <v>270</v>
      </c>
      <c r="C3252" s="2" t="s">
        <v>325</v>
      </c>
      <c r="D3252" s="2" t="s">
        <v>9</v>
      </c>
      <c r="E3252" s="2" t="s">
        <v>326</v>
      </c>
      <c r="F3252" s="2" t="s">
        <v>35</v>
      </c>
      <c r="G3252" s="2" t="s">
        <v>32</v>
      </c>
      <c r="H3252" s="2">
        <v>145000</v>
      </c>
    </row>
    <row r="3253" spans="1:8" x14ac:dyDescent="0.45">
      <c r="A3253" s="2" t="str">
        <f t="shared" si="50"/>
        <v>VALCalBENICIATOTAL OPERABLE CAPACITYAtmospheric Crude Distillation Capacity (barrels per stream day)</v>
      </c>
      <c r="B3253" s="2" t="s">
        <v>270</v>
      </c>
      <c r="C3253" s="2" t="s">
        <v>325</v>
      </c>
      <c r="D3253" s="2" t="s">
        <v>9</v>
      </c>
      <c r="E3253" s="2" t="s">
        <v>326</v>
      </c>
      <c r="F3253" s="2" t="s">
        <v>35</v>
      </c>
      <c r="G3253" s="2" t="s">
        <v>33</v>
      </c>
      <c r="H3253" s="2">
        <v>149000</v>
      </c>
    </row>
    <row r="3254" spans="1:8" x14ac:dyDescent="0.45">
      <c r="A3254" s="2" t="str">
        <f t="shared" si="50"/>
        <v>VALCalBENICIAVACUUM DISTILLATIONDownstream Charge Capacity, Current Year (barrels per stream day)</v>
      </c>
      <c r="B3254" s="2" t="s">
        <v>270</v>
      </c>
      <c r="C3254" s="2" t="s">
        <v>325</v>
      </c>
      <c r="D3254" s="2" t="s">
        <v>9</v>
      </c>
      <c r="E3254" s="2" t="s">
        <v>326</v>
      </c>
      <c r="F3254" s="2" t="s">
        <v>36</v>
      </c>
      <c r="G3254" s="2" t="s">
        <v>13</v>
      </c>
      <c r="H3254" s="2">
        <v>85500</v>
      </c>
    </row>
    <row r="3255" spans="1:8" x14ac:dyDescent="0.45">
      <c r="A3255" s="2" t="str">
        <f t="shared" si="50"/>
        <v>VALCalBENICIAVACUUM DISTILLATIONDownstream Charge Capacity, Next Year (barrels per stream day)</v>
      </c>
      <c r="B3255" s="2" t="s">
        <v>270</v>
      </c>
      <c r="C3255" s="2" t="s">
        <v>325</v>
      </c>
      <c r="D3255" s="2" t="s">
        <v>9</v>
      </c>
      <c r="E3255" s="2" t="s">
        <v>326</v>
      </c>
      <c r="F3255" s="2" t="s">
        <v>36</v>
      </c>
      <c r="G3255" s="2" t="s">
        <v>14</v>
      </c>
      <c r="H3255" s="2">
        <v>85500</v>
      </c>
    </row>
    <row r="3256" spans="1:8" x14ac:dyDescent="0.45">
      <c r="A3256" s="2" t="str">
        <f t="shared" si="50"/>
        <v>VALCalWILMINGTON ASPHASPHALT &amp; ROAD OILProduction Capacity, Current Year (barrels per steam day except sulfur and hydrogen)</v>
      </c>
      <c r="B3256" s="2" t="s">
        <v>270</v>
      </c>
      <c r="C3256" s="2" t="s">
        <v>325</v>
      </c>
      <c r="D3256" s="2" t="s">
        <v>9</v>
      </c>
      <c r="E3256" s="2" t="s">
        <v>327</v>
      </c>
      <c r="F3256" s="2" t="s">
        <v>42</v>
      </c>
      <c r="G3256" s="2" t="s">
        <v>19</v>
      </c>
      <c r="H3256" s="2">
        <v>3500</v>
      </c>
    </row>
    <row r="3257" spans="1:8" x14ac:dyDescent="0.45">
      <c r="A3257" s="2" t="str">
        <f t="shared" si="50"/>
        <v>VALCalWILMINGTON ASPHASPHALT &amp; ROAD OILProduction Capacity, Next Year (barrels per stream day except sulfur and hydrogen)</v>
      </c>
      <c r="B3257" s="2" t="s">
        <v>270</v>
      </c>
      <c r="C3257" s="2" t="s">
        <v>325</v>
      </c>
      <c r="D3257" s="2" t="s">
        <v>9</v>
      </c>
      <c r="E3257" s="2" t="s">
        <v>327</v>
      </c>
      <c r="F3257" s="2" t="s">
        <v>42</v>
      </c>
      <c r="G3257" s="2" t="s">
        <v>20</v>
      </c>
      <c r="H3257" s="2">
        <v>3500</v>
      </c>
    </row>
    <row r="3258" spans="1:8" x14ac:dyDescent="0.45">
      <c r="A3258" s="2" t="str">
        <f t="shared" si="50"/>
        <v>VALCalWILMINGTON ASPHOPERATING CAPACITYAtmospheric Crude Distillation Capacity (barrels per calendar day)</v>
      </c>
      <c r="B3258" s="2" t="s">
        <v>270</v>
      </c>
      <c r="C3258" s="2" t="s">
        <v>325</v>
      </c>
      <c r="D3258" s="2" t="s">
        <v>9</v>
      </c>
      <c r="E3258" s="2" t="s">
        <v>327</v>
      </c>
      <c r="F3258" s="2" t="s">
        <v>31</v>
      </c>
      <c r="G3258" s="2" t="s">
        <v>32</v>
      </c>
      <c r="H3258" s="2">
        <v>6300</v>
      </c>
    </row>
    <row r="3259" spans="1:8" x14ac:dyDescent="0.45">
      <c r="A3259" s="2" t="str">
        <f t="shared" si="50"/>
        <v>VALCalWILMINGTON ASPHOPERATING CAPACITYAtmospheric Crude Distillation Capacity (barrels per stream day)</v>
      </c>
      <c r="B3259" s="2" t="s">
        <v>270</v>
      </c>
      <c r="C3259" s="2" t="s">
        <v>325</v>
      </c>
      <c r="D3259" s="2" t="s">
        <v>9</v>
      </c>
      <c r="E3259" s="2" t="s">
        <v>327</v>
      </c>
      <c r="F3259" s="2" t="s">
        <v>31</v>
      </c>
      <c r="G3259" s="2" t="s">
        <v>33</v>
      </c>
      <c r="H3259" s="2">
        <v>6500</v>
      </c>
    </row>
    <row r="3260" spans="1:8" x14ac:dyDescent="0.45">
      <c r="A3260" s="2" t="str">
        <f t="shared" si="50"/>
        <v>VALCalWILMINGTON ASPHTOTAL OPER CAP (PROJECTED, NEXT YEAR)Atmospheric Crude Distillation Capacity (barrels per stream day)</v>
      </c>
      <c r="B3260" s="2" t="s">
        <v>270</v>
      </c>
      <c r="C3260" s="2" t="s">
        <v>325</v>
      </c>
      <c r="D3260" s="2" t="s">
        <v>9</v>
      </c>
      <c r="E3260" s="2" t="s">
        <v>327</v>
      </c>
      <c r="F3260" s="2" t="s">
        <v>34</v>
      </c>
      <c r="G3260" s="2" t="s">
        <v>33</v>
      </c>
      <c r="H3260" s="2">
        <v>6500</v>
      </c>
    </row>
    <row r="3261" spans="1:8" x14ac:dyDescent="0.45">
      <c r="A3261" s="2" t="str">
        <f t="shared" si="50"/>
        <v>VALCalWILMINGTON ASPHTOTAL OPERABLE CAPACITYAtmospheric Crude Distillation Capacity (barrels per calendar day)</v>
      </c>
      <c r="B3261" s="2" t="s">
        <v>270</v>
      </c>
      <c r="C3261" s="2" t="s">
        <v>325</v>
      </c>
      <c r="D3261" s="2" t="s">
        <v>9</v>
      </c>
      <c r="E3261" s="2" t="s">
        <v>327</v>
      </c>
      <c r="F3261" s="2" t="s">
        <v>35</v>
      </c>
      <c r="G3261" s="2" t="s">
        <v>32</v>
      </c>
      <c r="H3261" s="2">
        <v>6300</v>
      </c>
    </row>
    <row r="3262" spans="1:8" x14ac:dyDescent="0.45">
      <c r="A3262" s="2" t="str">
        <f t="shared" si="50"/>
        <v>VALCalWILMINGTON ASPHTOTAL OPERABLE CAPACITYAtmospheric Crude Distillation Capacity (barrels per stream day)</v>
      </c>
      <c r="B3262" s="2" t="s">
        <v>270</v>
      </c>
      <c r="C3262" s="2" t="s">
        <v>325</v>
      </c>
      <c r="D3262" s="2" t="s">
        <v>9</v>
      </c>
      <c r="E3262" s="2" t="s">
        <v>327</v>
      </c>
      <c r="F3262" s="2" t="s">
        <v>35</v>
      </c>
      <c r="G3262" s="2" t="s">
        <v>33</v>
      </c>
      <c r="H3262" s="2">
        <v>6500</v>
      </c>
    </row>
    <row r="3263" spans="1:8" x14ac:dyDescent="0.45">
      <c r="A3263" s="2" t="str">
        <f t="shared" si="50"/>
        <v>VALCalWILMINGTON ASPHVACUUM DISTILLATIONDownstream Charge Capacity, Current Year (barrels per stream day)</v>
      </c>
      <c r="B3263" s="2" t="s">
        <v>270</v>
      </c>
      <c r="C3263" s="2" t="s">
        <v>325</v>
      </c>
      <c r="D3263" s="2" t="s">
        <v>9</v>
      </c>
      <c r="E3263" s="2" t="s">
        <v>327</v>
      </c>
      <c r="F3263" s="2" t="s">
        <v>36</v>
      </c>
      <c r="G3263" s="2" t="s">
        <v>13</v>
      </c>
      <c r="H3263" s="2">
        <v>5000</v>
      </c>
    </row>
    <row r="3264" spans="1:8" x14ac:dyDescent="0.45">
      <c r="A3264" s="2" t="str">
        <f t="shared" si="50"/>
        <v>VALCalWILMINGTON ASPHVACUUM DISTILLATIONDownstream Charge Capacity, Next Year (barrels per stream day)</v>
      </c>
      <c r="B3264" s="2" t="s">
        <v>270</v>
      </c>
      <c r="C3264" s="2" t="s">
        <v>325</v>
      </c>
      <c r="D3264" s="2" t="s">
        <v>9</v>
      </c>
      <c r="E3264" s="2" t="s">
        <v>327</v>
      </c>
      <c r="F3264" s="2" t="s">
        <v>36</v>
      </c>
      <c r="G3264" s="2" t="s">
        <v>14</v>
      </c>
      <c r="H3264" s="2">
        <v>5000</v>
      </c>
    </row>
    <row r="3265" spans="1:8" x14ac:dyDescent="0.45">
      <c r="A3265" s="2" t="str">
        <f t="shared" si="50"/>
        <v>VALCalWILMINGTON REFIALKYLATESProduction Capacity, Current Year (barrels per steam day except sulfur and hydrogen)</v>
      </c>
      <c r="B3265" s="2" t="s">
        <v>270</v>
      </c>
      <c r="C3265" s="2" t="s">
        <v>325</v>
      </c>
      <c r="D3265" s="2" t="s">
        <v>9</v>
      </c>
      <c r="E3265" s="2" t="s">
        <v>328</v>
      </c>
      <c r="F3265" s="2" t="s">
        <v>40</v>
      </c>
      <c r="G3265" s="2" t="s">
        <v>19</v>
      </c>
      <c r="H3265" s="2">
        <v>22000</v>
      </c>
    </row>
    <row r="3266" spans="1:8" x14ac:dyDescent="0.45">
      <c r="A3266" s="2" t="str">
        <f t="shared" ref="A3266:A3329" si="51">LEFT(B3266,3)&amp;LEFT(D3266,3)&amp;LEFT(E3266,15)&amp;F3266&amp;G3266</f>
        <v>VALCalWILMINGTON REFIALKYLATESProduction Capacity, Next Year (barrels per stream day except sulfur and hydrogen)</v>
      </c>
      <c r="B3266" s="2" t="s">
        <v>270</v>
      </c>
      <c r="C3266" s="2" t="s">
        <v>325</v>
      </c>
      <c r="D3266" s="2" t="s">
        <v>9</v>
      </c>
      <c r="E3266" s="2" t="s">
        <v>328</v>
      </c>
      <c r="F3266" s="2" t="s">
        <v>40</v>
      </c>
      <c r="G3266" s="2" t="s">
        <v>20</v>
      </c>
      <c r="H3266" s="2">
        <v>22000</v>
      </c>
    </row>
    <row r="3267" spans="1:8" x14ac:dyDescent="0.45">
      <c r="A3267" s="2" t="str">
        <f t="shared" si="51"/>
        <v>VALCalWILMINGTON REFICAT CRACKING: FRESH FEEDDownstream Charge Capacity, Current Year (barrels per calendar day)</v>
      </c>
      <c r="B3267" s="2" t="s">
        <v>270</v>
      </c>
      <c r="C3267" s="2" t="s">
        <v>325</v>
      </c>
      <c r="D3267" s="2" t="s">
        <v>9</v>
      </c>
      <c r="E3267" s="2" t="s">
        <v>328</v>
      </c>
      <c r="F3267" s="2" t="s">
        <v>28</v>
      </c>
      <c r="G3267" s="2" t="s">
        <v>12</v>
      </c>
      <c r="H3267" s="2">
        <v>52200</v>
      </c>
    </row>
    <row r="3268" spans="1:8" x14ac:dyDescent="0.45">
      <c r="A3268" s="2" t="str">
        <f t="shared" si="51"/>
        <v>VALCalWILMINGTON REFICAT CRACKING: FRESH FEEDDownstream Charge Capacity, Current Year (barrels per stream day)</v>
      </c>
      <c r="B3268" s="2" t="s">
        <v>270</v>
      </c>
      <c r="C3268" s="2" t="s">
        <v>325</v>
      </c>
      <c r="D3268" s="2" t="s">
        <v>9</v>
      </c>
      <c r="E3268" s="2" t="s">
        <v>328</v>
      </c>
      <c r="F3268" s="2" t="s">
        <v>28</v>
      </c>
      <c r="G3268" s="2" t="s">
        <v>13</v>
      </c>
      <c r="H3268" s="2">
        <v>56300</v>
      </c>
    </row>
    <row r="3269" spans="1:8" x14ac:dyDescent="0.45">
      <c r="A3269" s="2" t="str">
        <f t="shared" si="51"/>
        <v>VALCalWILMINGTON REFICAT CRACKING: FRESH FEEDDownstream Charge Capacity, Next Year (barrels per stream day)</v>
      </c>
      <c r="B3269" s="2" t="s">
        <v>270</v>
      </c>
      <c r="C3269" s="2" t="s">
        <v>325</v>
      </c>
      <c r="D3269" s="2" t="s">
        <v>9</v>
      </c>
      <c r="E3269" s="2" t="s">
        <v>328</v>
      </c>
      <c r="F3269" s="2" t="s">
        <v>28</v>
      </c>
      <c r="G3269" s="2" t="s">
        <v>14</v>
      </c>
      <c r="H3269" s="2">
        <v>56300</v>
      </c>
    </row>
    <row r="3270" spans="1:8" x14ac:dyDescent="0.45">
      <c r="A3270" s="2" t="str">
        <f t="shared" si="51"/>
        <v>VALCalWILMINGTON REFICAT REFORMING: LOW PRESSUREDownstream Charge Capacity, Current Year (barrels per calendar day)</v>
      </c>
      <c r="B3270" s="2" t="s">
        <v>270</v>
      </c>
      <c r="C3270" s="2" t="s">
        <v>325</v>
      </c>
      <c r="D3270" s="2" t="s">
        <v>9</v>
      </c>
      <c r="E3270" s="2" t="s">
        <v>328</v>
      </c>
      <c r="F3270" s="2" t="s">
        <v>15</v>
      </c>
      <c r="G3270" s="2" t="s">
        <v>12</v>
      </c>
      <c r="H3270" s="2">
        <v>17400</v>
      </c>
    </row>
    <row r="3271" spans="1:8" x14ac:dyDescent="0.45">
      <c r="A3271" s="2" t="str">
        <f t="shared" si="51"/>
        <v>VALCalWILMINGTON REFICAT REFORMING: LOW PRESSUREDownstream Charge Capacity, Current Year (barrels per stream day)</v>
      </c>
      <c r="B3271" s="2" t="s">
        <v>270</v>
      </c>
      <c r="C3271" s="2" t="s">
        <v>325</v>
      </c>
      <c r="D3271" s="2" t="s">
        <v>9</v>
      </c>
      <c r="E3271" s="2" t="s">
        <v>328</v>
      </c>
      <c r="F3271" s="2" t="s">
        <v>15</v>
      </c>
      <c r="G3271" s="2" t="s">
        <v>13</v>
      </c>
      <c r="H3271" s="2">
        <v>18000</v>
      </c>
    </row>
    <row r="3272" spans="1:8" x14ac:dyDescent="0.45">
      <c r="A3272" s="2" t="str">
        <f t="shared" si="51"/>
        <v>VALCalWILMINGTON REFICAT REFORMING: LOW PRESSUREDownstream Charge Capacity, Next Year (barrels per stream day)</v>
      </c>
      <c r="B3272" s="2" t="s">
        <v>270</v>
      </c>
      <c r="C3272" s="2" t="s">
        <v>325</v>
      </c>
      <c r="D3272" s="2" t="s">
        <v>9</v>
      </c>
      <c r="E3272" s="2" t="s">
        <v>328</v>
      </c>
      <c r="F3272" s="2" t="s">
        <v>15</v>
      </c>
      <c r="G3272" s="2" t="s">
        <v>14</v>
      </c>
      <c r="H3272" s="2">
        <v>18000</v>
      </c>
    </row>
    <row r="3273" spans="1:8" x14ac:dyDescent="0.45">
      <c r="A3273" s="2" t="str">
        <f t="shared" si="51"/>
        <v>VALCalWILMINGTON REFIDESULFURIZATION, DIESEL FUELDownstream Charge Capacity, Current Year (barrels per stream day)</v>
      </c>
      <c r="B3273" s="2" t="s">
        <v>270</v>
      </c>
      <c r="C3273" s="2" t="s">
        <v>325</v>
      </c>
      <c r="D3273" s="2" t="s">
        <v>9</v>
      </c>
      <c r="E3273" s="2" t="s">
        <v>328</v>
      </c>
      <c r="F3273" s="2" t="s">
        <v>43</v>
      </c>
      <c r="G3273" s="2" t="s">
        <v>13</v>
      </c>
      <c r="H3273" s="2">
        <v>45000</v>
      </c>
    </row>
    <row r="3274" spans="1:8" x14ac:dyDescent="0.45">
      <c r="A3274" s="2" t="str">
        <f t="shared" si="51"/>
        <v>VALCalWILMINGTON REFIDESULFURIZATION, DIESEL FUELDownstream Charge Capacity, Next Year (barrels per stream day)</v>
      </c>
      <c r="B3274" s="2" t="s">
        <v>270</v>
      </c>
      <c r="C3274" s="2" t="s">
        <v>325</v>
      </c>
      <c r="D3274" s="2" t="s">
        <v>9</v>
      </c>
      <c r="E3274" s="2" t="s">
        <v>328</v>
      </c>
      <c r="F3274" s="2" t="s">
        <v>43</v>
      </c>
      <c r="G3274" s="2" t="s">
        <v>14</v>
      </c>
      <c r="H3274" s="2">
        <v>45000</v>
      </c>
    </row>
    <row r="3275" spans="1:8" x14ac:dyDescent="0.45">
      <c r="A3275" s="2" t="str">
        <f t="shared" si="51"/>
        <v>VALCalWILMINGTON REFIDESULFURIZATION, HEAVY GAS OILDownstream Charge Capacity, Current Year (barrels per stream day)</v>
      </c>
      <c r="B3275" s="2" t="s">
        <v>270</v>
      </c>
      <c r="C3275" s="2" t="s">
        <v>325</v>
      </c>
      <c r="D3275" s="2" t="s">
        <v>9</v>
      </c>
      <c r="E3275" s="2" t="s">
        <v>328</v>
      </c>
      <c r="F3275" s="2" t="s">
        <v>16</v>
      </c>
      <c r="G3275" s="2" t="s">
        <v>13</v>
      </c>
      <c r="H3275" s="2">
        <v>67000</v>
      </c>
    </row>
    <row r="3276" spans="1:8" x14ac:dyDescent="0.45">
      <c r="A3276" s="2" t="str">
        <f t="shared" si="51"/>
        <v>VALCalWILMINGTON REFIDESULFURIZATION, HEAVY GAS OILDownstream Charge Capacity, Next Year (barrels per stream day)</v>
      </c>
      <c r="B3276" s="2" t="s">
        <v>270</v>
      </c>
      <c r="C3276" s="2" t="s">
        <v>325</v>
      </c>
      <c r="D3276" s="2" t="s">
        <v>9</v>
      </c>
      <c r="E3276" s="2" t="s">
        <v>328</v>
      </c>
      <c r="F3276" s="2" t="s">
        <v>16</v>
      </c>
      <c r="G3276" s="2" t="s">
        <v>14</v>
      </c>
      <c r="H3276" s="2">
        <v>67000</v>
      </c>
    </row>
    <row r="3277" spans="1:8" x14ac:dyDescent="0.45">
      <c r="A3277" s="2" t="str">
        <f t="shared" si="51"/>
        <v>VALCalWILMINGTON REFIDESULFURIZATION, NAPHTHA/REFORMER FEEDDownstream Charge Capacity, Current Year (barrels per stream day)</v>
      </c>
      <c r="B3277" s="2" t="s">
        <v>270</v>
      </c>
      <c r="C3277" s="2" t="s">
        <v>325</v>
      </c>
      <c r="D3277" s="2" t="s">
        <v>9</v>
      </c>
      <c r="E3277" s="2" t="s">
        <v>328</v>
      </c>
      <c r="F3277" s="2" t="s">
        <v>17</v>
      </c>
      <c r="G3277" s="2" t="s">
        <v>13</v>
      </c>
      <c r="H3277" s="2">
        <v>32000</v>
      </c>
    </row>
    <row r="3278" spans="1:8" x14ac:dyDescent="0.45">
      <c r="A3278" s="2" t="str">
        <f t="shared" si="51"/>
        <v>VALCalWILMINGTON REFIDESULFURIZATION, NAPHTHA/REFORMER FEEDDownstream Charge Capacity, Next Year (barrels per stream day)</v>
      </c>
      <c r="B3278" s="2" t="s">
        <v>270</v>
      </c>
      <c r="C3278" s="2" t="s">
        <v>325</v>
      </c>
      <c r="D3278" s="2" t="s">
        <v>9</v>
      </c>
      <c r="E3278" s="2" t="s">
        <v>328</v>
      </c>
      <c r="F3278" s="2" t="s">
        <v>17</v>
      </c>
      <c r="G3278" s="2" t="s">
        <v>14</v>
      </c>
      <c r="H3278" s="2">
        <v>32000</v>
      </c>
    </row>
    <row r="3279" spans="1:8" x14ac:dyDescent="0.45">
      <c r="A3279" s="2" t="str">
        <f t="shared" si="51"/>
        <v>VALCalWILMINGTON REFIOPERATING CAPACITYAtmospheric Crude Distillation Capacity (barrels per calendar day)</v>
      </c>
      <c r="B3279" s="2" t="s">
        <v>270</v>
      </c>
      <c r="C3279" s="2" t="s">
        <v>325</v>
      </c>
      <c r="D3279" s="2" t="s">
        <v>9</v>
      </c>
      <c r="E3279" s="2" t="s">
        <v>328</v>
      </c>
      <c r="F3279" s="2" t="s">
        <v>31</v>
      </c>
      <c r="G3279" s="2" t="s">
        <v>32</v>
      </c>
      <c r="H3279" s="2">
        <v>85000</v>
      </c>
    </row>
    <row r="3280" spans="1:8" x14ac:dyDescent="0.45">
      <c r="A3280" s="2" t="str">
        <f t="shared" si="51"/>
        <v>VALCalWILMINGTON REFIOPERATING CAPACITYAtmospheric Crude Distillation Capacity (barrels per stream day)</v>
      </c>
      <c r="B3280" s="2" t="s">
        <v>270</v>
      </c>
      <c r="C3280" s="2" t="s">
        <v>325</v>
      </c>
      <c r="D3280" s="2" t="s">
        <v>9</v>
      </c>
      <c r="E3280" s="2" t="s">
        <v>328</v>
      </c>
      <c r="F3280" s="2" t="s">
        <v>31</v>
      </c>
      <c r="G3280" s="2" t="s">
        <v>33</v>
      </c>
      <c r="H3280" s="2">
        <v>87000</v>
      </c>
    </row>
    <row r="3281" spans="1:8" x14ac:dyDescent="0.45">
      <c r="A3281" s="2" t="str">
        <f t="shared" si="51"/>
        <v>VALCalWILMINGTON REFIPETCOKE,MARKETProduction Capacity, Current Year (barrels per steam day except sulfur and hydrogen)</v>
      </c>
      <c r="B3281" s="2" t="s">
        <v>270</v>
      </c>
      <c r="C3281" s="2" t="s">
        <v>325</v>
      </c>
      <c r="D3281" s="2" t="s">
        <v>9</v>
      </c>
      <c r="E3281" s="2" t="s">
        <v>328</v>
      </c>
      <c r="F3281" s="2" t="s">
        <v>67</v>
      </c>
      <c r="G3281" s="2" t="s">
        <v>19</v>
      </c>
      <c r="H3281" s="2">
        <v>10000</v>
      </c>
    </row>
    <row r="3282" spans="1:8" x14ac:dyDescent="0.45">
      <c r="A3282" s="2" t="str">
        <f t="shared" si="51"/>
        <v>VALCalWILMINGTON REFIPETCOKE,MARKETProduction Capacity, Next Year (barrels per stream day except sulfur and hydrogen)</v>
      </c>
      <c r="B3282" s="2" t="s">
        <v>270</v>
      </c>
      <c r="C3282" s="2" t="s">
        <v>325</v>
      </c>
      <c r="D3282" s="2" t="s">
        <v>9</v>
      </c>
      <c r="E3282" s="2" t="s">
        <v>328</v>
      </c>
      <c r="F3282" s="2" t="s">
        <v>67</v>
      </c>
      <c r="G3282" s="2" t="s">
        <v>20</v>
      </c>
      <c r="H3282" s="2">
        <v>10000</v>
      </c>
    </row>
    <row r="3283" spans="1:8" x14ac:dyDescent="0.45">
      <c r="A3283" s="2" t="str">
        <f t="shared" si="51"/>
        <v>VALCalWILMINGTON REFISULFUR (SHORT TONS/DAY)Production Capacity, Current Year (barrels per steam day except sulfur and hydrogen)</v>
      </c>
      <c r="B3283" s="2" t="s">
        <v>270</v>
      </c>
      <c r="C3283" s="2" t="s">
        <v>325</v>
      </c>
      <c r="D3283" s="2" t="s">
        <v>9</v>
      </c>
      <c r="E3283" s="2" t="s">
        <v>328</v>
      </c>
      <c r="F3283" s="2" t="s">
        <v>24</v>
      </c>
      <c r="G3283" s="2" t="s">
        <v>19</v>
      </c>
      <c r="H3283" s="2">
        <v>280</v>
      </c>
    </row>
    <row r="3284" spans="1:8" x14ac:dyDescent="0.45">
      <c r="A3284" s="2" t="str">
        <f t="shared" si="51"/>
        <v>VALCalWILMINGTON REFISULFUR (SHORT TONS/DAY)Production Capacity, Next Year (barrels per stream day except sulfur and hydrogen)</v>
      </c>
      <c r="B3284" s="2" t="s">
        <v>270</v>
      </c>
      <c r="C3284" s="2" t="s">
        <v>325</v>
      </c>
      <c r="D3284" s="2" t="s">
        <v>9</v>
      </c>
      <c r="E3284" s="2" t="s">
        <v>328</v>
      </c>
      <c r="F3284" s="2" t="s">
        <v>24</v>
      </c>
      <c r="G3284" s="2" t="s">
        <v>20</v>
      </c>
      <c r="H3284" s="2">
        <v>280</v>
      </c>
    </row>
    <row r="3285" spans="1:8" x14ac:dyDescent="0.45">
      <c r="A3285" s="2" t="str">
        <f t="shared" si="51"/>
        <v>VALCalWILMINGTON REFITHERM CRACKING, DELAYED COKINGDownstream Charge Capacity, Current Year (barrels per calendar day)</v>
      </c>
      <c r="B3285" s="2" t="s">
        <v>270</v>
      </c>
      <c r="C3285" s="2" t="s">
        <v>325</v>
      </c>
      <c r="D3285" s="2" t="s">
        <v>9</v>
      </c>
      <c r="E3285" s="2" t="s">
        <v>328</v>
      </c>
      <c r="F3285" s="2" t="s">
        <v>68</v>
      </c>
      <c r="G3285" s="2" t="s">
        <v>12</v>
      </c>
      <c r="H3285" s="2">
        <v>27700</v>
      </c>
    </row>
    <row r="3286" spans="1:8" x14ac:dyDescent="0.45">
      <c r="A3286" s="2" t="str">
        <f t="shared" si="51"/>
        <v>VALCalWILMINGTON REFITHERM CRACKING, DELAYED COKINGDownstream Charge Capacity, Current Year (barrels per stream day)</v>
      </c>
      <c r="B3286" s="2" t="s">
        <v>270</v>
      </c>
      <c r="C3286" s="2" t="s">
        <v>325</v>
      </c>
      <c r="D3286" s="2" t="s">
        <v>9</v>
      </c>
      <c r="E3286" s="2" t="s">
        <v>328</v>
      </c>
      <c r="F3286" s="2" t="s">
        <v>68</v>
      </c>
      <c r="G3286" s="2" t="s">
        <v>13</v>
      </c>
      <c r="H3286" s="2">
        <v>28800</v>
      </c>
    </row>
    <row r="3287" spans="1:8" x14ac:dyDescent="0.45">
      <c r="A3287" s="2" t="str">
        <f t="shared" si="51"/>
        <v>VALCalWILMINGTON REFITHERM CRACKING, DELAYED COKINGDownstream Charge Capacity, Next Year (barrels per stream day)</v>
      </c>
      <c r="B3287" s="2" t="s">
        <v>270</v>
      </c>
      <c r="C3287" s="2" t="s">
        <v>325</v>
      </c>
      <c r="D3287" s="2" t="s">
        <v>9</v>
      </c>
      <c r="E3287" s="2" t="s">
        <v>328</v>
      </c>
      <c r="F3287" s="2" t="s">
        <v>68</v>
      </c>
      <c r="G3287" s="2" t="s">
        <v>14</v>
      </c>
      <c r="H3287" s="2">
        <v>28800</v>
      </c>
    </row>
    <row r="3288" spans="1:8" x14ac:dyDescent="0.45">
      <c r="A3288" s="2" t="str">
        <f t="shared" si="51"/>
        <v>VALCalWILMINGTON REFITOTAL OPER CAP (PROJECTED, NEXT YEAR)Atmospheric Crude Distillation Capacity (barrels per stream day)</v>
      </c>
      <c r="B3288" s="2" t="s">
        <v>270</v>
      </c>
      <c r="C3288" s="2" t="s">
        <v>325</v>
      </c>
      <c r="D3288" s="2" t="s">
        <v>9</v>
      </c>
      <c r="E3288" s="2" t="s">
        <v>328</v>
      </c>
      <c r="F3288" s="2" t="s">
        <v>34</v>
      </c>
      <c r="G3288" s="2" t="s">
        <v>33</v>
      </c>
      <c r="H3288" s="2">
        <v>87000</v>
      </c>
    </row>
    <row r="3289" spans="1:8" x14ac:dyDescent="0.45">
      <c r="A3289" s="2" t="str">
        <f t="shared" si="51"/>
        <v>VALCalWILMINGTON REFITOTAL OPERABLE CAPACITYAtmospheric Crude Distillation Capacity (barrels per calendar day)</v>
      </c>
      <c r="B3289" s="2" t="s">
        <v>270</v>
      </c>
      <c r="C3289" s="2" t="s">
        <v>325</v>
      </c>
      <c r="D3289" s="2" t="s">
        <v>9</v>
      </c>
      <c r="E3289" s="2" t="s">
        <v>328</v>
      </c>
      <c r="F3289" s="2" t="s">
        <v>35</v>
      </c>
      <c r="G3289" s="2" t="s">
        <v>32</v>
      </c>
      <c r="H3289" s="2">
        <v>85000</v>
      </c>
    </row>
    <row r="3290" spans="1:8" x14ac:dyDescent="0.45">
      <c r="A3290" s="2" t="str">
        <f t="shared" si="51"/>
        <v>VALCalWILMINGTON REFITOTAL OPERABLE CAPACITYAtmospheric Crude Distillation Capacity (barrels per stream day)</v>
      </c>
      <c r="B3290" s="2" t="s">
        <v>270</v>
      </c>
      <c r="C3290" s="2" t="s">
        <v>325</v>
      </c>
      <c r="D3290" s="2" t="s">
        <v>9</v>
      </c>
      <c r="E3290" s="2" t="s">
        <v>328</v>
      </c>
      <c r="F3290" s="2" t="s">
        <v>35</v>
      </c>
      <c r="G3290" s="2" t="s">
        <v>33</v>
      </c>
      <c r="H3290" s="2">
        <v>87000</v>
      </c>
    </row>
    <row r="3291" spans="1:8" x14ac:dyDescent="0.45">
      <c r="A3291" s="2" t="str">
        <f t="shared" si="51"/>
        <v>VALCalWILMINGTON REFIVACUUM DISTILLATIONDownstream Charge Capacity, Current Year (barrels per stream day)</v>
      </c>
      <c r="B3291" s="2" t="s">
        <v>270</v>
      </c>
      <c r="C3291" s="2" t="s">
        <v>325</v>
      </c>
      <c r="D3291" s="2" t="s">
        <v>9</v>
      </c>
      <c r="E3291" s="2" t="s">
        <v>328</v>
      </c>
      <c r="F3291" s="2" t="s">
        <v>36</v>
      </c>
      <c r="G3291" s="2" t="s">
        <v>13</v>
      </c>
      <c r="H3291" s="2">
        <v>46000</v>
      </c>
    </row>
    <row r="3292" spans="1:8" x14ac:dyDescent="0.45">
      <c r="A3292" s="2" t="str">
        <f t="shared" si="51"/>
        <v>VALCalWILMINGTON REFIVACUUM DISTILLATIONDownstream Charge Capacity, Next Year (barrels per stream day)</v>
      </c>
      <c r="B3292" s="2" t="s">
        <v>270</v>
      </c>
      <c r="C3292" s="2" t="s">
        <v>325</v>
      </c>
      <c r="D3292" s="2" t="s">
        <v>9</v>
      </c>
      <c r="E3292" s="2" t="s">
        <v>328</v>
      </c>
      <c r="F3292" s="2" t="s">
        <v>36</v>
      </c>
      <c r="G3292" s="2" t="s">
        <v>14</v>
      </c>
      <c r="H3292" s="2">
        <v>46000</v>
      </c>
    </row>
    <row r="3293" spans="1:8" x14ac:dyDescent="0.45">
      <c r="A3293" s="2" t="str">
        <f t="shared" si="51"/>
        <v>VALLouMERAUXCAT HYDROCRACKING, GAS OILDownstream Charge Capacity, Current Year (barrels per calendar day)</v>
      </c>
      <c r="B3293" s="2" t="s">
        <v>270</v>
      </c>
      <c r="C3293" s="2" t="s">
        <v>321</v>
      </c>
      <c r="D3293" s="2" t="s">
        <v>26</v>
      </c>
      <c r="E3293" s="2" t="s">
        <v>322</v>
      </c>
      <c r="F3293" s="2" t="s">
        <v>11</v>
      </c>
      <c r="G3293" s="2" t="s">
        <v>12</v>
      </c>
      <c r="H3293" s="2">
        <v>45300</v>
      </c>
    </row>
    <row r="3294" spans="1:8" x14ac:dyDescent="0.45">
      <c r="A3294" s="2" t="str">
        <f t="shared" si="51"/>
        <v>VALLouMERAUXCAT HYDROCRACKING, GAS OILDownstream Charge Capacity, Current Year (barrels per stream day)</v>
      </c>
      <c r="B3294" s="2" t="s">
        <v>270</v>
      </c>
      <c r="C3294" s="2" t="s">
        <v>321</v>
      </c>
      <c r="D3294" s="2" t="s">
        <v>26</v>
      </c>
      <c r="E3294" s="2" t="s">
        <v>322</v>
      </c>
      <c r="F3294" s="2" t="s">
        <v>11</v>
      </c>
      <c r="G3294" s="2" t="s">
        <v>13</v>
      </c>
      <c r="H3294" s="2">
        <v>48700</v>
      </c>
    </row>
    <row r="3295" spans="1:8" x14ac:dyDescent="0.45">
      <c r="A3295" s="2" t="str">
        <f t="shared" si="51"/>
        <v>VALLouMERAUXCAT HYDROCRACKING, GAS OILDownstream Charge Capacity, Next Year (barrels per stream day)</v>
      </c>
      <c r="B3295" s="2" t="s">
        <v>270</v>
      </c>
      <c r="C3295" s="2" t="s">
        <v>321</v>
      </c>
      <c r="D3295" s="2" t="s">
        <v>26</v>
      </c>
      <c r="E3295" s="2" t="s">
        <v>322</v>
      </c>
      <c r="F3295" s="2" t="s">
        <v>11</v>
      </c>
      <c r="G3295" s="2" t="s">
        <v>14</v>
      </c>
      <c r="H3295" s="2">
        <v>48700</v>
      </c>
    </row>
    <row r="3296" spans="1:8" x14ac:dyDescent="0.45">
      <c r="A3296" s="2" t="str">
        <f t="shared" si="51"/>
        <v>VALLouMERAUXCAT REFORMING: LOW PRESSUREDownstream Charge Capacity, Current Year (barrels per calendar day)</v>
      </c>
      <c r="B3296" s="2" t="s">
        <v>270</v>
      </c>
      <c r="C3296" s="2" t="s">
        <v>321</v>
      </c>
      <c r="D3296" s="2" t="s">
        <v>26</v>
      </c>
      <c r="E3296" s="2" t="s">
        <v>322</v>
      </c>
      <c r="F3296" s="2" t="s">
        <v>15</v>
      </c>
      <c r="G3296" s="2" t="s">
        <v>12</v>
      </c>
      <c r="H3296" s="2">
        <v>29282</v>
      </c>
    </row>
    <row r="3297" spans="1:8" x14ac:dyDescent="0.45">
      <c r="A3297" s="2" t="str">
        <f t="shared" si="51"/>
        <v>VALLouMERAUXCAT REFORMING: LOW PRESSUREDownstream Charge Capacity, Current Year (barrels per stream day)</v>
      </c>
      <c r="B3297" s="2" t="s">
        <v>270</v>
      </c>
      <c r="C3297" s="2" t="s">
        <v>321</v>
      </c>
      <c r="D3297" s="2" t="s">
        <v>26</v>
      </c>
      <c r="E3297" s="2" t="s">
        <v>322</v>
      </c>
      <c r="F3297" s="2" t="s">
        <v>15</v>
      </c>
      <c r="G3297" s="2" t="s">
        <v>13</v>
      </c>
      <c r="H3297" s="2">
        <v>32000</v>
      </c>
    </row>
    <row r="3298" spans="1:8" x14ac:dyDescent="0.45">
      <c r="A3298" s="2" t="str">
        <f t="shared" si="51"/>
        <v>VALLouMERAUXCAT REFORMING: LOW PRESSUREDownstream Charge Capacity, Next Year (barrels per stream day)</v>
      </c>
      <c r="B3298" s="2" t="s">
        <v>270</v>
      </c>
      <c r="C3298" s="2" t="s">
        <v>321</v>
      </c>
      <c r="D3298" s="2" t="s">
        <v>26</v>
      </c>
      <c r="E3298" s="2" t="s">
        <v>322</v>
      </c>
      <c r="F3298" s="2" t="s">
        <v>15</v>
      </c>
      <c r="G3298" s="2" t="s">
        <v>14</v>
      </c>
      <c r="H3298" s="2">
        <v>32000</v>
      </c>
    </row>
    <row r="3299" spans="1:8" x14ac:dyDescent="0.45">
      <c r="A3299" s="2" t="str">
        <f t="shared" si="51"/>
        <v>VALLouMERAUXDESULFURIZATION, DIESEL FUELDownstream Charge Capacity, Current Year (barrels per stream day)</v>
      </c>
      <c r="B3299" s="2" t="s">
        <v>270</v>
      </c>
      <c r="C3299" s="2" t="s">
        <v>321</v>
      </c>
      <c r="D3299" s="2" t="s">
        <v>26</v>
      </c>
      <c r="E3299" s="2" t="s">
        <v>322</v>
      </c>
      <c r="F3299" s="2" t="s">
        <v>43</v>
      </c>
      <c r="G3299" s="2" t="s">
        <v>13</v>
      </c>
      <c r="H3299" s="2">
        <v>40000</v>
      </c>
    </row>
    <row r="3300" spans="1:8" x14ac:dyDescent="0.45">
      <c r="A3300" s="2" t="str">
        <f t="shared" si="51"/>
        <v>VALLouMERAUXDESULFURIZATION, DIESEL FUELDownstream Charge Capacity, Next Year (barrels per stream day)</v>
      </c>
      <c r="B3300" s="2" t="s">
        <v>270</v>
      </c>
      <c r="C3300" s="2" t="s">
        <v>321</v>
      </c>
      <c r="D3300" s="2" t="s">
        <v>26</v>
      </c>
      <c r="E3300" s="2" t="s">
        <v>322</v>
      </c>
      <c r="F3300" s="2" t="s">
        <v>43</v>
      </c>
      <c r="G3300" s="2" t="s">
        <v>14</v>
      </c>
      <c r="H3300" s="2">
        <v>40000</v>
      </c>
    </row>
    <row r="3301" spans="1:8" x14ac:dyDescent="0.45">
      <c r="A3301" s="2" t="str">
        <f t="shared" si="51"/>
        <v>VALLouMERAUXDESULFURIZATION, KEROSENE AND JETDownstream Charge Capacity, Current Year (barrels per stream day)</v>
      </c>
      <c r="B3301" s="2" t="s">
        <v>270</v>
      </c>
      <c r="C3301" s="2" t="s">
        <v>321</v>
      </c>
      <c r="D3301" s="2" t="s">
        <v>26</v>
      </c>
      <c r="E3301" s="2" t="s">
        <v>322</v>
      </c>
      <c r="F3301" s="2" t="s">
        <v>44</v>
      </c>
      <c r="G3301" s="2" t="s">
        <v>13</v>
      </c>
      <c r="H3301" s="2">
        <v>15000</v>
      </c>
    </row>
    <row r="3302" spans="1:8" x14ac:dyDescent="0.45">
      <c r="A3302" s="2" t="str">
        <f t="shared" si="51"/>
        <v>VALLouMERAUXDESULFURIZATION, KEROSENE AND JETDownstream Charge Capacity, Next Year (barrels per stream day)</v>
      </c>
      <c r="B3302" s="2" t="s">
        <v>270</v>
      </c>
      <c r="C3302" s="2" t="s">
        <v>321</v>
      </c>
      <c r="D3302" s="2" t="s">
        <v>26</v>
      </c>
      <c r="E3302" s="2" t="s">
        <v>322</v>
      </c>
      <c r="F3302" s="2" t="s">
        <v>44</v>
      </c>
      <c r="G3302" s="2" t="s">
        <v>14</v>
      </c>
      <c r="H3302" s="2">
        <v>15000</v>
      </c>
    </row>
    <row r="3303" spans="1:8" x14ac:dyDescent="0.45">
      <c r="A3303" s="2" t="str">
        <f t="shared" si="51"/>
        <v>VALLouMERAUXDESULFURIZATION, NAPHTHA/REFORMER FEEDDownstream Charge Capacity, Current Year (barrels per stream day)</v>
      </c>
      <c r="B3303" s="2" t="s">
        <v>270</v>
      </c>
      <c r="C3303" s="2" t="s">
        <v>321</v>
      </c>
      <c r="D3303" s="2" t="s">
        <v>26</v>
      </c>
      <c r="E3303" s="2" t="s">
        <v>322</v>
      </c>
      <c r="F3303" s="2" t="s">
        <v>17</v>
      </c>
      <c r="G3303" s="2" t="s">
        <v>13</v>
      </c>
      <c r="H3303" s="2">
        <v>37700</v>
      </c>
    </row>
    <row r="3304" spans="1:8" x14ac:dyDescent="0.45">
      <c r="A3304" s="2" t="str">
        <f t="shared" si="51"/>
        <v>VALLouMERAUXDESULFURIZATION, NAPHTHA/REFORMER FEEDDownstream Charge Capacity, Next Year (barrels per stream day)</v>
      </c>
      <c r="B3304" s="2" t="s">
        <v>270</v>
      </c>
      <c r="C3304" s="2" t="s">
        <v>321</v>
      </c>
      <c r="D3304" s="2" t="s">
        <v>26</v>
      </c>
      <c r="E3304" s="2" t="s">
        <v>322</v>
      </c>
      <c r="F3304" s="2" t="s">
        <v>17</v>
      </c>
      <c r="G3304" s="2" t="s">
        <v>14</v>
      </c>
      <c r="H3304" s="2">
        <v>37700</v>
      </c>
    </row>
    <row r="3305" spans="1:8" x14ac:dyDescent="0.45">
      <c r="A3305" s="2" t="str">
        <f t="shared" si="51"/>
        <v>VALLouMERAUXFUELS SOLVENT DEASPHALTINGDownstream Charge Capacity, Current Year (barrels per stream day)</v>
      </c>
      <c r="B3305" s="2" t="s">
        <v>270</v>
      </c>
      <c r="C3305" s="2" t="s">
        <v>321</v>
      </c>
      <c r="D3305" s="2" t="s">
        <v>26</v>
      </c>
      <c r="E3305" s="2" t="s">
        <v>322</v>
      </c>
      <c r="F3305" s="2" t="s">
        <v>45</v>
      </c>
      <c r="G3305" s="2" t="s">
        <v>13</v>
      </c>
      <c r="H3305" s="2">
        <v>22000</v>
      </c>
    </row>
    <row r="3306" spans="1:8" x14ac:dyDescent="0.45">
      <c r="A3306" s="2" t="str">
        <f t="shared" si="51"/>
        <v>VALLouMERAUXFUELS SOLVENT DEASPHALTINGDownstream Charge Capacity, Next Year (barrels per stream day)</v>
      </c>
      <c r="B3306" s="2" t="s">
        <v>270</v>
      </c>
      <c r="C3306" s="2" t="s">
        <v>321</v>
      </c>
      <c r="D3306" s="2" t="s">
        <v>26</v>
      </c>
      <c r="E3306" s="2" t="s">
        <v>322</v>
      </c>
      <c r="F3306" s="2" t="s">
        <v>45</v>
      </c>
      <c r="G3306" s="2" t="s">
        <v>14</v>
      </c>
      <c r="H3306" s="2">
        <v>22000</v>
      </c>
    </row>
    <row r="3307" spans="1:8" x14ac:dyDescent="0.45">
      <c r="A3307" s="2" t="str">
        <f t="shared" si="51"/>
        <v>VALLouMERAUXOPERATING CAPACITYAtmospheric Crude Distillation Capacity (barrels per calendar day)</v>
      </c>
      <c r="B3307" s="2" t="s">
        <v>270</v>
      </c>
      <c r="C3307" s="2" t="s">
        <v>321</v>
      </c>
      <c r="D3307" s="2" t="s">
        <v>26</v>
      </c>
      <c r="E3307" s="2" t="s">
        <v>322</v>
      </c>
      <c r="F3307" s="2" t="s">
        <v>31</v>
      </c>
      <c r="G3307" s="2" t="s">
        <v>32</v>
      </c>
      <c r="H3307" s="2">
        <v>125000</v>
      </c>
    </row>
    <row r="3308" spans="1:8" x14ac:dyDescent="0.45">
      <c r="A3308" s="2" t="str">
        <f t="shared" si="51"/>
        <v>VALLouMERAUXOPERATING CAPACITYAtmospheric Crude Distillation Capacity (barrels per stream day)</v>
      </c>
      <c r="B3308" s="2" t="s">
        <v>270</v>
      </c>
      <c r="C3308" s="2" t="s">
        <v>321</v>
      </c>
      <c r="D3308" s="2" t="s">
        <v>26</v>
      </c>
      <c r="E3308" s="2" t="s">
        <v>322</v>
      </c>
      <c r="F3308" s="2" t="s">
        <v>31</v>
      </c>
      <c r="G3308" s="2" t="s">
        <v>33</v>
      </c>
      <c r="H3308" s="2">
        <v>128000</v>
      </c>
    </row>
    <row r="3309" spans="1:8" x14ac:dyDescent="0.45">
      <c r="A3309" s="2" t="str">
        <f t="shared" si="51"/>
        <v>VALLouMERAUXSULFUR (SHORT TONS/DAY)Production Capacity, Current Year (barrels per steam day except sulfur and hydrogen)</v>
      </c>
      <c r="B3309" s="2" t="s">
        <v>270</v>
      </c>
      <c r="C3309" s="2" t="s">
        <v>321</v>
      </c>
      <c r="D3309" s="2" t="s">
        <v>26</v>
      </c>
      <c r="E3309" s="2" t="s">
        <v>322</v>
      </c>
      <c r="F3309" s="2" t="s">
        <v>24</v>
      </c>
      <c r="G3309" s="2" t="s">
        <v>19</v>
      </c>
      <c r="H3309" s="2">
        <v>224</v>
      </c>
    </row>
    <row r="3310" spans="1:8" x14ac:dyDescent="0.45">
      <c r="A3310" s="2" t="str">
        <f t="shared" si="51"/>
        <v>VALLouMERAUXSULFUR (SHORT TONS/DAY)Production Capacity, Next Year (barrels per stream day except sulfur and hydrogen)</v>
      </c>
      <c r="B3310" s="2" t="s">
        <v>270</v>
      </c>
      <c r="C3310" s="2" t="s">
        <v>321</v>
      </c>
      <c r="D3310" s="2" t="s">
        <v>26</v>
      </c>
      <c r="E3310" s="2" t="s">
        <v>322</v>
      </c>
      <c r="F3310" s="2" t="s">
        <v>24</v>
      </c>
      <c r="G3310" s="2" t="s">
        <v>20</v>
      </c>
      <c r="H3310" s="2">
        <v>224</v>
      </c>
    </row>
    <row r="3311" spans="1:8" x14ac:dyDescent="0.45">
      <c r="A3311" s="2" t="str">
        <f t="shared" si="51"/>
        <v>VALLouMERAUXTOTAL OPER CAP (PROJECTED, NEXT YEAR)Atmospheric Crude Distillation Capacity (barrels per stream day)</v>
      </c>
      <c r="B3311" s="2" t="s">
        <v>270</v>
      </c>
      <c r="C3311" s="2" t="s">
        <v>321</v>
      </c>
      <c r="D3311" s="2" t="s">
        <v>26</v>
      </c>
      <c r="E3311" s="2" t="s">
        <v>322</v>
      </c>
      <c r="F3311" s="2" t="s">
        <v>34</v>
      </c>
      <c r="G3311" s="2" t="s">
        <v>33</v>
      </c>
      <c r="H3311" s="2">
        <v>128000</v>
      </c>
    </row>
    <row r="3312" spans="1:8" x14ac:dyDescent="0.45">
      <c r="A3312" s="2" t="str">
        <f t="shared" si="51"/>
        <v>VALLouMERAUXTOTAL OPERABLE CAPACITYAtmospheric Crude Distillation Capacity (barrels per calendar day)</v>
      </c>
      <c r="B3312" s="2" t="s">
        <v>270</v>
      </c>
      <c r="C3312" s="2" t="s">
        <v>321</v>
      </c>
      <c r="D3312" s="2" t="s">
        <v>26</v>
      </c>
      <c r="E3312" s="2" t="s">
        <v>322</v>
      </c>
      <c r="F3312" s="2" t="s">
        <v>35</v>
      </c>
      <c r="G3312" s="2" t="s">
        <v>32</v>
      </c>
      <c r="H3312" s="2">
        <v>125000</v>
      </c>
    </row>
    <row r="3313" spans="1:8" x14ac:dyDescent="0.45">
      <c r="A3313" s="2" t="str">
        <f t="shared" si="51"/>
        <v>VALLouMERAUXTOTAL OPERABLE CAPACITYAtmospheric Crude Distillation Capacity (barrels per stream day)</v>
      </c>
      <c r="B3313" s="2" t="s">
        <v>270</v>
      </c>
      <c r="C3313" s="2" t="s">
        <v>321</v>
      </c>
      <c r="D3313" s="2" t="s">
        <v>26</v>
      </c>
      <c r="E3313" s="2" t="s">
        <v>322</v>
      </c>
      <c r="F3313" s="2" t="s">
        <v>35</v>
      </c>
      <c r="G3313" s="2" t="s">
        <v>33</v>
      </c>
      <c r="H3313" s="2">
        <v>128000</v>
      </c>
    </row>
    <row r="3314" spans="1:8" x14ac:dyDescent="0.45">
      <c r="A3314" s="2" t="str">
        <f t="shared" si="51"/>
        <v>VALLouMERAUXVACUUM DISTILLATIONDownstream Charge Capacity, Current Year (barrels per stream day)</v>
      </c>
      <c r="B3314" s="2" t="s">
        <v>270</v>
      </c>
      <c r="C3314" s="2" t="s">
        <v>321</v>
      </c>
      <c r="D3314" s="2" t="s">
        <v>26</v>
      </c>
      <c r="E3314" s="2" t="s">
        <v>322</v>
      </c>
      <c r="F3314" s="2" t="s">
        <v>36</v>
      </c>
      <c r="G3314" s="2" t="s">
        <v>13</v>
      </c>
      <c r="H3314" s="2">
        <v>60000</v>
      </c>
    </row>
    <row r="3315" spans="1:8" x14ac:dyDescent="0.45">
      <c r="A3315" s="2" t="str">
        <f t="shared" si="51"/>
        <v>VALLouMERAUXVACUUM DISTILLATIONDownstream Charge Capacity, Next Year (barrels per stream day)</v>
      </c>
      <c r="B3315" s="2" t="s">
        <v>270</v>
      </c>
      <c r="C3315" s="2" t="s">
        <v>321</v>
      </c>
      <c r="D3315" s="2" t="s">
        <v>26</v>
      </c>
      <c r="E3315" s="2" t="s">
        <v>322</v>
      </c>
      <c r="F3315" s="2" t="s">
        <v>36</v>
      </c>
      <c r="G3315" s="2" t="s">
        <v>14</v>
      </c>
      <c r="H3315" s="2">
        <v>60000</v>
      </c>
    </row>
    <row r="3316" spans="1:8" x14ac:dyDescent="0.45">
      <c r="A3316" s="2" t="str">
        <f t="shared" si="51"/>
        <v>VALLouNORCOALKYLATESProduction Capacity, Current Year (barrels per steam day except sulfur and hydrogen)</v>
      </c>
      <c r="B3316" s="2" t="s">
        <v>270</v>
      </c>
      <c r="C3316" s="2" t="s">
        <v>332</v>
      </c>
      <c r="D3316" s="2" t="s">
        <v>26</v>
      </c>
      <c r="E3316" s="2" t="s">
        <v>240</v>
      </c>
      <c r="F3316" s="2" t="s">
        <v>40</v>
      </c>
      <c r="G3316" s="2" t="s">
        <v>19</v>
      </c>
      <c r="H3316" s="2">
        <v>21000</v>
      </c>
    </row>
    <row r="3317" spans="1:8" x14ac:dyDescent="0.45">
      <c r="A3317" s="2" t="str">
        <f t="shared" si="51"/>
        <v>VALLouNORCOALKYLATESProduction Capacity, Next Year (barrels per stream day except sulfur and hydrogen)</v>
      </c>
      <c r="B3317" s="2" t="s">
        <v>270</v>
      </c>
      <c r="C3317" s="2" t="s">
        <v>332</v>
      </c>
      <c r="D3317" s="2" t="s">
        <v>26</v>
      </c>
      <c r="E3317" s="2" t="s">
        <v>240</v>
      </c>
      <c r="F3317" s="2" t="s">
        <v>40</v>
      </c>
      <c r="G3317" s="2" t="s">
        <v>20</v>
      </c>
      <c r="H3317" s="2">
        <v>21000</v>
      </c>
    </row>
    <row r="3318" spans="1:8" x14ac:dyDescent="0.45">
      <c r="A3318" s="2" t="str">
        <f t="shared" si="51"/>
        <v>VALLouNORCOAROMATICSProduction Capacity, Current Year (barrels per steam day except sulfur and hydrogen)</v>
      </c>
      <c r="B3318" s="2" t="s">
        <v>270</v>
      </c>
      <c r="C3318" s="2" t="s">
        <v>332</v>
      </c>
      <c r="D3318" s="2" t="s">
        <v>26</v>
      </c>
      <c r="E3318" s="2" t="s">
        <v>240</v>
      </c>
      <c r="F3318" s="2" t="s">
        <v>41</v>
      </c>
      <c r="G3318" s="2" t="s">
        <v>19</v>
      </c>
      <c r="H3318" s="2">
        <v>3000</v>
      </c>
    </row>
    <row r="3319" spans="1:8" x14ac:dyDescent="0.45">
      <c r="A3319" s="2" t="str">
        <f t="shared" si="51"/>
        <v>VALLouNORCOAROMATICSProduction Capacity, Next Year (barrels per stream day except sulfur and hydrogen)</v>
      </c>
      <c r="B3319" s="2" t="s">
        <v>270</v>
      </c>
      <c r="C3319" s="2" t="s">
        <v>332</v>
      </c>
      <c r="D3319" s="2" t="s">
        <v>26</v>
      </c>
      <c r="E3319" s="2" t="s">
        <v>240</v>
      </c>
      <c r="F3319" s="2" t="s">
        <v>41</v>
      </c>
      <c r="G3319" s="2" t="s">
        <v>20</v>
      </c>
      <c r="H3319" s="2">
        <v>3000</v>
      </c>
    </row>
    <row r="3320" spans="1:8" x14ac:dyDescent="0.45">
      <c r="A3320" s="2" t="str">
        <f t="shared" si="51"/>
        <v>VALLouNORCOCAT CRACKING: FRESH FEEDDownstream Charge Capacity, Current Year (barrels per calendar day)</v>
      </c>
      <c r="B3320" s="2" t="s">
        <v>270</v>
      </c>
      <c r="C3320" s="2" t="s">
        <v>332</v>
      </c>
      <c r="D3320" s="2" t="s">
        <v>26</v>
      </c>
      <c r="E3320" s="2" t="s">
        <v>240</v>
      </c>
      <c r="F3320" s="2" t="s">
        <v>28</v>
      </c>
      <c r="G3320" s="2" t="s">
        <v>12</v>
      </c>
      <c r="H3320" s="2">
        <v>80000</v>
      </c>
    </row>
    <row r="3321" spans="1:8" x14ac:dyDescent="0.45">
      <c r="A3321" s="2" t="str">
        <f t="shared" si="51"/>
        <v>VALLouNORCOCAT CRACKING: FRESH FEEDDownstream Charge Capacity, Current Year (barrels per stream day)</v>
      </c>
      <c r="B3321" s="2" t="s">
        <v>270</v>
      </c>
      <c r="C3321" s="2" t="s">
        <v>332</v>
      </c>
      <c r="D3321" s="2" t="s">
        <v>26</v>
      </c>
      <c r="E3321" s="2" t="s">
        <v>240</v>
      </c>
      <c r="F3321" s="2" t="s">
        <v>28</v>
      </c>
      <c r="G3321" s="2" t="s">
        <v>13</v>
      </c>
      <c r="H3321" s="2">
        <v>100000</v>
      </c>
    </row>
    <row r="3322" spans="1:8" x14ac:dyDescent="0.45">
      <c r="A3322" s="2" t="str">
        <f t="shared" si="51"/>
        <v>VALLouNORCOCAT CRACKING: FRESH FEEDDownstream Charge Capacity, Next Year (barrels per stream day)</v>
      </c>
      <c r="B3322" s="2" t="s">
        <v>270</v>
      </c>
      <c r="C3322" s="2" t="s">
        <v>332</v>
      </c>
      <c r="D3322" s="2" t="s">
        <v>26</v>
      </c>
      <c r="E3322" s="2" t="s">
        <v>240</v>
      </c>
      <c r="F3322" s="2" t="s">
        <v>28</v>
      </c>
      <c r="G3322" s="2" t="s">
        <v>14</v>
      </c>
      <c r="H3322" s="2">
        <v>100000</v>
      </c>
    </row>
    <row r="3323" spans="1:8" x14ac:dyDescent="0.45">
      <c r="A3323" s="2" t="str">
        <f t="shared" si="51"/>
        <v>VALLouNORCOCAT HYDROCRACKING, DISTILLATEDownstream Charge Capacity, Current Year (barrels per calendar day)</v>
      </c>
      <c r="B3323" s="2" t="s">
        <v>270</v>
      </c>
      <c r="C3323" s="2" t="s">
        <v>332</v>
      </c>
      <c r="D3323" s="2" t="s">
        <v>26</v>
      </c>
      <c r="E3323" s="2" t="s">
        <v>240</v>
      </c>
      <c r="F3323" s="2" t="s">
        <v>158</v>
      </c>
      <c r="G3323" s="2" t="s">
        <v>12</v>
      </c>
      <c r="H3323" s="2">
        <v>25000</v>
      </c>
    </row>
    <row r="3324" spans="1:8" x14ac:dyDescent="0.45">
      <c r="A3324" s="2" t="str">
        <f t="shared" si="51"/>
        <v>VALLouNORCOCAT HYDROCRACKING, DISTILLATEDownstream Charge Capacity, Current Year (barrels per stream day)</v>
      </c>
      <c r="B3324" s="2" t="s">
        <v>270</v>
      </c>
      <c r="C3324" s="2" t="s">
        <v>332</v>
      </c>
      <c r="D3324" s="2" t="s">
        <v>26</v>
      </c>
      <c r="E3324" s="2" t="s">
        <v>240</v>
      </c>
      <c r="F3324" s="2" t="s">
        <v>158</v>
      </c>
      <c r="G3324" s="2" t="s">
        <v>13</v>
      </c>
      <c r="H3324" s="2">
        <v>28000</v>
      </c>
    </row>
    <row r="3325" spans="1:8" x14ac:dyDescent="0.45">
      <c r="A3325" s="2" t="str">
        <f t="shared" si="51"/>
        <v>VALLouNORCOCAT HYDROCRACKING, DISTILLATEDownstream Charge Capacity, Next Year (barrels per stream day)</v>
      </c>
      <c r="B3325" s="2" t="s">
        <v>270</v>
      </c>
      <c r="C3325" s="2" t="s">
        <v>332</v>
      </c>
      <c r="D3325" s="2" t="s">
        <v>26</v>
      </c>
      <c r="E3325" s="2" t="s">
        <v>240</v>
      </c>
      <c r="F3325" s="2" t="s">
        <v>158</v>
      </c>
      <c r="G3325" s="2" t="s">
        <v>14</v>
      </c>
      <c r="H3325" s="2">
        <v>28000</v>
      </c>
    </row>
    <row r="3326" spans="1:8" x14ac:dyDescent="0.45">
      <c r="A3326" s="2" t="str">
        <f t="shared" si="51"/>
        <v>VALLouNORCOCAT HYDROCRACKING, GAS OILDownstream Charge Capacity, Current Year (barrels per calendar day)</v>
      </c>
      <c r="B3326" s="2" t="s">
        <v>270</v>
      </c>
      <c r="C3326" s="2" t="s">
        <v>332</v>
      </c>
      <c r="D3326" s="2" t="s">
        <v>26</v>
      </c>
      <c r="E3326" s="2" t="s">
        <v>240</v>
      </c>
      <c r="F3326" s="2" t="s">
        <v>11</v>
      </c>
      <c r="G3326" s="2" t="s">
        <v>12</v>
      </c>
      <c r="H3326" s="2">
        <v>72000</v>
      </c>
    </row>
    <row r="3327" spans="1:8" x14ac:dyDescent="0.45">
      <c r="A3327" s="2" t="str">
        <f t="shared" si="51"/>
        <v>VALLouNORCOCAT HYDROCRACKING, GAS OILDownstream Charge Capacity, Current Year (barrels per stream day)</v>
      </c>
      <c r="B3327" s="2" t="s">
        <v>270</v>
      </c>
      <c r="C3327" s="2" t="s">
        <v>332</v>
      </c>
      <c r="D3327" s="2" t="s">
        <v>26</v>
      </c>
      <c r="E3327" s="2" t="s">
        <v>240</v>
      </c>
      <c r="F3327" s="2" t="s">
        <v>11</v>
      </c>
      <c r="G3327" s="2" t="s">
        <v>13</v>
      </c>
      <c r="H3327" s="2">
        <v>75000</v>
      </c>
    </row>
    <row r="3328" spans="1:8" x14ac:dyDescent="0.45">
      <c r="A3328" s="2" t="str">
        <f t="shared" si="51"/>
        <v>VALLouNORCOCAT HYDROCRACKING, GAS OILDownstream Charge Capacity, Next Year (barrels per stream day)</v>
      </c>
      <c r="B3328" s="2" t="s">
        <v>270</v>
      </c>
      <c r="C3328" s="2" t="s">
        <v>332</v>
      </c>
      <c r="D3328" s="2" t="s">
        <v>26</v>
      </c>
      <c r="E3328" s="2" t="s">
        <v>240</v>
      </c>
      <c r="F3328" s="2" t="s">
        <v>11</v>
      </c>
      <c r="G3328" s="2" t="s">
        <v>14</v>
      </c>
      <c r="H3328" s="2">
        <v>85000</v>
      </c>
    </row>
    <row r="3329" spans="1:8" x14ac:dyDescent="0.45">
      <c r="A3329" s="2" t="str">
        <f t="shared" si="51"/>
        <v>VALLouNORCOCAT REFORMING: LOW PRESSUREDownstream Charge Capacity, Current Year (barrels per calendar day)</v>
      </c>
      <c r="B3329" s="2" t="s">
        <v>270</v>
      </c>
      <c r="C3329" s="2" t="s">
        <v>332</v>
      </c>
      <c r="D3329" s="2" t="s">
        <v>26</v>
      </c>
      <c r="E3329" s="2" t="s">
        <v>240</v>
      </c>
      <c r="F3329" s="2" t="s">
        <v>15</v>
      </c>
      <c r="G3329" s="2" t="s">
        <v>12</v>
      </c>
      <c r="H3329" s="2">
        <v>22000</v>
      </c>
    </row>
    <row r="3330" spans="1:8" x14ac:dyDescent="0.45">
      <c r="A3330" s="2" t="str">
        <f t="shared" ref="A3330:A3393" si="52">LEFT(B3330,3)&amp;LEFT(D3330,3)&amp;LEFT(E3330,15)&amp;F3330&amp;G3330</f>
        <v>VALLouNORCOCAT REFORMING: LOW PRESSUREDownstream Charge Capacity, Current Year (barrels per stream day)</v>
      </c>
      <c r="B3330" s="2" t="s">
        <v>270</v>
      </c>
      <c r="C3330" s="2" t="s">
        <v>332</v>
      </c>
      <c r="D3330" s="2" t="s">
        <v>26</v>
      </c>
      <c r="E3330" s="2" t="s">
        <v>240</v>
      </c>
      <c r="F3330" s="2" t="s">
        <v>15</v>
      </c>
      <c r="G3330" s="2" t="s">
        <v>13</v>
      </c>
      <c r="H3330" s="2">
        <v>25000</v>
      </c>
    </row>
    <row r="3331" spans="1:8" x14ac:dyDescent="0.45">
      <c r="A3331" s="2" t="str">
        <f t="shared" si="52"/>
        <v>VALLouNORCOCAT REFORMING: LOW PRESSUREDownstream Charge Capacity, Next Year (barrels per stream day)</v>
      </c>
      <c r="B3331" s="2" t="s">
        <v>270</v>
      </c>
      <c r="C3331" s="2" t="s">
        <v>332</v>
      </c>
      <c r="D3331" s="2" t="s">
        <v>26</v>
      </c>
      <c r="E3331" s="2" t="s">
        <v>240</v>
      </c>
      <c r="F3331" s="2" t="s">
        <v>15</v>
      </c>
      <c r="G3331" s="2" t="s">
        <v>14</v>
      </c>
      <c r="H3331" s="2">
        <v>25000</v>
      </c>
    </row>
    <row r="3332" spans="1:8" x14ac:dyDescent="0.45">
      <c r="A3332" s="2" t="str">
        <f t="shared" si="52"/>
        <v>VALLouNORCODESULFURIZATION, DIESEL FUELDownstream Charge Capacity, Current Year (barrels per stream day)</v>
      </c>
      <c r="B3332" s="2" t="s">
        <v>270</v>
      </c>
      <c r="C3332" s="2" t="s">
        <v>332</v>
      </c>
      <c r="D3332" s="2" t="s">
        <v>26</v>
      </c>
      <c r="E3332" s="2" t="s">
        <v>240</v>
      </c>
      <c r="F3332" s="2" t="s">
        <v>43</v>
      </c>
      <c r="G3332" s="2" t="s">
        <v>13</v>
      </c>
      <c r="H3332" s="2">
        <v>66000</v>
      </c>
    </row>
    <row r="3333" spans="1:8" x14ac:dyDescent="0.45">
      <c r="A3333" s="2" t="str">
        <f t="shared" si="52"/>
        <v>VALLouNORCODESULFURIZATION, DIESEL FUELDownstream Charge Capacity, Next Year (barrels per stream day)</v>
      </c>
      <c r="B3333" s="2" t="s">
        <v>270</v>
      </c>
      <c r="C3333" s="2" t="s">
        <v>332</v>
      </c>
      <c r="D3333" s="2" t="s">
        <v>26</v>
      </c>
      <c r="E3333" s="2" t="s">
        <v>240</v>
      </c>
      <c r="F3333" s="2" t="s">
        <v>43</v>
      </c>
      <c r="G3333" s="2" t="s">
        <v>14</v>
      </c>
      <c r="H3333" s="2">
        <v>66000</v>
      </c>
    </row>
    <row r="3334" spans="1:8" x14ac:dyDescent="0.45">
      <c r="A3334" s="2" t="str">
        <f t="shared" si="52"/>
        <v>VALLouNORCODESULFURIZATION, GASOLINEDownstream Charge Capacity, Current Year (barrels per stream day)</v>
      </c>
      <c r="B3334" s="2" t="s">
        <v>270</v>
      </c>
      <c r="C3334" s="2" t="s">
        <v>332</v>
      </c>
      <c r="D3334" s="2" t="s">
        <v>26</v>
      </c>
      <c r="E3334" s="2" t="s">
        <v>240</v>
      </c>
      <c r="F3334" s="2" t="s">
        <v>30</v>
      </c>
      <c r="G3334" s="2" t="s">
        <v>13</v>
      </c>
      <c r="H3334" s="2">
        <v>60000</v>
      </c>
    </row>
    <row r="3335" spans="1:8" x14ac:dyDescent="0.45">
      <c r="A3335" s="2" t="str">
        <f t="shared" si="52"/>
        <v>VALLouNORCODESULFURIZATION, GASOLINEDownstream Charge Capacity, Next Year (barrels per stream day)</v>
      </c>
      <c r="B3335" s="2" t="s">
        <v>270</v>
      </c>
      <c r="C3335" s="2" t="s">
        <v>332</v>
      </c>
      <c r="D3335" s="2" t="s">
        <v>26</v>
      </c>
      <c r="E3335" s="2" t="s">
        <v>240</v>
      </c>
      <c r="F3335" s="2" t="s">
        <v>30</v>
      </c>
      <c r="G3335" s="2" t="s">
        <v>14</v>
      </c>
      <c r="H3335" s="2">
        <v>60000</v>
      </c>
    </row>
    <row r="3336" spans="1:8" x14ac:dyDescent="0.45">
      <c r="A3336" s="2" t="str">
        <f t="shared" si="52"/>
        <v>VALLouNORCODESULFURIZATION, HEAVY GAS OILDownstream Charge Capacity, Current Year (barrels per stream day)</v>
      </c>
      <c r="B3336" s="2" t="s">
        <v>270</v>
      </c>
      <c r="C3336" s="2" t="s">
        <v>332</v>
      </c>
      <c r="D3336" s="2" t="s">
        <v>26</v>
      </c>
      <c r="E3336" s="2" t="s">
        <v>240</v>
      </c>
      <c r="F3336" s="2" t="s">
        <v>16</v>
      </c>
      <c r="G3336" s="2" t="s">
        <v>13</v>
      </c>
      <c r="H3336" s="2">
        <v>24000</v>
      </c>
    </row>
    <row r="3337" spans="1:8" x14ac:dyDescent="0.45">
      <c r="A3337" s="2" t="str">
        <f t="shared" si="52"/>
        <v>VALLouNORCODESULFURIZATION, HEAVY GAS OILDownstream Charge Capacity, Next Year (barrels per stream day)</v>
      </c>
      <c r="B3337" s="2" t="s">
        <v>270</v>
      </c>
      <c r="C3337" s="2" t="s">
        <v>332</v>
      </c>
      <c r="D3337" s="2" t="s">
        <v>26</v>
      </c>
      <c r="E3337" s="2" t="s">
        <v>240</v>
      </c>
      <c r="F3337" s="2" t="s">
        <v>16</v>
      </c>
      <c r="G3337" s="2" t="s">
        <v>14</v>
      </c>
      <c r="H3337" s="2">
        <v>24000</v>
      </c>
    </row>
    <row r="3338" spans="1:8" x14ac:dyDescent="0.45">
      <c r="A3338" s="2" t="str">
        <f t="shared" si="52"/>
        <v>VALLouNORCODESULFURIZATION, KEROSENE AND JETDownstream Charge Capacity, Current Year (barrels per stream day)</v>
      </c>
      <c r="B3338" s="2" t="s">
        <v>270</v>
      </c>
      <c r="C3338" s="2" t="s">
        <v>332</v>
      </c>
      <c r="D3338" s="2" t="s">
        <v>26</v>
      </c>
      <c r="E3338" s="2" t="s">
        <v>240</v>
      </c>
      <c r="F3338" s="2" t="s">
        <v>44</v>
      </c>
      <c r="G3338" s="2" t="s">
        <v>13</v>
      </c>
      <c r="H3338" s="2">
        <v>12000</v>
      </c>
    </row>
    <row r="3339" spans="1:8" x14ac:dyDescent="0.45">
      <c r="A3339" s="2" t="str">
        <f t="shared" si="52"/>
        <v>VALLouNORCODESULFURIZATION, KEROSENE AND JETDownstream Charge Capacity, Next Year (barrels per stream day)</v>
      </c>
      <c r="B3339" s="2" t="s">
        <v>270</v>
      </c>
      <c r="C3339" s="2" t="s">
        <v>332</v>
      </c>
      <c r="D3339" s="2" t="s">
        <v>26</v>
      </c>
      <c r="E3339" s="2" t="s">
        <v>240</v>
      </c>
      <c r="F3339" s="2" t="s">
        <v>44</v>
      </c>
      <c r="G3339" s="2" t="s">
        <v>14</v>
      </c>
      <c r="H3339" s="2">
        <v>12000</v>
      </c>
    </row>
    <row r="3340" spans="1:8" x14ac:dyDescent="0.45">
      <c r="A3340" s="2" t="str">
        <f t="shared" si="52"/>
        <v>VALLouNORCODESULFURIZATION, NAPHTHA/REFORMER FEEDDownstream Charge Capacity, Current Year (barrels per stream day)</v>
      </c>
      <c r="B3340" s="2" t="s">
        <v>270</v>
      </c>
      <c r="C3340" s="2" t="s">
        <v>332</v>
      </c>
      <c r="D3340" s="2" t="s">
        <v>26</v>
      </c>
      <c r="E3340" s="2" t="s">
        <v>240</v>
      </c>
      <c r="F3340" s="2" t="s">
        <v>17</v>
      </c>
      <c r="G3340" s="2" t="s">
        <v>13</v>
      </c>
      <c r="H3340" s="2">
        <v>45000</v>
      </c>
    </row>
    <row r="3341" spans="1:8" x14ac:dyDescent="0.45">
      <c r="A3341" s="2" t="str">
        <f t="shared" si="52"/>
        <v>VALLouNORCODESULFURIZATION, NAPHTHA/REFORMER FEEDDownstream Charge Capacity, Next Year (barrels per stream day)</v>
      </c>
      <c r="B3341" s="2" t="s">
        <v>270</v>
      </c>
      <c r="C3341" s="2" t="s">
        <v>332</v>
      </c>
      <c r="D3341" s="2" t="s">
        <v>26</v>
      </c>
      <c r="E3341" s="2" t="s">
        <v>240</v>
      </c>
      <c r="F3341" s="2" t="s">
        <v>17</v>
      </c>
      <c r="G3341" s="2" t="s">
        <v>14</v>
      </c>
      <c r="H3341" s="2">
        <v>45000</v>
      </c>
    </row>
    <row r="3342" spans="1:8" x14ac:dyDescent="0.45">
      <c r="A3342" s="2" t="str">
        <f t="shared" si="52"/>
        <v>VALLouNORCODESULFURIZATION, OTHER DISTILLATEDownstream Charge Capacity, Current Year (barrels per stream day)</v>
      </c>
      <c r="B3342" s="2" t="s">
        <v>270</v>
      </c>
      <c r="C3342" s="2" t="s">
        <v>332</v>
      </c>
      <c r="D3342" s="2" t="s">
        <v>26</v>
      </c>
      <c r="E3342" s="2" t="s">
        <v>240</v>
      </c>
      <c r="F3342" s="2" t="s">
        <v>99</v>
      </c>
      <c r="G3342" s="2" t="s">
        <v>13</v>
      </c>
      <c r="H3342" s="2">
        <v>44000</v>
      </c>
    </row>
    <row r="3343" spans="1:8" x14ac:dyDescent="0.45">
      <c r="A3343" s="2" t="str">
        <f t="shared" si="52"/>
        <v>VALLouNORCODESULFURIZATION, OTHER DISTILLATEDownstream Charge Capacity, Next Year (barrels per stream day)</v>
      </c>
      <c r="B3343" s="2" t="s">
        <v>270</v>
      </c>
      <c r="C3343" s="2" t="s">
        <v>332</v>
      </c>
      <c r="D3343" s="2" t="s">
        <v>26</v>
      </c>
      <c r="E3343" s="2" t="s">
        <v>240</v>
      </c>
      <c r="F3343" s="2" t="s">
        <v>99</v>
      </c>
      <c r="G3343" s="2" t="s">
        <v>14</v>
      </c>
      <c r="H3343" s="2">
        <v>44000</v>
      </c>
    </row>
    <row r="3344" spans="1:8" x14ac:dyDescent="0.45">
      <c r="A3344" s="2" t="str">
        <f t="shared" si="52"/>
        <v>VALLouNORCOHYDROGEN (MMCFD)Production Capacity, Current Year (barrels per steam day except sulfur and hydrogen)</v>
      </c>
      <c r="B3344" s="2" t="s">
        <v>270</v>
      </c>
      <c r="C3344" s="2" t="s">
        <v>332</v>
      </c>
      <c r="D3344" s="2" t="s">
        <v>26</v>
      </c>
      <c r="E3344" s="2" t="s">
        <v>240</v>
      </c>
      <c r="F3344" s="2" t="s">
        <v>18</v>
      </c>
      <c r="G3344" s="2" t="s">
        <v>19</v>
      </c>
      <c r="H3344" s="2">
        <v>100</v>
      </c>
    </row>
    <row r="3345" spans="1:8" x14ac:dyDescent="0.45">
      <c r="A3345" s="2" t="str">
        <f t="shared" si="52"/>
        <v>VALLouNORCOHYDROGEN (MMCFD)Production Capacity, Next Year (barrels per stream day except sulfur and hydrogen)</v>
      </c>
      <c r="B3345" s="2" t="s">
        <v>270</v>
      </c>
      <c r="C3345" s="2" t="s">
        <v>332</v>
      </c>
      <c r="D3345" s="2" t="s">
        <v>26</v>
      </c>
      <c r="E3345" s="2" t="s">
        <v>240</v>
      </c>
      <c r="F3345" s="2" t="s">
        <v>18</v>
      </c>
      <c r="G3345" s="2" t="s">
        <v>20</v>
      </c>
      <c r="H3345" s="2">
        <v>100</v>
      </c>
    </row>
    <row r="3346" spans="1:8" x14ac:dyDescent="0.45">
      <c r="A3346" s="2" t="str">
        <f t="shared" si="52"/>
        <v>VALLouNORCOOPERATING CAPACITYAtmospheric Crude Distillation Capacity (barrels per calendar day)</v>
      </c>
      <c r="B3346" s="2" t="s">
        <v>270</v>
      </c>
      <c r="C3346" s="2" t="s">
        <v>332</v>
      </c>
      <c r="D3346" s="2" t="s">
        <v>26</v>
      </c>
      <c r="E3346" s="2" t="s">
        <v>240</v>
      </c>
      <c r="F3346" s="2" t="s">
        <v>31</v>
      </c>
      <c r="G3346" s="2" t="s">
        <v>32</v>
      </c>
      <c r="H3346" s="2">
        <v>215000</v>
      </c>
    </row>
    <row r="3347" spans="1:8" x14ac:dyDescent="0.45">
      <c r="A3347" s="2" t="str">
        <f t="shared" si="52"/>
        <v>VALLouNORCOOPERATING CAPACITYAtmospheric Crude Distillation Capacity (barrels per stream day)</v>
      </c>
      <c r="B3347" s="2" t="s">
        <v>270</v>
      </c>
      <c r="C3347" s="2" t="s">
        <v>332</v>
      </c>
      <c r="D3347" s="2" t="s">
        <v>26</v>
      </c>
      <c r="E3347" s="2" t="s">
        <v>240</v>
      </c>
      <c r="F3347" s="2" t="s">
        <v>31</v>
      </c>
      <c r="G3347" s="2" t="s">
        <v>33</v>
      </c>
      <c r="H3347" s="2">
        <v>220000</v>
      </c>
    </row>
    <row r="3348" spans="1:8" x14ac:dyDescent="0.45">
      <c r="A3348" s="2" t="str">
        <f t="shared" si="52"/>
        <v>VALLouNORCOPETCOKE,MARKETProduction Capacity, Current Year (barrels per steam day except sulfur and hydrogen)</v>
      </c>
      <c r="B3348" s="2" t="s">
        <v>270</v>
      </c>
      <c r="C3348" s="2" t="s">
        <v>332</v>
      </c>
      <c r="D3348" s="2" t="s">
        <v>26</v>
      </c>
      <c r="E3348" s="2" t="s">
        <v>240</v>
      </c>
      <c r="F3348" s="2" t="s">
        <v>67</v>
      </c>
      <c r="G3348" s="2" t="s">
        <v>19</v>
      </c>
      <c r="H3348" s="2">
        <v>26000</v>
      </c>
    </row>
    <row r="3349" spans="1:8" x14ac:dyDescent="0.45">
      <c r="A3349" s="2" t="str">
        <f t="shared" si="52"/>
        <v>VALLouNORCOPETCOKE,MARKETProduction Capacity, Next Year (barrels per stream day except sulfur and hydrogen)</v>
      </c>
      <c r="B3349" s="2" t="s">
        <v>270</v>
      </c>
      <c r="C3349" s="2" t="s">
        <v>332</v>
      </c>
      <c r="D3349" s="2" t="s">
        <v>26</v>
      </c>
      <c r="E3349" s="2" t="s">
        <v>240</v>
      </c>
      <c r="F3349" s="2" t="s">
        <v>67</v>
      </c>
      <c r="G3349" s="2" t="s">
        <v>20</v>
      </c>
      <c r="H3349" s="2">
        <v>26000</v>
      </c>
    </row>
    <row r="3350" spans="1:8" x14ac:dyDescent="0.45">
      <c r="A3350" s="2" t="str">
        <f t="shared" si="52"/>
        <v>VALLouNORCOSULFUR (SHORT TONS/DAY)Production Capacity, Current Year (barrels per steam day except sulfur and hydrogen)</v>
      </c>
      <c r="B3350" s="2" t="s">
        <v>270</v>
      </c>
      <c r="C3350" s="2" t="s">
        <v>332</v>
      </c>
      <c r="D3350" s="2" t="s">
        <v>26</v>
      </c>
      <c r="E3350" s="2" t="s">
        <v>240</v>
      </c>
      <c r="F3350" s="2" t="s">
        <v>24</v>
      </c>
      <c r="G3350" s="2" t="s">
        <v>19</v>
      </c>
      <c r="H3350" s="2">
        <v>880</v>
      </c>
    </row>
    <row r="3351" spans="1:8" x14ac:dyDescent="0.45">
      <c r="A3351" s="2" t="str">
        <f t="shared" si="52"/>
        <v>VALLouNORCOSULFUR (SHORT TONS/DAY)Production Capacity, Next Year (barrels per stream day except sulfur and hydrogen)</v>
      </c>
      <c r="B3351" s="2" t="s">
        <v>270</v>
      </c>
      <c r="C3351" s="2" t="s">
        <v>332</v>
      </c>
      <c r="D3351" s="2" t="s">
        <v>26</v>
      </c>
      <c r="E3351" s="2" t="s">
        <v>240</v>
      </c>
      <c r="F3351" s="2" t="s">
        <v>24</v>
      </c>
      <c r="G3351" s="2" t="s">
        <v>20</v>
      </c>
      <c r="H3351" s="2">
        <v>880</v>
      </c>
    </row>
    <row r="3352" spans="1:8" x14ac:dyDescent="0.45">
      <c r="A3352" s="2" t="str">
        <f t="shared" si="52"/>
        <v>VALLouNORCOTHERM CRACKING, DELAYED COKINGDownstream Charge Capacity, Current Year (barrels per calendar day)</v>
      </c>
      <c r="B3352" s="2" t="s">
        <v>270</v>
      </c>
      <c r="C3352" s="2" t="s">
        <v>332</v>
      </c>
      <c r="D3352" s="2" t="s">
        <v>26</v>
      </c>
      <c r="E3352" s="2" t="s">
        <v>240</v>
      </c>
      <c r="F3352" s="2" t="s">
        <v>68</v>
      </c>
      <c r="G3352" s="2" t="s">
        <v>12</v>
      </c>
      <c r="H3352" s="2">
        <v>72000</v>
      </c>
    </row>
    <row r="3353" spans="1:8" x14ac:dyDescent="0.45">
      <c r="A3353" s="2" t="str">
        <f t="shared" si="52"/>
        <v>VALLouNORCOTHERM CRACKING, DELAYED COKINGDownstream Charge Capacity, Current Year (barrels per stream day)</v>
      </c>
      <c r="B3353" s="2" t="s">
        <v>270</v>
      </c>
      <c r="C3353" s="2" t="s">
        <v>332</v>
      </c>
      <c r="D3353" s="2" t="s">
        <v>26</v>
      </c>
      <c r="E3353" s="2" t="s">
        <v>240</v>
      </c>
      <c r="F3353" s="2" t="s">
        <v>68</v>
      </c>
      <c r="G3353" s="2" t="s">
        <v>13</v>
      </c>
      <c r="H3353" s="2">
        <v>84000</v>
      </c>
    </row>
    <row r="3354" spans="1:8" x14ac:dyDescent="0.45">
      <c r="A3354" s="2" t="str">
        <f t="shared" si="52"/>
        <v>VALLouNORCOTHERM CRACKING, DELAYED COKINGDownstream Charge Capacity, Next Year (barrels per stream day)</v>
      </c>
      <c r="B3354" s="2" t="s">
        <v>270</v>
      </c>
      <c r="C3354" s="2" t="s">
        <v>332</v>
      </c>
      <c r="D3354" s="2" t="s">
        <v>26</v>
      </c>
      <c r="E3354" s="2" t="s">
        <v>240</v>
      </c>
      <c r="F3354" s="2" t="s">
        <v>68</v>
      </c>
      <c r="G3354" s="2" t="s">
        <v>14</v>
      </c>
      <c r="H3354" s="2">
        <v>84000</v>
      </c>
    </row>
    <row r="3355" spans="1:8" x14ac:dyDescent="0.45">
      <c r="A3355" s="2" t="str">
        <f t="shared" si="52"/>
        <v>VALLouNORCOTOTAL OPER CAP (PROJECTED, NEXT YEAR)Atmospheric Crude Distillation Capacity (barrels per stream day)</v>
      </c>
      <c r="B3355" s="2" t="s">
        <v>270</v>
      </c>
      <c r="C3355" s="2" t="s">
        <v>332</v>
      </c>
      <c r="D3355" s="2" t="s">
        <v>26</v>
      </c>
      <c r="E3355" s="2" t="s">
        <v>240</v>
      </c>
      <c r="F3355" s="2" t="s">
        <v>34</v>
      </c>
      <c r="G3355" s="2" t="s">
        <v>33</v>
      </c>
      <c r="H3355" s="2">
        <v>220000</v>
      </c>
    </row>
    <row r="3356" spans="1:8" x14ac:dyDescent="0.45">
      <c r="A3356" s="2" t="str">
        <f t="shared" si="52"/>
        <v>VALLouNORCOTOTAL OPERABLE CAPACITYAtmospheric Crude Distillation Capacity (barrels per calendar day)</v>
      </c>
      <c r="B3356" s="2" t="s">
        <v>270</v>
      </c>
      <c r="C3356" s="2" t="s">
        <v>332</v>
      </c>
      <c r="D3356" s="2" t="s">
        <v>26</v>
      </c>
      <c r="E3356" s="2" t="s">
        <v>240</v>
      </c>
      <c r="F3356" s="2" t="s">
        <v>35</v>
      </c>
      <c r="G3356" s="2" t="s">
        <v>32</v>
      </c>
      <c r="H3356" s="2">
        <v>215000</v>
      </c>
    </row>
    <row r="3357" spans="1:8" x14ac:dyDescent="0.45">
      <c r="A3357" s="2" t="str">
        <f t="shared" si="52"/>
        <v>VALLouNORCOTOTAL OPERABLE CAPACITYAtmospheric Crude Distillation Capacity (barrels per stream day)</v>
      </c>
      <c r="B3357" s="2" t="s">
        <v>270</v>
      </c>
      <c r="C3357" s="2" t="s">
        <v>332</v>
      </c>
      <c r="D3357" s="2" t="s">
        <v>26</v>
      </c>
      <c r="E3357" s="2" t="s">
        <v>240</v>
      </c>
      <c r="F3357" s="2" t="s">
        <v>35</v>
      </c>
      <c r="G3357" s="2" t="s">
        <v>33</v>
      </c>
      <c r="H3357" s="2">
        <v>220000</v>
      </c>
    </row>
    <row r="3358" spans="1:8" x14ac:dyDescent="0.45">
      <c r="A3358" s="2" t="str">
        <f t="shared" si="52"/>
        <v>VALLouNORCOVACUUM DISTILLATIONDownstream Charge Capacity, Current Year (barrels per stream day)</v>
      </c>
      <c r="B3358" s="2" t="s">
        <v>270</v>
      </c>
      <c r="C3358" s="2" t="s">
        <v>332</v>
      </c>
      <c r="D3358" s="2" t="s">
        <v>26</v>
      </c>
      <c r="E3358" s="2" t="s">
        <v>240</v>
      </c>
      <c r="F3358" s="2" t="s">
        <v>36</v>
      </c>
      <c r="G3358" s="2" t="s">
        <v>13</v>
      </c>
      <c r="H3358" s="2">
        <v>180000</v>
      </c>
    </row>
    <row r="3359" spans="1:8" x14ac:dyDescent="0.45">
      <c r="A3359" s="2" t="str">
        <f t="shared" si="52"/>
        <v>VALLouNORCOVACUUM DISTILLATIONDownstream Charge Capacity, Next Year (barrels per stream day)</v>
      </c>
      <c r="B3359" s="2" t="s">
        <v>270</v>
      </c>
      <c r="C3359" s="2" t="s">
        <v>332</v>
      </c>
      <c r="D3359" s="2" t="s">
        <v>26</v>
      </c>
      <c r="E3359" s="2" t="s">
        <v>240</v>
      </c>
      <c r="F3359" s="2" t="s">
        <v>36</v>
      </c>
      <c r="G3359" s="2" t="s">
        <v>14</v>
      </c>
      <c r="H3359" s="2">
        <v>180000</v>
      </c>
    </row>
    <row r="3360" spans="1:8" x14ac:dyDescent="0.45">
      <c r="A3360" s="2" t="str">
        <f t="shared" si="52"/>
        <v>VALOklARDMOREALKYLATESProduction Capacity, Current Year (barrels per steam day except sulfur and hydrogen)</v>
      </c>
      <c r="B3360" s="2" t="s">
        <v>270</v>
      </c>
      <c r="C3360" s="2" t="s">
        <v>329</v>
      </c>
      <c r="D3360" s="2" t="s">
        <v>189</v>
      </c>
      <c r="E3360" s="2" t="s">
        <v>330</v>
      </c>
      <c r="F3360" s="2" t="s">
        <v>40</v>
      </c>
      <c r="G3360" s="2" t="s">
        <v>19</v>
      </c>
      <c r="H3360" s="2">
        <v>7012</v>
      </c>
    </row>
    <row r="3361" spans="1:8" x14ac:dyDescent="0.45">
      <c r="A3361" s="2" t="str">
        <f t="shared" si="52"/>
        <v>VALOklARDMOREALKYLATESProduction Capacity, Next Year (barrels per stream day except sulfur and hydrogen)</v>
      </c>
      <c r="B3361" s="2" t="s">
        <v>270</v>
      </c>
      <c r="C3361" s="2" t="s">
        <v>329</v>
      </c>
      <c r="D3361" s="2" t="s">
        <v>189</v>
      </c>
      <c r="E3361" s="2" t="s">
        <v>330</v>
      </c>
      <c r="F3361" s="2" t="s">
        <v>40</v>
      </c>
      <c r="G3361" s="2" t="s">
        <v>20</v>
      </c>
      <c r="H3361" s="2">
        <v>7012</v>
      </c>
    </row>
    <row r="3362" spans="1:8" x14ac:dyDescent="0.45">
      <c r="A3362" s="2" t="str">
        <f t="shared" si="52"/>
        <v>VALOklARDMOREASPHALT &amp; ROAD OILProduction Capacity, Current Year (barrels per steam day except sulfur and hydrogen)</v>
      </c>
      <c r="B3362" s="2" t="s">
        <v>270</v>
      </c>
      <c r="C3362" s="2" t="s">
        <v>329</v>
      </c>
      <c r="D3362" s="2" t="s">
        <v>189</v>
      </c>
      <c r="E3362" s="2" t="s">
        <v>330</v>
      </c>
      <c r="F3362" s="2" t="s">
        <v>42</v>
      </c>
      <c r="G3362" s="2" t="s">
        <v>19</v>
      </c>
      <c r="H3362" s="2">
        <v>14714</v>
      </c>
    </row>
    <row r="3363" spans="1:8" x14ac:dyDescent="0.45">
      <c r="A3363" s="2" t="str">
        <f t="shared" si="52"/>
        <v>VALOklARDMOREASPHALT &amp; ROAD OILProduction Capacity, Next Year (barrels per stream day except sulfur and hydrogen)</v>
      </c>
      <c r="B3363" s="2" t="s">
        <v>270</v>
      </c>
      <c r="C3363" s="2" t="s">
        <v>329</v>
      </c>
      <c r="D3363" s="2" t="s">
        <v>189</v>
      </c>
      <c r="E3363" s="2" t="s">
        <v>330</v>
      </c>
      <c r="F3363" s="2" t="s">
        <v>42</v>
      </c>
      <c r="G3363" s="2" t="s">
        <v>20</v>
      </c>
      <c r="H3363" s="2">
        <v>14714</v>
      </c>
    </row>
    <row r="3364" spans="1:8" x14ac:dyDescent="0.45">
      <c r="A3364" s="2" t="str">
        <f t="shared" si="52"/>
        <v>VALOklARDMORECAT CRACKING: FRESH FEEDDownstream Charge Capacity, Current Year (barrels per calendar day)</v>
      </c>
      <c r="B3364" s="2" t="s">
        <v>270</v>
      </c>
      <c r="C3364" s="2" t="s">
        <v>329</v>
      </c>
      <c r="D3364" s="2" t="s">
        <v>189</v>
      </c>
      <c r="E3364" s="2" t="s">
        <v>330</v>
      </c>
      <c r="F3364" s="2" t="s">
        <v>28</v>
      </c>
      <c r="G3364" s="2" t="s">
        <v>12</v>
      </c>
      <c r="H3364" s="2">
        <v>26000</v>
      </c>
    </row>
    <row r="3365" spans="1:8" x14ac:dyDescent="0.45">
      <c r="A3365" s="2" t="str">
        <f t="shared" si="52"/>
        <v>VALOklARDMORECAT CRACKING: FRESH FEEDDownstream Charge Capacity, Current Year (barrels per stream day)</v>
      </c>
      <c r="B3365" s="2" t="s">
        <v>270</v>
      </c>
      <c r="C3365" s="2" t="s">
        <v>329</v>
      </c>
      <c r="D3365" s="2" t="s">
        <v>189</v>
      </c>
      <c r="E3365" s="2" t="s">
        <v>330</v>
      </c>
      <c r="F3365" s="2" t="s">
        <v>28</v>
      </c>
      <c r="G3365" s="2" t="s">
        <v>13</v>
      </c>
      <c r="H3365" s="2">
        <v>30000</v>
      </c>
    </row>
    <row r="3366" spans="1:8" x14ac:dyDescent="0.45">
      <c r="A3366" s="2" t="str">
        <f t="shared" si="52"/>
        <v>VALOklARDMORECAT CRACKING: FRESH FEEDDownstream Charge Capacity, Next Year (barrels per stream day)</v>
      </c>
      <c r="B3366" s="2" t="s">
        <v>270</v>
      </c>
      <c r="C3366" s="2" t="s">
        <v>329</v>
      </c>
      <c r="D3366" s="2" t="s">
        <v>189</v>
      </c>
      <c r="E3366" s="2" t="s">
        <v>330</v>
      </c>
      <c r="F3366" s="2" t="s">
        <v>28</v>
      </c>
      <c r="G3366" s="2" t="s">
        <v>14</v>
      </c>
      <c r="H3366" s="2">
        <v>30000</v>
      </c>
    </row>
    <row r="3367" spans="1:8" x14ac:dyDescent="0.45">
      <c r="A3367" s="2" t="str">
        <f t="shared" si="52"/>
        <v>VALOklARDMORECAT HYDROCRACKING, DISTILLATEDownstream Charge Capacity, Current Year (barrels per calendar day)</v>
      </c>
      <c r="B3367" s="2" t="s">
        <v>270</v>
      </c>
      <c r="C3367" s="2" t="s">
        <v>329</v>
      </c>
      <c r="D3367" s="2" t="s">
        <v>189</v>
      </c>
      <c r="E3367" s="2" t="s">
        <v>330</v>
      </c>
      <c r="F3367" s="2" t="s">
        <v>158</v>
      </c>
      <c r="G3367" s="2" t="s">
        <v>12</v>
      </c>
      <c r="H3367" s="2">
        <v>12000</v>
      </c>
    </row>
    <row r="3368" spans="1:8" x14ac:dyDescent="0.45">
      <c r="A3368" s="2" t="str">
        <f t="shared" si="52"/>
        <v>VALOklARDMORECAT HYDROCRACKING, DISTILLATEDownstream Charge Capacity, Current Year (barrels per stream day)</v>
      </c>
      <c r="B3368" s="2" t="s">
        <v>270</v>
      </c>
      <c r="C3368" s="2" t="s">
        <v>329</v>
      </c>
      <c r="D3368" s="2" t="s">
        <v>189</v>
      </c>
      <c r="E3368" s="2" t="s">
        <v>330</v>
      </c>
      <c r="F3368" s="2" t="s">
        <v>158</v>
      </c>
      <c r="G3368" s="2" t="s">
        <v>13</v>
      </c>
      <c r="H3368" s="2">
        <v>14000</v>
      </c>
    </row>
    <row r="3369" spans="1:8" x14ac:dyDescent="0.45">
      <c r="A3369" s="2" t="str">
        <f t="shared" si="52"/>
        <v>VALOklARDMORECAT HYDROCRACKING, DISTILLATEDownstream Charge Capacity, Next Year (barrels per stream day)</v>
      </c>
      <c r="B3369" s="2" t="s">
        <v>270</v>
      </c>
      <c r="C3369" s="2" t="s">
        <v>329</v>
      </c>
      <c r="D3369" s="2" t="s">
        <v>189</v>
      </c>
      <c r="E3369" s="2" t="s">
        <v>330</v>
      </c>
      <c r="F3369" s="2" t="s">
        <v>158</v>
      </c>
      <c r="G3369" s="2" t="s">
        <v>14</v>
      </c>
      <c r="H3369" s="2">
        <v>14000</v>
      </c>
    </row>
    <row r="3370" spans="1:8" x14ac:dyDescent="0.45">
      <c r="A3370" s="2" t="str">
        <f t="shared" si="52"/>
        <v>VALOklARDMORECAT REFORMING: LOW PRESSUREDownstream Charge Capacity, Current Year (barrels per calendar day)</v>
      </c>
      <c r="B3370" s="2" t="s">
        <v>270</v>
      </c>
      <c r="C3370" s="2" t="s">
        <v>329</v>
      </c>
      <c r="D3370" s="2" t="s">
        <v>189</v>
      </c>
      <c r="E3370" s="2" t="s">
        <v>330</v>
      </c>
      <c r="F3370" s="2" t="s">
        <v>15</v>
      </c>
      <c r="G3370" s="2" t="s">
        <v>12</v>
      </c>
      <c r="H3370" s="2">
        <v>19000</v>
      </c>
    </row>
    <row r="3371" spans="1:8" x14ac:dyDescent="0.45">
      <c r="A3371" s="2" t="str">
        <f t="shared" si="52"/>
        <v>VALOklARDMORECAT REFORMING: LOW PRESSUREDownstream Charge Capacity, Current Year (barrels per stream day)</v>
      </c>
      <c r="B3371" s="2" t="s">
        <v>270</v>
      </c>
      <c r="C3371" s="2" t="s">
        <v>329</v>
      </c>
      <c r="D3371" s="2" t="s">
        <v>189</v>
      </c>
      <c r="E3371" s="2" t="s">
        <v>330</v>
      </c>
      <c r="F3371" s="2" t="s">
        <v>15</v>
      </c>
      <c r="G3371" s="2" t="s">
        <v>13</v>
      </c>
      <c r="H3371" s="2">
        <v>20500</v>
      </c>
    </row>
    <row r="3372" spans="1:8" x14ac:dyDescent="0.45">
      <c r="A3372" s="2" t="str">
        <f t="shared" si="52"/>
        <v>VALOklARDMORECAT REFORMING: LOW PRESSUREDownstream Charge Capacity, Next Year (barrels per stream day)</v>
      </c>
      <c r="B3372" s="2" t="s">
        <v>270</v>
      </c>
      <c r="C3372" s="2" t="s">
        <v>329</v>
      </c>
      <c r="D3372" s="2" t="s">
        <v>189</v>
      </c>
      <c r="E3372" s="2" t="s">
        <v>330</v>
      </c>
      <c r="F3372" s="2" t="s">
        <v>15</v>
      </c>
      <c r="G3372" s="2" t="s">
        <v>14</v>
      </c>
      <c r="H3372" s="2">
        <v>20500</v>
      </c>
    </row>
    <row r="3373" spans="1:8" x14ac:dyDescent="0.45">
      <c r="A3373" s="2" t="str">
        <f t="shared" si="52"/>
        <v>VALOklARDMOREDESULFURIZATION, DIESEL FUELDownstream Charge Capacity, Current Year (barrels per stream day)</v>
      </c>
      <c r="B3373" s="2" t="s">
        <v>270</v>
      </c>
      <c r="C3373" s="2" t="s">
        <v>329</v>
      </c>
      <c r="D3373" s="2" t="s">
        <v>189</v>
      </c>
      <c r="E3373" s="2" t="s">
        <v>330</v>
      </c>
      <c r="F3373" s="2" t="s">
        <v>43</v>
      </c>
      <c r="G3373" s="2" t="s">
        <v>13</v>
      </c>
      <c r="H3373" s="2">
        <v>32000</v>
      </c>
    </row>
    <row r="3374" spans="1:8" x14ac:dyDescent="0.45">
      <c r="A3374" s="2" t="str">
        <f t="shared" si="52"/>
        <v>VALOklARDMOREDESULFURIZATION, DIESEL FUELDownstream Charge Capacity, Next Year (barrels per stream day)</v>
      </c>
      <c r="B3374" s="2" t="s">
        <v>270</v>
      </c>
      <c r="C3374" s="2" t="s">
        <v>329</v>
      </c>
      <c r="D3374" s="2" t="s">
        <v>189</v>
      </c>
      <c r="E3374" s="2" t="s">
        <v>330</v>
      </c>
      <c r="F3374" s="2" t="s">
        <v>43</v>
      </c>
      <c r="G3374" s="2" t="s">
        <v>14</v>
      </c>
      <c r="H3374" s="2">
        <v>32000</v>
      </c>
    </row>
    <row r="3375" spans="1:8" x14ac:dyDescent="0.45">
      <c r="A3375" s="2" t="str">
        <f t="shared" si="52"/>
        <v>VALOklARDMOREDESULFURIZATION, HEAVY GAS OILDownstream Charge Capacity, Current Year (barrels per stream day)</v>
      </c>
      <c r="B3375" s="2" t="s">
        <v>270</v>
      </c>
      <c r="C3375" s="2" t="s">
        <v>329</v>
      </c>
      <c r="D3375" s="2" t="s">
        <v>189</v>
      </c>
      <c r="E3375" s="2" t="s">
        <v>330</v>
      </c>
      <c r="F3375" s="2" t="s">
        <v>16</v>
      </c>
      <c r="G3375" s="2" t="s">
        <v>13</v>
      </c>
      <c r="H3375" s="2">
        <v>34450</v>
      </c>
    </row>
    <row r="3376" spans="1:8" x14ac:dyDescent="0.45">
      <c r="A3376" s="2" t="str">
        <f t="shared" si="52"/>
        <v>VALOklARDMOREDESULFURIZATION, HEAVY GAS OILDownstream Charge Capacity, Next Year (barrels per stream day)</v>
      </c>
      <c r="B3376" s="2" t="s">
        <v>270</v>
      </c>
      <c r="C3376" s="2" t="s">
        <v>329</v>
      </c>
      <c r="D3376" s="2" t="s">
        <v>189</v>
      </c>
      <c r="E3376" s="2" t="s">
        <v>330</v>
      </c>
      <c r="F3376" s="2" t="s">
        <v>16</v>
      </c>
      <c r="G3376" s="2" t="s">
        <v>14</v>
      </c>
      <c r="H3376" s="2">
        <v>34450</v>
      </c>
    </row>
    <row r="3377" spans="1:8" x14ac:dyDescent="0.45">
      <c r="A3377" s="2" t="str">
        <f t="shared" si="52"/>
        <v>VALOklARDMOREDESULFURIZATION, NAPHTHA/REFORMER FEEDDownstream Charge Capacity, Current Year (barrels per stream day)</v>
      </c>
      <c r="B3377" s="2" t="s">
        <v>270</v>
      </c>
      <c r="C3377" s="2" t="s">
        <v>329</v>
      </c>
      <c r="D3377" s="2" t="s">
        <v>189</v>
      </c>
      <c r="E3377" s="2" t="s">
        <v>330</v>
      </c>
      <c r="F3377" s="2" t="s">
        <v>17</v>
      </c>
      <c r="G3377" s="2" t="s">
        <v>13</v>
      </c>
      <c r="H3377" s="2">
        <v>27000</v>
      </c>
    </row>
    <row r="3378" spans="1:8" x14ac:dyDescent="0.45">
      <c r="A3378" s="2" t="str">
        <f t="shared" si="52"/>
        <v>VALOklARDMOREDESULFURIZATION, NAPHTHA/REFORMER FEEDDownstream Charge Capacity, Next Year (barrels per stream day)</v>
      </c>
      <c r="B3378" s="2" t="s">
        <v>270</v>
      </c>
      <c r="C3378" s="2" t="s">
        <v>329</v>
      </c>
      <c r="D3378" s="2" t="s">
        <v>189</v>
      </c>
      <c r="E3378" s="2" t="s">
        <v>330</v>
      </c>
      <c r="F3378" s="2" t="s">
        <v>17</v>
      </c>
      <c r="G3378" s="2" t="s">
        <v>14</v>
      </c>
      <c r="H3378" s="2">
        <v>27000</v>
      </c>
    </row>
    <row r="3379" spans="1:8" x14ac:dyDescent="0.45">
      <c r="A3379" s="2" t="str">
        <f t="shared" si="52"/>
        <v>VALOklARDMOREHYDROGEN (MMCFD)Production Capacity, Current Year (barrels per steam day except sulfur and hydrogen)</v>
      </c>
      <c r="B3379" s="2" t="s">
        <v>270</v>
      </c>
      <c r="C3379" s="2" t="s">
        <v>329</v>
      </c>
      <c r="D3379" s="2" t="s">
        <v>189</v>
      </c>
      <c r="E3379" s="2" t="s">
        <v>330</v>
      </c>
      <c r="F3379" s="2" t="s">
        <v>18</v>
      </c>
      <c r="G3379" s="2" t="s">
        <v>19</v>
      </c>
      <c r="H3379" s="2">
        <v>27</v>
      </c>
    </row>
    <row r="3380" spans="1:8" x14ac:dyDescent="0.45">
      <c r="A3380" s="2" t="str">
        <f t="shared" si="52"/>
        <v>VALOklARDMOREHYDROGEN (MMCFD)Production Capacity, Next Year (barrels per stream day except sulfur and hydrogen)</v>
      </c>
      <c r="B3380" s="2" t="s">
        <v>270</v>
      </c>
      <c r="C3380" s="2" t="s">
        <v>329</v>
      </c>
      <c r="D3380" s="2" t="s">
        <v>189</v>
      </c>
      <c r="E3380" s="2" t="s">
        <v>330</v>
      </c>
      <c r="F3380" s="2" t="s">
        <v>18</v>
      </c>
      <c r="G3380" s="2" t="s">
        <v>20</v>
      </c>
      <c r="H3380" s="2">
        <v>27</v>
      </c>
    </row>
    <row r="3381" spans="1:8" x14ac:dyDescent="0.45">
      <c r="A3381" s="2" t="str">
        <f t="shared" si="52"/>
        <v>VALOklARDMOREOPERATING CAPACITYAtmospheric Crude Distillation Capacity (barrels per calendar day)</v>
      </c>
      <c r="B3381" s="2" t="s">
        <v>270</v>
      </c>
      <c r="C3381" s="2" t="s">
        <v>329</v>
      </c>
      <c r="D3381" s="2" t="s">
        <v>189</v>
      </c>
      <c r="E3381" s="2" t="s">
        <v>330</v>
      </c>
      <c r="F3381" s="2" t="s">
        <v>31</v>
      </c>
      <c r="G3381" s="2" t="s">
        <v>32</v>
      </c>
      <c r="H3381" s="2">
        <v>86000</v>
      </c>
    </row>
    <row r="3382" spans="1:8" x14ac:dyDescent="0.45">
      <c r="A3382" s="2" t="str">
        <f t="shared" si="52"/>
        <v>VALOklARDMOREOPERATING CAPACITYAtmospheric Crude Distillation Capacity (barrels per stream day)</v>
      </c>
      <c r="B3382" s="2" t="s">
        <v>270</v>
      </c>
      <c r="C3382" s="2" t="s">
        <v>329</v>
      </c>
      <c r="D3382" s="2" t="s">
        <v>189</v>
      </c>
      <c r="E3382" s="2" t="s">
        <v>330</v>
      </c>
      <c r="F3382" s="2" t="s">
        <v>31</v>
      </c>
      <c r="G3382" s="2" t="s">
        <v>33</v>
      </c>
      <c r="H3382" s="2">
        <v>88000</v>
      </c>
    </row>
    <row r="3383" spans="1:8" x14ac:dyDescent="0.45">
      <c r="A3383" s="2" t="str">
        <f t="shared" si="52"/>
        <v>VALOklARDMORESULFUR (SHORT TONS/DAY)Production Capacity, Current Year (barrels per steam day except sulfur and hydrogen)</v>
      </c>
      <c r="B3383" s="2" t="s">
        <v>270</v>
      </c>
      <c r="C3383" s="2" t="s">
        <v>329</v>
      </c>
      <c r="D3383" s="2" t="s">
        <v>189</v>
      </c>
      <c r="E3383" s="2" t="s">
        <v>330</v>
      </c>
      <c r="F3383" s="2" t="s">
        <v>24</v>
      </c>
      <c r="G3383" s="2" t="s">
        <v>19</v>
      </c>
      <c r="H3383" s="2">
        <v>249</v>
      </c>
    </row>
    <row r="3384" spans="1:8" x14ac:dyDescent="0.45">
      <c r="A3384" s="2" t="str">
        <f t="shared" si="52"/>
        <v>VALOklARDMORESULFUR (SHORT TONS/DAY)Production Capacity, Next Year (barrels per stream day except sulfur and hydrogen)</v>
      </c>
      <c r="B3384" s="2" t="s">
        <v>270</v>
      </c>
      <c r="C3384" s="2" t="s">
        <v>329</v>
      </c>
      <c r="D3384" s="2" t="s">
        <v>189</v>
      </c>
      <c r="E3384" s="2" t="s">
        <v>330</v>
      </c>
      <c r="F3384" s="2" t="s">
        <v>24</v>
      </c>
      <c r="G3384" s="2" t="s">
        <v>20</v>
      </c>
      <c r="H3384" s="2">
        <v>249</v>
      </c>
    </row>
    <row r="3385" spans="1:8" x14ac:dyDescent="0.45">
      <c r="A3385" s="2" t="str">
        <f t="shared" si="52"/>
        <v>VALOklARDMORETOTAL OPER CAP (PROJECTED, NEXT YEAR)Atmospheric Crude Distillation Capacity (barrels per stream day)</v>
      </c>
      <c r="B3385" s="2" t="s">
        <v>270</v>
      </c>
      <c r="C3385" s="2" t="s">
        <v>329</v>
      </c>
      <c r="D3385" s="2" t="s">
        <v>189</v>
      </c>
      <c r="E3385" s="2" t="s">
        <v>330</v>
      </c>
      <c r="F3385" s="2" t="s">
        <v>34</v>
      </c>
      <c r="G3385" s="2" t="s">
        <v>33</v>
      </c>
      <c r="H3385" s="2">
        <v>88000</v>
      </c>
    </row>
    <row r="3386" spans="1:8" x14ac:dyDescent="0.45">
      <c r="A3386" s="2" t="str">
        <f t="shared" si="52"/>
        <v>VALOklARDMORETOTAL OPERABLE CAPACITYAtmospheric Crude Distillation Capacity (barrels per calendar day)</v>
      </c>
      <c r="B3386" s="2" t="s">
        <v>270</v>
      </c>
      <c r="C3386" s="2" t="s">
        <v>329</v>
      </c>
      <c r="D3386" s="2" t="s">
        <v>189</v>
      </c>
      <c r="E3386" s="2" t="s">
        <v>330</v>
      </c>
      <c r="F3386" s="2" t="s">
        <v>35</v>
      </c>
      <c r="G3386" s="2" t="s">
        <v>32</v>
      </c>
      <c r="H3386" s="2">
        <v>86000</v>
      </c>
    </row>
    <row r="3387" spans="1:8" x14ac:dyDescent="0.45">
      <c r="A3387" s="2" t="str">
        <f t="shared" si="52"/>
        <v>VALOklARDMORETOTAL OPERABLE CAPACITYAtmospheric Crude Distillation Capacity (barrels per stream day)</v>
      </c>
      <c r="B3387" s="2" t="s">
        <v>270</v>
      </c>
      <c r="C3387" s="2" t="s">
        <v>329</v>
      </c>
      <c r="D3387" s="2" t="s">
        <v>189</v>
      </c>
      <c r="E3387" s="2" t="s">
        <v>330</v>
      </c>
      <c r="F3387" s="2" t="s">
        <v>35</v>
      </c>
      <c r="G3387" s="2" t="s">
        <v>33</v>
      </c>
      <c r="H3387" s="2">
        <v>88000</v>
      </c>
    </row>
    <row r="3388" spans="1:8" x14ac:dyDescent="0.45">
      <c r="A3388" s="2" t="str">
        <f t="shared" si="52"/>
        <v>VALOklARDMOREVACUUM DISTILLATIONDownstream Charge Capacity, Current Year (barrels per stream day)</v>
      </c>
      <c r="B3388" s="2" t="s">
        <v>270</v>
      </c>
      <c r="C3388" s="2" t="s">
        <v>329</v>
      </c>
      <c r="D3388" s="2" t="s">
        <v>189</v>
      </c>
      <c r="E3388" s="2" t="s">
        <v>330</v>
      </c>
      <c r="F3388" s="2" t="s">
        <v>36</v>
      </c>
      <c r="G3388" s="2" t="s">
        <v>13</v>
      </c>
      <c r="H3388" s="2">
        <v>32000</v>
      </c>
    </row>
    <row r="3389" spans="1:8" x14ac:dyDescent="0.45">
      <c r="A3389" s="2" t="str">
        <f t="shared" si="52"/>
        <v>VALOklARDMOREVACUUM DISTILLATIONDownstream Charge Capacity, Next Year (barrels per stream day)</v>
      </c>
      <c r="B3389" s="2" t="s">
        <v>270</v>
      </c>
      <c r="C3389" s="2" t="s">
        <v>329</v>
      </c>
      <c r="D3389" s="2" t="s">
        <v>189</v>
      </c>
      <c r="E3389" s="2" t="s">
        <v>330</v>
      </c>
      <c r="F3389" s="2" t="s">
        <v>36</v>
      </c>
      <c r="G3389" s="2" t="s">
        <v>14</v>
      </c>
      <c r="H3389" s="2">
        <v>32000</v>
      </c>
    </row>
    <row r="3390" spans="1:8" x14ac:dyDescent="0.45">
      <c r="A3390" s="2" t="str">
        <f t="shared" si="52"/>
        <v>VALTenMEMPHISALKYLATESProduction Capacity, Current Year (barrels per steam day except sulfur and hydrogen)</v>
      </c>
      <c r="B3390" s="2" t="s">
        <v>270</v>
      </c>
      <c r="C3390" s="2" t="s">
        <v>271</v>
      </c>
      <c r="D3390" s="2" t="s">
        <v>272</v>
      </c>
      <c r="E3390" s="2" t="s">
        <v>273</v>
      </c>
      <c r="F3390" s="2" t="s">
        <v>40</v>
      </c>
      <c r="G3390" s="2" t="s">
        <v>19</v>
      </c>
      <c r="H3390" s="2">
        <v>12700</v>
      </c>
    </row>
    <row r="3391" spans="1:8" x14ac:dyDescent="0.45">
      <c r="A3391" s="2" t="str">
        <f t="shared" si="52"/>
        <v>VALTenMEMPHISALKYLATESProduction Capacity, Next Year (barrels per stream day except sulfur and hydrogen)</v>
      </c>
      <c r="B3391" s="2" t="s">
        <v>270</v>
      </c>
      <c r="C3391" s="2" t="s">
        <v>271</v>
      </c>
      <c r="D3391" s="2" t="s">
        <v>272</v>
      </c>
      <c r="E3391" s="2" t="s">
        <v>273</v>
      </c>
      <c r="F3391" s="2" t="s">
        <v>40</v>
      </c>
      <c r="G3391" s="2" t="s">
        <v>20</v>
      </c>
      <c r="H3391" s="2">
        <v>12700</v>
      </c>
    </row>
    <row r="3392" spans="1:8" x14ac:dyDescent="0.45">
      <c r="A3392" s="2" t="str">
        <f t="shared" si="52"/>
        <v>VALTenMEMPHISAROMATICSProduction Capacity, Current Year (barrels per steam day except sulfur and hydrogen)</v>
      </c>
      <c r="B3392" s="2" t="s">
        <v>270</v>
      </c>
      <c r="C3392" s="2" t="s">
        <v>271</v>
      </c>
      <c r="D3392" s="2" t="s">
        <v>272</v>
      </c>
      <c r="E3392" s="2" t="s">
        <v>273</v>
      </c>
      <c r="F3392" s="2" t="s">
        <v>41</v>
      </c>
      <c r="G3392" s="2" t="s">
        <v>19</v>
      </c>
      <c r="H3392" s="2">
        <v>29000</v>
      </c>
    </row>
    <row r="3393" spans="1:8" x14ac:dyDescent="0.45">
      <c r="A3393" s="2" t="str">
        <f t="shared" si="52"/>
        <v>VALTenMEMPHISAROMATICSProduction Capacity, Next Year (barrels per stream day except sulfur and hydrogen)</v>
      </c>
      <c r="B3393" s="2" t="s">
        <v>270</v>
      </c>
      <c r="C3393" s="2" t="s">
        <v>271</v>
      </c>
      <c r="D3393" s="2" t="s">
        <v>272</v>
      </c>
      <c r="E3393" s="2" t="s">
        <v>273</v>
      </c>
      <c r="F3393" s="2" t="s">
        <v>41</v>
      </c>
      <c r="G3393" s="2" t="s">
        <v>20</v>
      </c>
      <c r="H3393" s="2">
        <v>29000</v>
      </c>
    </row>
    <row r="3394" spans="1:8" x14ac:dyDescent="0.45">
      <c r="A3394" s="2" t="str">
        <f t="shared" ref="A3394:A3457" si="53">LEFT(B3394,3)&amp;LEFT(D3394,3)&amp;LEFT(E3394,15)&amp;F3394&amp;G3394</f>
        <v>VALTenMEMPHISCAT CRACKING: FRESH FEEDDownstream Charge Capacity, Current Year (barrels per calendar day)</v>
      </c>
      <c r="B3394" s="2" t="s">
        <v>270</v>
      </c>
      <c r="C3394" s="2" t="s">
        <v>271</v>
      </c>
      <c r="D3394" s="2" t="s">
        <v>272</v>
      </c>
      <c r="E3394" s="2" t="s">
        <v>273</v>
      </c>
      <c r="F3394" s="2" t="s">
        <v>28</v>
      </c>
      <c r="G3394" s="2" t="s">
        <v>12</v>
      </c>
      <c r="H3394" s="2">
        <v>68000</v>
      </c>
    </row>
    <row r="3395" spans="1:8" x14ac:dyDescent="0.45">
      <c r="A3395" s="2" t="str">
        <f t="shared" si="53"/>
        <v>VALTenMEMPHISCAT CRACKING: FRESH FEEDDownstream Charge Capacity, Current Year (barrels per stream day)</v>
      </c>
      <c r="B3395" s="2" t="s">
        <v>270</v>
      </c>
      <c r="C3395" s="2" t="s">
        <v>271</v>
      </c>
      <c r="D3395" s="2" t="s">
        <v>272</v>
      </c>
      <c r="E3395" s="2" t="s">
        <v>273</v>
      </c>
      <c r="F3395" s="2" t="s">
        <v>28</v>
      </c>
      <c r="G3395" s="2" t="s">
        <v>13</v>
      </c>
      <c r="H3395" s="2">
        <v>70000</v>
      </c>
    </row>
    <row r="3396" spans="1:8" x14ac:dyDescent="0.45">
      <c r="A3396" s="2" t="str">
        <f t="shared" si="53"/>
        <v>VALTenMEMPHISCAT CRACKING: FRESH FEEDDownstream Charge Capacity, Next Year (barrels per stream day)</v>
      </c>
      <c r="B3396" s="2" t="s">
        <v>270</v>
      </c>
      <c r="C3396" s="2" t="s">
        <v>271</v>
      </c>
      <c r="D3396" s="2" t="s">
        <v>272</v>
      </c>
      <c r="E3396" s="2" t="s">
        <v>273</v>
      </c>
      <c r="F3396" s="2" t="s">
        <v>28</v>
      </c>
      <c r="G3396" s="2" t="s">
        <v>14</v>
      </c>
      <c r="H3396" s="2">
        <v>70000</v>
      </c>
    </row>
    <row r="3397" spans="1:8" x14ac:dyDescent="0.45">
      <c r="A3397" s="2" t="str">
        <f t="shared" si="53"/>
        <v>VALTenMEMPHISCAT HYDROCRACKING, DISTILLATEDownstream Charge Capacity, Current Year (barrels per calendar day)</v>
      </c>
      <c r="B3397" s="2" t="s">
        <v>270</v>
      </c>
      <c r="C3397" s="2" t="s">
        <v>271</v>
      </c>
      <c r="D3397" s="2" t="s">
        <v>272</v>
      </c>
      <c r="E3397" s="2" t="s">
        <v>273</v>
      </c>
      <c r="F3397" s="2" t="s">
        <v>158</v>
      </c>
      <c r="G3397" s="2" t="s">
        <v>12</v>
      </c>
      <c r="H3397" s="2">
        <v>26000</v>
      </c>
    </row>
    <row r="3398" spans="1:8" x14ac:dyDescent="0.45">
      <c r="A3398" s="2" t="str">
        <f t="shared" si="53"/>
        <v>VALTenMEMPHISCAT HYDROCRACKING, DISTILLATEDownstream Charge Capacity, Current Year (barrels per stream day)</v>
      </c>
      <c r="B3398" s="2" t="s">
        <v>270</v>
      </c>
      <c r="C3398" s="2" t="s">
        <v>271</v>
      </c>
      <c r="D3398" s="2" t="s">
        <v>272</v>
      </c>
      <c r="E3398" s="2" t="s">
        <v>273</v>
      </c>
      <c r="F3398" s="2" t="s">
        <v>158</v>
      </c>
      <c r="G3398" s="2" t="s">
        <v>13</v>
      </c>
      <c r="H3398" s="2">
        <v>26500</v>
      </c>
    </row>
    <row r="3399" spans="1:8" x14ac:dyDescent="0.45">
      <c r="A3399" s="2" t="str">
        <f t="shared" si="53"/>
        <v>VALTenMEMPHISCAT HYDROCRACKING, DISTILLATEDownstream Charge Capacity, Next Year (barrels per stream day)</v>
      </c>
      <c r="B3399" s="2" t="s">
        <v>270</v>
      </c>
      <c r="C3399" s="2" t="s">
        <v>271</v>
      </c>
      <c r="D3399" s="2" t="s">
        <v>272</v>
      </c>
      <c r="E3399" s="2" t="s">
        <v>273</v>
      </c>
      <c r="F3399" s="2" t="s">
        <v>158</v>
      </c>
      <c r="G3399" s="2" t="s">
        <v>14</v>
      </c>
      <c r="H3399" s="2">
        <v>26500</v>
      </c>
    </row>
    <row r="3400" spans="1:8" x14ac:dyDescent="0.45">
      <c r="A3400" s="2" t="str">
        <f t="shared" si="53"/>
        <v>VALTenMEMPHISCAT REFORMING: LOW PRESSUREDownstream Charge Capacity, Current Year (barrels per calendar day)</v>
      </c>
      <c r="B3400" s="2" t="s">
        <v>270</v>
      </c>
      <c r="C3400" s="2" t="s">
        <v>271</v>
      </c>
      <c r="D3400" s="2" t="s">
        <v>272</v>
      </c>
      <c r="E3400" s="2" t="s">
        <v>273</v>
      </c>
      <c r="F3400" s="2" t="s">
        <v>15</v>
      </c>
      <c r="G3400" s="2" t="s">
        <v>12</v>
      </c>
      <c r="H3400" s="2">
        <v>35300</v>
      </c>
    </row>
    <row r="3401" spans="1:8" x14ac:dyDescent="0.45">
      <c r="A3401" s="2" t="str">
        <f t="shared" si="53"/>
        <v>VALTenMEMPHISCAT REFORMING: LOW PRESSUREDownstream Charge Capacity, Current Year (barrels per stream day)</v>
      </c>
      <c r="B3401" s="2" t="s">
        <v>270</v>
      </c>
      <c r="C3401" s="2" t="s">
        <v>271</v>
      </c>
      <c r="D3401" s="2" t="s">
        <v>272</v>
      </c>
      <c r="E3401" s="2" t="s">
        <v>273</v>
      </c>
      <c r="F3401" s="2" t="s">
        <v>15</v>
      </c>
      <c r="G3401" s="2" t="s">
        <v>13</v>
      </c>
      <c r="H3401" s="2">
        <v>36000</v>
      </c>
    </row>
    <row r="3402" spans="1:8" x14ac:dyDescent="0.45">
      <c r="A3402" s="2" t="str">
        <f t="shared" si="53"/>
        <v>VALTenMEMPHISCAT REFORMING: LOW PRESSUREDownstream Charge Capacity, Next Year (barrels per stream day)</v>
      </c>
      <c r="B3402" s="2" t="s">
        <v>270</v>
      </c>
      <c r="C3402" s="2" t="s">
        <v>271</v>
      </c>
      <c r="D3402" s="2" t="s">
        <v>272</v>
      </c>
      <c r="E3402" s="2" t="s">
        <v>273</v>
      </c>
      <c r="F3402" s="2" t="s">
        <v>15</v>
      </c>
      <c r="G3402" s="2" t="s">
        <v>14</v>
      </c>
      <c r="H3402" s="2">
        <v>36000</v>
      </c>
    </row>
    <row r="3403" spans="1:8" x14ac:dyDescent="0.45">
      <c r="A3403" s="2" t="str">
        <f t="shared" si="53"/>
        <v>VALTenMEMPHISDESULFURIZATION, DIESEL FUELDownstream Charge Capacity, Current Year (barrels per stream day)</v>
      </c>
      <c r="B3403" s="2" t="s">
        <v>270</v>
      </c>
      <c r="C3403" s="2" t="s">
        <v>271</v>
      </c>
      <c r="D3403" s="2" t="s">
        <v>272</v>
      </c>
      <c r="E3403" s="2" t="s">
        <v>273</v>
      </c>
      <c r="F3403" s="2" t="s">
        <v>43</v>
      </c>
      <c r="G3403" s="2" t="s">
        <v>13</v>
      </c>
      <c r="H3403" s="2">
        <v>38000</v>
      </c>
    </row>
    <row r="3404" spans="1:8" x14ac:dyDescent="0.45">
      <c r="A3404" s="2" t="str">
        <f t="shared" si="53"/>
        <v>VALTenMEMPHISDESULFURIZATION, DIESEL FUELDownstream Charge Capacity, Next Year (barrels per stream day)</v>
      </c>
      <c r="B3404" s="2" t="s">
        <v>270</v>
      </c>
      <c r="C3404" s="2" t="s">
        <v>271</v>
      </c>
      <c r="D3404" s="2" t="s">
        <v>272</v>
      </c>
      <c r="E3404" s="2" t="s">
        <v>273</v>
      </c>
      <c r="F3404" s="2" t="s">
        <v>43</v>
      </c>
      <c r="G3404" s="2" t="s">
        <v>14</v>
      </c>
      <c r="H3404" s="2">
        <v>38000</v>
      </c>
    </row>
    <row r="3405" spans="1:8" x14ac:dyDescent="0.45">
      <c r="A3405" s="2" t="str">
        <f t="shared" si="53"/>
        <v>VALTenMEMPHISDESULFURIZATION, GASOLINEDownstream Charge Capacity, Current Year (barrels per stream day)</v>
      </c>
      <c r="B3405" s="2" t="s">
        <v>270</v>
      </c>
      <c r="C3405" s="2" t="s">
        <v>271</v>
      </c>
      <c r="D3405" s="2" t="s">
        <v>272</v>
      </c>
      <c r="E3405" s="2" t="s">
        <v>273</v>
      </c>
      <c r="F3405" s="2" t="s">
        <v>30</v>
      </c>
      <c r="G3405" s="2" t="s">
        <v>13</v>
      </c>
      <c r="H3405" s="2">
        <v>39000</v>
      </c>
    </row>
    <row r="3406" spans="1:8" x14ac:dyDescent="0.45">
      <c r="A3406" s="2" t="str">
        <f t="shared" si="53"/>
        <v>VALTenMEMPHISDESULFURIZATION, GASOLINEDownstream Charge Capacity, Next Year (barrels per stream day)</v>
      </c>
      <c r="B3406" s="2" t="s">
        <v>270</v>
      </c>
      <c r="C3406" s="2" t="s">
        <v>271</v>
      </c>
      <c r="D3406" s="2" t="s">
        <v>272</v>
      </c>
      <c r="E3406" s="2" t="s">
        <v>273</v>
      </c>
      <c r="F3406" s="2" t="s">
        <v>30</v>
      </c>
      <c r="G3406" s="2" t="s">
        <v>14</v>
      </c>
      <c r="H3406" s="2">
        <v>39000</v>
      </c>
    </row>
    <row r="3407" spans="1:8" x14ac:dyDescent="0.45">
      <c r="A3407" s="2" t="str">
        <f t="shared" si="53"/>
        <v>VALTenMEMPHISDESULFURIZATION, NAPHTHA/REFORMER FEEDDownstream Charge Capacity, Current Year (barrels per stream day)</v>
      </c>
      <c r="B3407" s="2" t="s">
        <v>270</v>
      </c>
      <c r="C3407" s="2" t="s">
        <v>271</v>
      </c>
      <c r="D3407" s="2" t="s">
        <v>272</v>
      </c>
      <c r="E3407" s="2" t="s">
        <v>273</v>
      </c>
      <c r="F3407" s="2" t="s">
        <v>17</v>
      </c>
      <c r="G3407" s="2" t="s">
        <v>13</v>
      </c>
      <c r="H3407" s="2">
        <v>52000</v>
      </c>
    </row>
    <row r="3408" spans="1:8" x14ac:dyDescent="0.45">
      <c r="A3408" s="2" t="str">
        <f t="shared" si="53"/>
        <v>VALTenMEMPHISDESULFURIZATION, NAPHTHA/REFORMER FEEDDownstream Charge Capacity, Next Year (barrels per stream day)</v>
      </c>
      <c r="B3408" s="2" t="s">
        <v>270</v>
      </c>
      <c r="C3408" s="2" t="s">
        <v>271</v>
      </c>
      <c r="D3408" s="2" t="s">
        <v>272</v>
      </c>
      <c r="E3408" s="2" t="s">
        <v>273</v>
      </c>
      <c r="F3408" s="2" t="s">
        <v>17</v>
      </c>
      <c r="G3408" s="2" t="s">
        <v>14</v>
      </c>
      <c r="H3408" s="2">
        <v>52000</v>
      </c>
    </row>
    <row r="3409" spans="1:8" x14ac:dyDescent="0.45">
      <c r="A3409" s="2" t="str">
        <f t="shared" si="53"/>
        <v>VALTenMEMPHISHYDROGEN (MMCFD)Production Capacity, Current Year (barrels per steam day except sulfur and hydrogen)</v>
      </c>
      <c r="B3409" s="2" t="s">
        <v>270</v>
      </c>
      <c r="C3409" s="2" t="s">
        <v>271</v>
      </c>
      <c r="D3409" s="2" t="s">
        <v>272</v>
      </c>
      <c r="E3409" s="2" t="s">
        <v>273</v>
      </c>
      <c r="F3409" s="2" t="s">
        <v>18</v>
      </c>
      <c r="G3409" s="2" t="s">
        <v>19</v>
      </c>
      <c r="H3409" s="2">
        <v>30</v>
      </c>
    </row>
    <row r="3410" spans="1:8" x14ac:dyDescent="0.45">
      <c r="A3410" s="2" t="str">
        <f t="shared" si="53"/>
        <v>VALTenMEMPHISHYDROGEN (MMCFD)Production Capacity, Next Year (barrels per stream day except sulfur and hydrogen)</v>
      </c>
      <c r="B3410" s="2" t="s">
        <v>270</v>
      </c>
      <c r="C3410" s="2" t="s">
        <v>271</v>
      </c>
      <c r="D3410" s="2" t="s">
        <v>272</v>
      </c>
      <c r="E3410" s="2" t="s">
        <v>273</v>
      </c>
      <c r="F3410" s="2" t="s">
        <v>18</v>
      </c>
      <c r="G3410" s="2" t="s">
        <v>20</v>
      </c>
      <c r="H3410" s="2">
        <v>30</v>
      </c>
    </row>
    <row r="3411" spans="1:8" x14ac:dyDescent="0.45">
      <c r="A3411" s="2" t="str">
        <f t="shared" si="53"/>
        <v>VALTenMEMPHISOPERATING CAPACITYAtmospheric Crude Distillation Capacity (barrels per calendar day)</v>
      </c>
      <c r="B3411" s="2" t="s">
        <v>270</v>
      </c>
      <c r="C3411" s="2" t="s">
        <v>271</v>
      </c>
      <c r="D3411" s="2" t="s">
        <v>272</v>
      </c>
      <c r="E3411" s="2" t="s">
        <v>273</v>
      </c>
      <c r="F3411" s="2" t="s">
        <v>31</v>
      </c>
      <c r="G3411" s="2" t="s">
        <v>32</v>
      </c>
      <c r="H3411" s="2">
        <v>190000</v>
      </c>
    </row>
    <row r="3412" spans="1:8" x14ac:dyDescent="0.45">
      <c r="A3412" s="2" t="str">
        <f t="shared" si="53"/>
        <v>VALTenMEMPHISOPERATING CAPACITYAtmospheric Crude Distillation Capacity (barrels per stream day)</v>
      </c>
      <c r="B3412" s="2" t="s">
        <v>270</v>
      </c>
      <c r="C3412" s="2" t="s">
        <v>271</v>
      </c>
      <c r="D3412" s="2" t="s">
        <v>272</v>
      </c>
      <c r="E3412" s="2" t="s">
        <v>273</v>
      </c>
      <c r="F3412" s="2" t="s">
        <v>31</v>
      </c>
      <c r="G3412" s="2" t="s">
        <v>33</v>
      </c>
      <c r="H3412" s="2">
        <v>195000</v>
      </c>
    </row>
    <row r="3413" spans="1:8" x14ac:dyDescent="0.45">
      <c r="A3413" s="2" t="str">
        <f t="shared" si="53"/>
        <v>VALTenMEMPHISSULFUR (SHORT TONS/DAY)Production Capacity, Current Year (barrels per steam day except sulfur and hydrogen)</v>
      </c>
      <c r="B3413" s="2" t="s">
        <v>270</v>
      </c>
      <c r="C3413" s="2" t="s">
        <v>271</v>
      </c>
      <c r="D3413" s="2" t="s">
        <v>272</v>
      </c>
      <c r="E3413" s="2" t="s">
        <v>273</v>
      </c>
      <c r="F3413" s="2" t="s">
        <v>24</v>
      </c>
      <c r="G3413" s="2" t="s">
        <v>19</v>
      </c>
      <c r="H3413" s="2">
        <v>116</v>
      </c>
    </row>
    <row r="3414" spans="1:8" x14ac:dyDescent="0.45">
      <c r="A3414" s="2" t="str">
        <f t="shared" si="53"/>
        <v>VALTenMEMPHISSULFUR (SHORT TONS/DAY)Production Capacity, Next Year (barrels per stream day except sulfur and hydrogen)</v>
      </c>
      <c r="B3414" s="2" t="s">
        <v>270</v>
      </c>
      <c r="C3414" s="2" t="s">
        <v>271</v>
      </c>
      <c r="D3414" s="2" t="s">
        <v>272</v>
      </c>
      <c r="E3414" s="2" t="s">
        <v>273</v>
      </c>
      <c r="F3414" s="2" t="s">
        <v>24</v>
      </c>
      <c r="G3414" s="2" t="s">
        <v>20</v>
      </c>
      <c r="H3414" s="2">
        <v>116</v>
      </c>
    </row>
    <row r="3415" spans="1:8" x14ac:dyDescent="0.45">
      <c r="A3415" s="2" t="str">
        <f t="shared" si="53"/>
        <v>VALTenMEMPHISTOTAL OPER CAP (PROJECTED, NEXT YEAR)Atmospheric Crude Distillation Capacity (barrels per stream day)</v>
      </c>
      <c r="B3415" s="2" t="s">
        <v>270</v>
      </c>
      <c r="C3415" s="2" t="s">
        <v>271</v>
      </c>
      <c r="D3415" s="2" t="s">
        <v>272</v>
      </c>
      <c r="E3415" s="2" t="s">
        <v>273</v>
      </c>
      <c r="F3415" s="2" t="s">
        <v>34</v>
      </c>
      <c r="G3415" s="2" t="s">
        <v>33</v>
      </c>
      <c r="H3415" s="2">
        <v>195000</v>
      </c>
    </row>
    <row r="3416" spans="1:8" x14ac:dyDescent="0.45">
      <c r="A3416" s="2" t="str">
        <f t="shared" si="53"/>
        <v>VALTenMEMPHISTOTAL OPERABLE CAPACITYAtmospheric Crude Distillation Capacity (barrels per calendar day)</v>
      </c>
      <c r="B3416" s="2" t="s">
        <v>270</v>
      </c>
      <c r="C3416" s="2" t="s">
        <v>271</v>
      </c>
      <c r="D3416" s="2" t="s">
        <v>272</v>
      </c>
      <c r="E3416" s="2" t="s">
        <v>273</v>
      </c>
      <c r="F3416" s="2" t="s">
        <v>35</v>
      </c>
      <c r="G3416" s="2" t="s">
        <v>32</v>
      </c>
      <c r="H3416" s="2">
        <v>190000</v>
      </c>
    </row>
    <row r="3417" spans="1:8" x14ac:dyDescent="0.45">
      <c r="A3417" s="2" t="str">
        <f t="shared" si="53"/>
        <v>VALTenMEMPHISTOTAL OPERABLE CAPACITYAtmospheric Crude Distillation Capacity (barrels per stream day)</v>
      </c>
      <c r="B3417" s="2" t="s">
        <v>270</v>
      </c>
      <c r="C3417" s="2" t="s">
        <v>271</v>
      </c>
      <c r="D3417" s="2" t="s">
        <v>272</v>
      </c>
      <c r="E3417" s="2" t="s">
        <v>273</v>
      </c>
      <c r="F3417" s="2" t="s">
        <v>35</v>
      </c>
      <c r="G3417" s="2" t="s">
        <v>33</v>
      </c>
      <c r="H3417" s="2">
        <v>195000</v>
      </c>
    </row>
    <row r="3418" spans="1:8" x14ac:dyDescent="0.45">
      <c r="A3418" s="2" t="str">
        <f t="shared" si="53"/>
        <v>VALTexCORPUS CHRISTIALKYLATESProduction Capacity, Current Year (barrels per steam day except sulfur and hydrogen)</v>
      </c>
      <c r="B3418" s="2" t="s">
        <v>270</v>
      </c>
      <c r="C3418" s="2" t="s">
        <v>331</v>
      </c>
      <c r="D3418" s="2" t="s">
        <v>38</v>
      </c>
      <c r="E3418" s="2" t="s">
        <v>78</v>
      </c>
      <c r="F3418" s="2" t="s">
        <v>40</v>
      </c>
      <c r="G3418" s="2" t="s">
        <v>19</v>
      </c>
      <c r="H3418" s="2">
        <v>21300</v>
      </c>
    </row>
    <row r="3419" spans="1:8" x14ac:dyDescent="0.45">
      <c r="A3419" s="2" t="str">
        <f t="shared" si="53"/>
        <v>VALTexCORPUS CHRISTIALKYLATESProduction Capacity, Next Year (barrels per stream day except sulfur and hydrogen)</v>
      </c>
      <c r="B3419" s="2" t="s">
        <v>270</v>
      </c>
      <c r="C3419" s="2" t="s">
        <v>331</v>
      </c>
      <c r="D3419" s="2" t="s">
        <v>38</v>
      </c>
      <c r="E3419" s="2" t="s">
        <v>78</v>
      </c>
      <c r="F3419" s="2" t="s">
        <v>40</v>
      </c>
      <c r="G3419" s="2" t="s">
        <v>20</v>
      </c>
      <c r="H3419" s="2">
        <v>21300</v>
      </c>
    </row>
    <row r="3420" spans="1:8" x14ac:dyDescent="0.45">
      <c r="A3420" s="2" t="str">
        <f t="shared" si="53"/>
        <v>VALTexCORPUS CHRISTIAROMATICSProduction Capacity, Current Year (barrels per steam day except sulfur and hydrogen)</v>
      </c>
      <c r="B3420" s="2" t="s">
        <v>270</v>
      </c>
      <c r="C3420" s="2" t="s">
        <v>331</v>
      </c>
      <c r="D3420" s="2" t="s">
        <v>38</v>
      </c>
      <c r="E3420" s="2" t="s">
        <v>78</v>
      </c>
      <c r="F3420" s="2" t="s">
        <v>41</v>
      </c>
      <c r="G3420" s="2" t="s">
        <v>19</v>
      </c>
      <c r="H3420" s="2">
        <v>15500</v>
      </c>
    </row>
    <row r="3421" spans="1:8" x14ac:dyDescent="0.45">
      <c r="A3421" s="2" t="str">
        <f t="shared" si="53"/>
        <v>VALTexCORPUS CHRISTIAROMATICSProduction Capacity, Next Year (barrels per stream day except sulfur and hydrogen)</v>
      </c>
      <c r="B3421" s="2" t="s">
        <v>270</v>
      </c>
      <c r="C3421" s="2" t="s">
        <v>331</v>
      </c>
      <c r="D3421" s="2" t="s">
        <v>38</v>
      </c>
      <c r="E3421" s="2" t="s">
        <v>78</v>
      </c>
      <c r="F3421" s="2" t="s">
        <v>41</v>
      </c>
      <c r="G3421" s="2" t="s">
        <v>20</v>
      </c>
      <c r="H3421" s="2">
        <v>15500</v>
      </c>
    </row>
    <row r="3422" spans="1:8" x14ac:dyDescent="0.45">
      <c r="A3422" s="2" t="str">
        <f t="shared" si="53"/>
        <v>VALTexCORPUS CHRISTIASPHALT &amp; ROAD OILProduction Capacity, Current Year (barrels per steam day except sulfur and hydrogen)</v>
      </c>
      <c r="B3422" s="2" t="s">
        <v>270</v>
      </c>
      <c r="C3422" s="2" t="s">
        <v>331</v>
      </c>
      <c r="D3422" s="2" t="s">
        <v>38</v>
      </c>
      <c r="E3422" s="2" t="s">
        <v>78</v>
      </c>
      <c r="F3422" s="2" t="s">
        <v>42</v>
      </c>
      <c r="G3422" s="2" t="s">
        <v>19</v>
      </c>
      <c r="H3422" s="2">
        <v>38000</v>
      </c>
    </row>
    <row r="3423" spans="1:8" x14ac:dyDescent="0.45">
      <c r="A3423" s="2" t="str">
        <f t="shared" si="53"/>
        <v>VALTexCORPUS CHRISTIASPHALT &amp; ROAD OILProduction Capacity, Next Year (barrels per stream day except sulfur and hydrogen)</v>
      </c>
      <c r="B3423" s="2" t="s">
        <v>270</v>
      </c>
      <c r="C3423" s="2" t="s">
        <v>331</v>
      </c>
      <c r="D3423" s="2" t="s">
        <v>38</v>
      </c>
      <c r="E3423" s="2" t="s">
        <v>78</v>
      </c>
      <c r="F3423" s="2" t="s">
        <v>42</v>
      </c>
      <c r="G3423" s="2" t="s">
        <v>20</v>
      </c>
      <c r="H3423" s="2">
        <v>38000</v>
      </c>
    </row>
    <row r="3424" spans="1:8" x14ac:dyDescent="0.45">
      <c r="A3424" s="2" t="str">
        <f t="shared" si="53"/>
        <v>VALTexCORPUS CHRISTICAT CRACKING: FRESH FEEDDownstream Charge Capacity, Current Year (barrels per calendar day)</v>
      </c>
      <c r="B3424" s="2" t="s">
        <v>270</v>
      </c>
      <c r="C3424" s="2" t="s">
        <v>331</v>
      </c>
      <c r="D3424" s="2" t="s">
        <v>38</v>
      </c>
      <c r="E3424" s="2" t="s">
        <v>78</v>
      </c>
      <c r="F3424" s="2" t="s">
        <v>28</v>
      </c>
      <c r="G3424" s="2" t="s">
        <v>12</v>
      </c>
      <c r="H3424" s="2">
        <v>93500</v>
      </c>
    </row>
    <row r="3425" spans="1:8" x14ac:dyDescent="0.45">
      <c r="A3425" s="2" t="str">
        <f t="shared" si="53"/>
        <v>VALTexCORPUS CHRISTICAT CRACKING: FRESH FEEDDownstream Charge Capacity, Current Year (barrels per stream day)</v>
      </c>
      <c r="B3425" s="2" t="s">
        <v>270</v>
      </c>
      <c r="C3425" s="2" t="s">
        <v>331</v>
      </c>
      <c r="D3425" s="2" t="s">
        <v>38</v>
      </c>
      <c r="E3425" s="2" t="s">
        <v>78</v>
      </c>
      <c r="F3425" s="2" t="s">
        <v>28</v>
      </c>
      <c r="G3425" s="2" t="s">
        <v>13</v>
      </c>
      <c r="H3425" s="2">
        <v>95500</v>
      </c>
    </row>
    <row r="3426" spans="1:8" x14ac:dyDescent="0.45">
      <c r="A3426" s="2" t="str">
        <f t="shared" si="53"/>
        <v>VALTexCORPUS CHRISTICAT CRACKING: FRESH FEEDDownstream Charge Capacity, Next Year (barrels per stream day)</v>
      </c>
      <c r="B3426" s="2" t="s">
        <v>270</v>
      </c>
      <c r="C3426" s="2" t="s">
        <v>331</v>
      </c>
      <c r="D3426" s="2" t="s">
        <v>38</v>
      </c>
      <c r="E3426" s="2" t="s">
        <v>78</v>
      </c>
      <c r="F3426" s="2" t="s">
        <v>28</v>
      </c>
      <c r="G3426" s="2" t="s">
        <v>14</v>
      </c>
      <c r="H3426" s="2">
        <v>95500</v>
      </c>
    </row>
    <row r="3427" spans="1:8" x14ac:dyDescent="0.45">
      <c r="A3427" s="2" t="str">
        <f t="shared" si="53"/>
        <v>VALTexCORPUS CHRISTICAT HYDROCRACKING, GAS OILDownstream Charge Capacity, Current Year (barrels per calendar day)</v>
      </c>
      <c r="B3427" s="2" t="s">
        <v>270</v>
      </c>
      <c r="C3427" s="2" t="s">
        <v>331</v>
      </c>
      <c r="D3427" s="2" t="s">
        <v>38</v>
      </c>
      <c r="E3427" s="2" t="s">
        <v>78</v>
      </c>
      <c r="F3427" s="2" t="s">
        <v>11</v>
      </c>
      <c r="G3427" s="2" t="s">
        <v>12</v>
      </c>
      <c r="H3427" s="2">
        <v>49500</v>
      </c>
    </row>
    <row r="3428" spans="1:8" x14ac:dyDescent="0.45">
      <c r="A3428" s="2" t="str">
        <f t="shared" si="53"/>
        <v>VALTexCORPUS CHRISTICAT HYDROCRACKING, GAS OILDownstream Charge Capacity, Current Year (barrels per stream day)</v>
      </c>
      <c r="B3428" s="2" t="s">
        <v>270</v>
      </c>
      <c r="C3428" s="2" t="s">
        <v>331</v>
      </c>
      <c r="D3428" s="2" t="s">
        <v>38</v>
      </c>
      <c r="E3428" s="2" t="s">
        <v>78</v>
      </c>
      <c r="F3428" s="2" t="s">
        <v>11</v>
      </c>
      <c r="G3428" s="2" t="s">
        <v>13</v>
      </c>
      <c r="H3428" s="2">
        <v>50000</v>
      </c>
    </row>
    <row r="3429" spans="1:8" x14ac:dyDescent="0.45">
      <c r="A3429" s="2" t="str">
        <f t="shared" si="53"/>
        <v>VALTexCORPUS CHRISTICAT HYDROCRACKING, GAS OILDownstream Charge Capacity, Next Year (barrels per stream day)</v>
      </c>
      <c r="B3429" s="2" t="s">
        <v>270</v>
      </c>
      <c r="C3429" s="2" t="s">
        <v>331</v>
      </c>
      <c r="D3429" s="2" t="s">
        <v>38</v>
      </c>
      <c r="E3429" s="2" t="s">
        <v>78</v>
      </c>
      <c r="F3429" s="2" t="s">
        <v>11</v>
      </c>
      <c r="G3429" s="2" t="s">
        <v>14</v>
      </c>
      <c r="H3429" s="2">
        <v>50000</v>
      </c>
    </row>
    <row r="3430" spans="1:8" x14ac:dyDescent="0.45">
      <c r="A3430" s="2" t="str">
        <f t="shared" si="53"/>
        <v>VALTexCORPUS CHRISTICAT REFORMING: HIGH PRESSUREDownstream Charge Capacity, Current Year (barrels per calendar day)</v>
      </c>
      <c r="B3430" s="2" t="s">
        <v>270</v>
      </c>
      <c r="C3430" s="2" t="s">
        <v>331</v>
      </c>
      <c r="D3430" s="2" t="s">
        <v>38</v>
      </c>
      <c r="E3430" s="2" t="s">
        <v>78</v>
      </c>
      <c r="F3430" s="2" t="s">
        <v>29</v>
      </c>
      <c r="G3430" s="2" t="s">
        <v>12</v>
      </c>
      <c r="H3430" s="2">
        <v>9923</v>
      </c>
    </row>
    <row r="3431" spans="1:8" x14ac:dyDescent="0.45">
      <c r="A3431" s="2" t="str">
        <f t="shared" si="53"/>
        <v>VALTexCORPUS CHRISTICAT REFORMING: HIGH PRESSUREDownstream Charge Capacity, Current Year (barrels per stream day)</v>
      </c>
      <c r="B3431" s="2" t="s">
        <v>270</v>
      </c>
      <c r="C3431" s="2" t="s">
        <v>331</v>
      </c>
      <c r="D3431" s="2" t="s">
        <v>38</v>
      </c>
      <c r="E3431" s="2" t="s">
        <v>78</v>
      </c>
      <c r="F3431" s="2" t="s">
        <v>29</v>
      </c>
      <c r="G3431" s="2" t="s">
        <v>13</v>
      </c>
      <c r="H3431" s="2">
        <v>10000</v>
      </c>
    </row>
    <row r="3432" spans="1:8" x14ac:dyDescent="0.45">
      <c r="A3432" s="2" t="str">
        <f t="shared" si="53"/>
        <v>VALTexCORPUS CHRISTICAT REFORMING: HIGH PRESSUREDownstream Charge Capacity, Next Year (barrels per stream day)</v>
      </c>
      <c r="B3432" s="2" t="s">
        <v>270</v>
      </c>
      <c r="C3432" s="2" t="s">
        <v>331</v>
      </c>
      <c r="D3432" s="2" t="s">
        <v>38</v>
      </c>
      <c r="E3432" s="2" t="s">
        <v>78</v>
      </c>
      <c r="F3432" s="2" t="s">
        <v>29</v>
      </c>
      <c r="G3432" s="2" t="s">
        <v>14</v>
      </c>
      <c r="H3432" s="2">
        <v>10000</v>
      </c>
    </row>
    <row r="3433" spans="1:8" x14ac:dyDescent="0.45">
      <c r="A3433" s="2" t="str">
        <f t="shared" si="53"/>
        <v>VALTexCORPUS CHRISTICAT REFORMING: LOW PRESSUREDownstream Charge Capacity, Current Year (barrels per calendar day)</v>
      </c>
      <c r="B3433" s="2" t="s">
        <v>270</v>
      </c>
      <c r="C3433" s="2" t="s">
        <v>331</v>
      </c>
      <c r="D3433" s="2" t="s">
        <v>38</v>
      </c>
      <c r="E3433" s="2" t="s">
        <v>78</v>
      </c>
      <c r="F3433" s="2" t="s">
        <v>15</v>
      </c>
      <c r="G3433" s="2" t="s">
        <v>12</v>
      </c>
      <c r="H3433" s="2">
        <v>38500</v>
      </c>
    </row>
    <row r="3434" spans="1:8" x14ac:dyDescent="0.45">
      <c r="A3434" s="2" t="str">
        <f t="shared" si="53"/>
        <v>VALTexCORPUS CHRISTICAT REFORMING: LOW PRESSUREDownstream Charge Capacity, Current Year (barrels per stream day)</v>
      </c>
      <c r="B3434" s="2" t="s">
        <v>270</v>
      </c>
      <c r="C3434" s="2" t="s">
        <v>331</v>
      </c>
      <c r="D3434" s="2" t="s">
        <v>38</v>
      </c>
      <c r="E3434" s="2" t="s">
        <v>78</v>
      </c>
      <c r="F3434" s="2" t="s">
        <v>15</v>
      </c>
      <c r="G3434" s="2" t="s">
        <v>13</v>
      </c>
      <c r="H3434" s="2">
        <v>39000</v>
      </c>
    </row>
    <row r="3435" spans="1:8" x14ac:dyDescent="0.45">
      <c r="A3435" s="2" t="str">
        <f t="shared" si="53"/>
        <v>VALTexCORPUS CHRISTICAT REFORMING: LOW PRESSUREDownstream Charge Capacity, Next Year (barrels per stream day)</v>
      </c>
      <c r="B3435" s="2" t="s">
        <v>270</v>
      </c>
      <c r="C3435" s="2" t="s">
        <v>331</v>
      </c>
      <c r="D3435" s="2" t="s">
        <v>38</v>
      </c>
      <c r="E3435" s="2" t="s">
        <v>78</v>
      </c>
      <c r="F3435" s="2" t="s">
        <v>15</v>
      </c>
      <c r="G3435" s="2" t="s">
        <v>14</v>
      </c>
      <c r="H3435" s="2">
        <v>39000</v>
      </c>
    </row>
    <row r="3436" spans="1:8" x14ac:dyDescent="0.45">
      <c r="A3436" s="2" t="str">
        <f t="shared" si="53"/>
        <v>VALTexCORPUS CHRISTIDESULFURIZATION, DIESEL FUELDownstream Charge Capacity, Current Year (barrels per stream day)</v>
      </c>
      <c r="B3436" s="2" t="s">
        <v>270</v>
      </c>
      <c r="C3436" s="2" t="s">
        <v>331</v>
      </c>
      <c r="D3436" s="2" t="s">
        <v>38</v>
      </c>
      <c r="E3436" s="2" t="s">
        <v>78</v>
      </c>
      <c r="F3436" s="2" t="s">
        <v>43</v>
      </c>
      <c r="G3436" s="2" t="s">
        <v>13</v>
      </c>
      <c r="H3436" s="2">
        <v>63250</v>
      </c>
    </row>
    <row r="3437" spans="1:8" x14ac:dyDescent="0.45">
      <c r="A3437" s="2" t="str">
        <f t="shared" si="53"/>
        <v>VALTexCORPUS CHRISTIDESULFURIZATION, DIESEL FUELDownstream Charge Capacity, Next Year (barrels per stream day)</v>
      </c>
      <c r="B3437" s="2" t="s">
        <v>270</v>
      </c>
      <c r="C3437" s="2" t="s">
        <v>331</v>
      </c>
      <c r="D3437" s="2" t="s">
        <v>38</v>
      </c>
      <c r="E3437" s="2" t="s">
        <v>78</v>
      </c>
      <c r="F3437" s="2" t="s">
        <v>43</v>
      </c>
      <c r="G3437" s="2" t="s">
        <v>14</v>
      </c>
      <c r="H3437" s="2">
        <v>63250</v>
      </c>
    </row>
    <row r="3438" spans="1:8" x14ac:dyDescent="0.45">
      <c r="A3438" s="2" t="str">
        <f t="shared" si="53"/>
        <v>VALTexCORPUS CHRISTIDESULFURIZATION, GASOLINEDownstream Charge Capacity, Current Year (barrels per stream day)</v>
      </c>
      <c r="B3438" s="2" t="s">
        <v>270</v>
      </c>
      <c r="C3438" s="2" t="s">
        <v>331</v>
      </c>
      <c r="D3438" s="2" t="s">
        <v>38</v>
      </c>
      <c r="E3438" s="2" t="s">
        <v>78</v>
      </c>
      <c r="F3438" s="2" t="s">
        <v>30</v>
      </c>
      <c r="G3438" s="2" t="s">
        <v>13</v>
      </c>
      <c r="H3438" s="2">
        <v>60000</v>
      </c>
    </row>
    <row r="3439" spans="1:8" x14ac:dyDescent="0.45">
      <c r="A3439" s="2" t="str">
        <f t="shared" si="53"/>
        <v>VALTexCORPUS CHRISTIDESULFURIZATION, GASOLINEDownstream Charge Capacity, Next Year (barrels per stream day)</v>
      </c>
      <c r="B3439" s="2" t="s">
        <v>270</v>
      </c>
      <c r="C3439" s="2" t="s">
        <v>331</v>
      </c>
      <c r="D3439" s="2" t="s">
        <v>38</v>
      </c>
      <c r="E3439" s="2" t="s">
        <v>78</v>
      </c>
      <c r="F3439" s="2" t="s">
        <v>30</v>
      </c>
      <c r="G3439" s="2" t="s">
        <v>14</v>
      </c>
      <c r="H3439" s="2">
        <v>60000</v>
      </c>
    </row>
    <row r="3440" spans="1:8" x14ac:dyDescent="0.45">
      <c r="A3440" s="2" t="str">
        <f t="shared" si="53"/>
        <v>VALTexCORPUS CHRISTIDESULFURIZATION, HEAVY GAS OILDownstream Charge Capacity, Current Year (barrels per stream day)</v>
      </c>
      <c r="B3440" s="2" t="s">
        <v>270</v>
      </c>
      <c r="C3440" s="2" t="s">
        <v>331</v>
      </c>
      <c r="D3440" s="2" t="s">
        <v>38</v>
      </c>
      <c r="E3440" s="2" t="s">
        <v>78</v>
      </c>
      <c r="F3440" s="2" t="s">
        <v>16</v>
      </c>
      <c r="G3440" s="2" t="s">
        <v>13</v>
      </c>
      <c r="H3440" s="2">
        <v>30000</v>
      </c>
    </row>
    <row r="3441" spans="1:8" x14ac:dyDescent="0.45">
      <c r="A3441" s="2" t="str">
        <f t="shared" si="53"/>
        <v>VALTexCORPUS CHRISTIDESULFURIZATION, HEAVY GAS OILDownstream Charge Capacity, Next Year (barrels per stream day)</v>
      </c>
      <c r="B3441" s="2" t="s">
        <v>270</v>
      </c>
      <c r="C3441" s="2" t="s">
        <v>331</v>
      </c>
      <c r="D3441" s="2" t="s">
        <v>38</v>
      </c>
      <c r="E3441" s="2" t="s">
        <v>78</v>
      </c>
      <c r="F3441" s="2" t="s">
        <v>16</v>
      </c>
      <c r="G3441" s="2" t="s">
        <v>14</v>
      </c>
      <c r="H3441" s="2">
        <v>30000</v>
      </c>
    </row>
    <row r="3442" spans="1:8" x14ac:dyDescent="0.45">
      <c r="A3442" s="2" t="str">
        <f t="shared" si="53"/>
        <v>VALTexCORPUS CHRISTIDESULFURIZATION, KEROSENE AND JETDownstream Charge Capacity, Current Year (barrels per stream day)</v>
      </c>
      <c r="B3442" s="2" t="s">
        <v>270</v>
      </c>
      <c r="C3442" s="2" t="s">
        <v>331</v>
      </c>
      <c r="D3442" s="2" t="s">
        <v>38</v>
      </c>
      <c r="E3442" s="2" t="s">
        <v>78</v>
      </c>
      <c r="F3442" s="2" t="s">
        <v>44</v>
      </c>
      <c r="G3442" s="2" t="s">
        <v>13</v>
      </c>
      <c r="H3442" s="2">
        <v>11000</v>
      </c>
    </row>
    <row r="3443" spans="1:8" x14ac:dyDescent="0.45">
      <c r="A3443" s="2" t="str">
        <f t="shared" si="53"/>
        <v>VALTexCORPUS CHRISTIDESULFURIZATION, KEROSENE AND JETDownstream Charge Capacity, Next Year (barrels per stream day)</v>
      </c>
      <c r="B3443" s="2" t="s">
        <v>270</v>
      </c>
      <c r="C3443" s="2" t="s">
        <v>331</v>
      </c>
      <c r="D3443" s="2" t="s">
        <v>38</v>
      </c>
      <c r="E3443" s="2" t="s">
        <v>78</v>
      </c>
      <c r="F3443" s="2" t="s">
        <v>44</v>
      </c>
      <c r="G3443" s="2" t="s">
        <v>14</v>
      </c>
      <c r="H3443" s="2">
        <v>11000</v>
      </c>
    </row>
    <row r="3444" spans="1:8" x14ac:dyDescent="0.45">
      <c r="A3444" s="2" t="str">
        <f t="shared" si="53"/>
        <v>VALTexCORPUS CHRISTIDESULFURIZATION, NAPHTHA/REFORMER FEEDDownstream Charge Capacity, Current Year (barrels per stream day)</v>
      </c>
      <c r="B3444" s="2" t="s">
        <v>270</v>
      </c>
      <c r="C3444" s="2" t="s">
        <v>331</v>
      </c>
      <c r="D3444" s="2" t="s">
        <v>38</v>
      </c>
      <c r="E3444" s="2" t="s">
        <v>78</v>
      </c>
      <c r="F3444" s="2" t="s">
        <v>17</v>
      </c>
      <c r="G3444" s="2" t="s">
        <v>13</v>
      </c>
      <c r="H3444" s="2">
        <v>64000</v>
      </c>
    </row>
    <row r="3445" spans="1:8" x14ac:dyDescent="0.45">
      <c r="A3445" s="2" t="str">
        <f t="shared" si="53"/>
        <v>VALTexCORPUS CHRISTIDESULFURIZATION, NAPHTHA/REFORMER FEEDDownstream Charge Capacity, Next Year (barrels per stream day)</v>
      </c>
      <c r="B3445" s="2" t="s">
        <v>270</v>
      </c>
      <c r="C3445" s="2" t="s">
        <v>331</v>
      </c>
      <c r="D3445" s="2" t="s">
        <v>38</v>
      </c>
      <c r="E3445" s="2" t="s">
        <v>78</v>
      </c>
      <c r="F3445" s="2" t="s">
        <v>17</v>
      </c>
      <c r="G3445" s="2" t="s">
        <v>14</v>
      </c>
      <c r="H3445" s="2">
        <v>64000</v>
      </c>
    </row>
    <row r="3446" spans="1:8" x14ac:dyDescent="0.45">
      <c r="A3446" s="2" t="str">
        <f t="shared" si="53"/>
        <v>VALTexCORPUS CHRISTIDESULFURIZATION, RESIDUALDownstream Charge Capacity, Current Year (barrels per stream day)</v>
      </c>
      <c r="B3446" s="2" t="s">
        <v>270</v>
      </c>
      <c r="C3446" s="2" t="s">
        <v>331</v>
      </c>
      <c r="D3446" s="2" t="s">
        <v>38</v>
      </c>
      <c r="E3446" s="2" t="s">
        <v>78</v>
      </c>
      <c r="F3446" s="2" t="s">
        <v>262</v>
      </c>
      <c r="G3446" s="2" t="s">
        <v>13</v>
      </c>
      <c r="H3446" s="2">
        <v>74000</v>
      </c>
    </row>
    <row r="3447" spans="1:8" x14ac:dyDescent="0.45">
      <c r="A3447" s="2" t="str">
        <f t="shared" si="53"/>
        <v>VALTexCORPUS CHRISTIDESULFURIZATION, RESIDUALDownstream Charge Capacity, Next Year (barrels per stream day)</v>
      </c>
      <c r="B3447" s="2" t="s">
        <v>270</v>
      </c>
      <c r="C3447" s="2" t="s">
        <v>331</v>
      </c>
      <c r="D3447" s="2" t="s">
        <v>38</v>
      </c>
      <c r="E3447" s="2" t="s">
        <v>78</v>
      </c>
      <c r="F3447" s="2" t="s">
        <v>262</v>
      </c>
      <c r="G3447" s="2" t="s">
        <v>14</v>
      </c>
      <c r="H3447" s="2">
        <v>74000</v>
      </c>
    </row>
    <row r="3448" spans="1:8" x14ac:dyDescent="0.45">
      <c r="A3448" s="2" t="str">
        <f t="shared" si="53"/>
        <v>VALTexCORPUS CHRISTIHYDROGEN (MMCFD)Production Capacity, Current Year (barrels per steam day except sulfur and hydrogen)</v>
      </c>
      <c r="B3448" s="2" t="s">
        <v>270</v>
      </c>
      <c r="C3448" s="2" t="s">
        <v>331</v>
      </c>
      <c r="D3448" s="2" t="s">
        <v>38</v>
      </c>
      <c r="E3448" s="2" t="s">
        <v>78</v>
      </c>
      <c r="F3448" s="2" t="s">
        <v>18</v>
      </c>
      <c r="G3448" s="2" t="s">
        <v>19</v>
      </c>
      <c r="H3448" s="2">
        <v>275</v>
      </c>
    </row>
    <row r="3449" spans="1:8" x14ac:dyDescent="0.45">
      <c r="A3449" s="2" t="str">
        <f t="shared" si="53"/>
        <v>VALTexCORPUS CHRISTIHYDROGEN (MMCFD)Production Capacity, Next Year (barrels per stream day except sulfur and hydrogen)</v>
      </c>
      <c r="B3449" s="2" t="s">
        <v>270</v>
      </c>
      <c r="C3449" s="2" t="s">
        <v>331</v>
      </c>
      <c r="D3449" s="2" t="s">
        <v>38</v>
      </c>
      <c r="E3449" s="2" t="s">
        <v>78</v>
      </c>
      <c r="F3449" s="2" t="s">
        <v>18</v>
      </c>
      <c r="G3449" s="2" t="s">
        <v>20</v>
      </c>
      <c r="H3449" s="2">
        <v>275</v>
      </c>
    </row>
    <row r="3450" spans="1:8" x14ac:dyDescent="0.45">
      <c r="A3450" s="2" t="str">
        <f t="shared" si="53"/>
        <v>VALTexCORPUS CHRISTIISOMERIZATION (ISOBUTANE)Production Capacity, Current Year (barrels per steam day except sulfur and hydrogen)</v>
      </c>
      <c r="B3450" s="2" t="s">
        <v>270</v>
      </c>
      <c r="C3450" s="2" t="s">
        <v>331</v>
      </c>
      <c r="D3450" s="2" t="s">
        <v>38</v>
      </c>
      <c r="E3450" s="2" t="s">
        <v>78</v>
      </c>
      <c r="F3450" s="2" t="s">
        <v>21</v>
      </c>
      <c r="G3450" s="2" t="s">
        <v>19</v>
      </c>
      <c r="H3450" s="2">
        <v>17000</v>
      </c>
    </row>
    <row r="3451" spans="1:8" x14ac:dyDescent="0.45">
      <c r="A3451" s="2" t="str">
        <f t="shared" si="53"/>
        <v>VALTexCORPUS CHRISTIISOMERIZATION (ISOBUTANE)Production Capacity, Next Year (barrels per stream day except sulfur and hydrogen)</v>
      </c>
      <c r="B3451" s="2" t="s">
        <v>270</v>
      </c>
      <c r="C3451" s="2" t="s">
        <v>331</v>
      </c>
      <c r="D3451" s="2" t="s">
        <v>38</v>
      </c>
      <c r="E3451" s="2" t="s">
        <v>78</v>
      </c>
      <c r="F3451" s="2" t="s">
        <v>21</v>
      </c>
      <c r="G3451" s="2" t="s">
        <v>20</v>
      </c>
      <c r="H3451" s="2">
        <v>17000</v>
      </c>
    </row>
    <row r="3452" spans="1:8" x14ac:dyDescent="0.45">
      <c r="A3452" s="2" t="str">
        <f t="shared" si="53"/>
        <v>VALTexCORPUS CHRISTIISOMERIZATION (ISOPENTANE/ISOHEXANE)Production Capacity, Current Year (barrels per steam day except sulfur and hydrogen)</v>
      </c>
      <c r="B3452" s="2" t="s">
        <v>270</v>
      </c>
      <c r="C3452" s="2" t="s">
        <v>331</v>
      </c>
      <c r="D3452" s="2" t="s">
        <v>38</v>
      </c>
      <c r="E3452" s="2" t="s">
        <v>78</v>
      </c>
      <c r="F3452" s="2" t="s">
        <v>22</v>
      </c>
      <c r="G3452" s="2" t="s">
        <v>19</v>
      </c>
      <c r="H3452" s="2">
        <v>12000</v>
      </c>
    </row>
    <row r="3453" spans="1:8" x14ac:dyDescent="0.45">
      <c r="A3453" s="2" t="str">
        <f t="shared" si="53"/>
        <v>VALTexCORPUS CHRISTIISOMERIZATION (ISOPENTANE/ISOHEXANE)Production Capacity, Next Year (barrels per stream day except sulfur and hydrogen)</v>
      </c>
      <c r="B3453" s="2" t="s">
        <v>270</v>
      </c>
      <c r="C3453" s="2" t="s">
        <v>331</v>
      </c>
      <c r="D3453" s="2" t="s">
        <v>38</v>
      </c>
      <c r="E3453" s="2" t="s">
        <v>78</v>
      </c>
      <c r="F3453" s="2" t="s">
        <v>22</v>
      </c>
      <c r="G3453" s="2" t="s">
        <v>20</v>
      </c>
      <c r="H3453" s="2">
        <v>12000</v>
      </c>
    </row>
    <row r="3454" spans="1:8" x14ac:dyDescent="0.45">
      <c r="A3454" s="2" t="str">
        <f t="shared" si="53"/>
        <v>VALTexCORPUS CHRISTIOPERATING CAPACITYAtmospheric Crude Distillation Capacity (barrels per calendar day)</v>
      </c>
      <c r="B3454" s="2" t="s">
        <v>270</v>
      </c>
      <c r="C3454" s="2" t="s">
        <v>331</v>
      </c>
      <c r="D3454" s="2" t="s">
        <v>38</v>
      </c>
      <c r="E3454" s="2" t="s">
        <v>78</v>
      </c>
      <c r="F3454" s="2" t="s">
        <v>31</v>
      </c>
      <c r="G3454" s="2" t="s">
        <v>32</v>
      </c>
      <c r="H3454" s="2">
        <v>293000</v>
      </c>
    </row>
    <row r="3455" spans="1:8" x14ac:dyDescent="0.45">
      <c r="A3455" s="2" t="str">
        <f t="shared" si="53"/>
        <v>VALTexCORPUS CHRISTIOPERATING CAPACITYAtmospheric Crude Distillation Capacity (barrels per stream day)</v>
      </c>
      <c r="B3455" s="2" t="s">
        <v>270</v>
      </c>
      <c r="C3455" s="2" t="s">
        <v>331</v>
      </c>
      <c r="D3455" s="2" t="s">
        <v>38</v>
      </c>
      <c r="E3455" s="2" t="s">
        <v>78</v>
      </c>
      <c r="F3455" s="2" t="s">
        <v>31</v>
      </c>
      <c r="G3455" s="2" t="s">
        <v>33</v>
      </c>
      <c r="H3455" s="2">
        <v>300000</v>
      </c>
    </row>
    <row r="3456" spans="1:8" x14ac:dyDescent="0.45">
      <c r="A3456" s="2" t="str">
        <f t="shared" si="53"/>
        <v>VALTexCORPUS CHRISTIPETCOKE,MARKETProduction Capacity, Current Year (barrels per steam day except sulfur and hydrogen)</v>
      </c>
      <c r="B3456" s="2" t="s">
        <v>270</v>
      </c>
      <c r="C3456" s="2" t="s">
        <v>331</v>
      </c>
      <c r="D3456" s="2" t="s">
        <v>38</v>
      </c>
      <c r="E3456" s="2" t="s">
        <v>78</v>
      </c>
      <c r="F3456" s="2" t="s">
        <v>67</v>
      </c>
      <c r="G3456" s="2" t="s">
        <v>19</v>
      </c>
      <c r="H3456" s="2">
        <v>6270</v>
      </c>
    </row>
    <row r="3457" spans="1:8" x14ac:dyDescent="0.45">
      <c r="A3457" s="2" t="str">
        <f t="shared" si="53"/>
        <v>VALTexCORPUS CHRISTIPETCOKE,MARKETProduction Capacity, Next Year (barrels per stream day except sulfur and hydrogen)</v>
      </c>
      <c r="B3457" s="2" t="s">
        <v>270</v>
      </c>
      <c r="C3457" s="2" t="s">
        <v>331</v>
      </c>
      <c r="D3457" s="2" t="s">
        <v>38</v>
      </c>
      <c r="E3457" s="2" t="s">
        <v>78</v>
      </c>
      <c r="F3457" s="2" t="s">
        <v>67</v>
      </c>
      <c r="G3457" s="2" t="s">
        <v>20</v>
      </c>
      <c r="H3457" s="2">
        <v>6270</v>
      </c>
    </row>
    <row r="3458" spans="1:8" x14ac:dyDescent="0.45">
      <c r="A3458" s="2" t="str">
        <f t="shared" ref="A3458:A3521" si="54">LEFT(B3458,3)&amp;LEFT(D3458,3)&amp;LEFT(E3458,15)&amp;F3458&amp;G3458</f>
        <v>VALTexCORPUS CHRISTISULFUR (SHORT TONS/DAY)Production Capacity, Current Year (barrels per steam day except sulfur and hydrogen)</v>
      </c>
      <c r="B3458" s="2" t="s">
        <v>270</v>
      </c>
      <c r="C3458" s="2" t="s">
        <v>331</v>
      </c>
      <c r="D3458" s="2" t="s">
        <v>38</v>
      </c>
      <c r="E3458" s="2" t="s">
        <v>78</v>
      </c>
      <c r="F3458" s="2" t="s">
        <v>24</v>
      </c>
      <c r="G3458" s="2" t="s">
        <v>19</v>
      </c>
      <c r="H3458" s="2">
        <v>1288</v>
      </c>
    </row>
    <row r="3459" spans="1:8" x14ac:dyDescent="0.45">
      <c r="A3459" s="2" t="str">
        <f t="shared" si="54"/>
        <v>VALTexCORPUS CHRISTISULFUR (SHORT TONS/DAY)Production Capacity, Next Year (barrels per stream day except sulfur and hydrogen)</v>
      </c>
      <c r="B3459" s="2" t="s">
        <v>270</v>
      </c>
      <c r="C3459" s="2" t="s">
        <v>331</v>
      </c>
      <c r="D3459" s="2" t="s">
        <v>38</v>
      </c>
      <c r="E3459" s="2" t="s">
        <v>78</v>
      </c>
      <c r="F3459" s="2" t="s">
        <v>24</v>
      </c>
      <c r="G3459" s="2" t="s">
        <v>20</v>
      </c>
      <c r="H3459" s="2">
        <v>1288</v>
      </c>
    </row>
    <row r="3460" spans="1:8" x14ac:dyDescent="0.45">
      <c r="A3460" s="2" t="str">
        <f t="shared" si="54"/>
        <v>VALTexCORPUS CHRISTITHERM CRACKING, DELAYED COKINGDownstream Charge Capacity, Current Year (barrels per calendar day)</v>
      </c>
      <c r="B3460" s="2" t="s">
        <v>270</v>
      </c>
      <c r="C3460" s="2" t="s">
        <v>331</v>
      </c>
      <c r="D3460" s="2" t="s">
        <v>38</v>
      </c>
      <c r="E3460" s="2" t="s">
        <v>78</v>
      </c>
      <c r="F3460" s="2" t="s">
        <v>68</v>
      </c>
      <c r="G3460" s="2" t="s">
        <v>12</v>
      </c>
      <c r="H3460" s="2">
        <v>16500</v>
      </c>
    </row>
    <row r="3461" spans="1:8" x14ac:dyDescent="0.45">
      <c r="A3461" s="2" t="str">
        <f t="shared" si="54"/>
        <v>VALTexCORPUS CHRISTITHERM CRACKING, DELAYED COKINGDownstream Charge Capacity, Current Year (barrels per stream day)</v>
      </c>
      <c r="B3461" s="2" t="s">
        <v>270</v>
      </c>
      <c r="C3461" s="2" t="s">
        <v>331</v>
      </c>
      <c r="D3461" s="2" t="s">
        <v>38</v>
      </c>
      <c r="E3461" s="2" t="s">
        <v>78</v>
      </c>
      <c r="F3461" s="2" t="s">
        <v>68</v>
      </c>
      <c r="G3461" s="2" t="s">
        <v>13</v>
      </c>
      <c r="H3461" s="2">
        <v>17000</v>
      </c>
    </row>
    <row r="3462" spans="1:8" x14ac:dyDescent="0.45">
      <c r="A3462" s="2" t="str">
        <f t="shared" si="54"/>
        <v>VALTexCORPUS CHRISTITHERM CRACKING, DELAYED COKINGDownstream Charge Capacity, Next Year (barrels per stream day)</v>
      </c>
      <c r="B3462" s="2" t="s">
        <v>270</v>
      </c>
      <c r="C3462" s="2" t="s">
        <v>331</v>
      </c>
      <c r="D3462" s="2" t="s">
        <v>38</v>
      </c>
      <c r="E3462" s="2" t="s">
        <v>78</v>
      </c>
      <c r="F3462" s="2" t="s">
        <v>68</v>
      </c>
      <c r="G3462" s="2" t="s">
        <v>14</v>
      </c>
      <c r="H3462" s="2">
        <v>17000</v>
      </c>
    </row>
    <row r="3463" spans="1:8" x14ac:dyDescent="0.45">
      <c r="A3463" s="2" t="str">
        <f t="shared" si="54"/>
        <v>VALTexCORPUS CHRISTITOTAL OPER CAP (PROJECTED, NEXT YEAR)Atmospheric Crude Distillation Capacity (barrels per stream day)</v>
      </c>
      <c r="B3463" s="2" t="s">
        <v>270</v>
      </c>
      <c r="C3463" s="2" t="s">
        <v>331</v>
      </c>
      <c r="D3463" s="2" t="s">
        <v>38</v>
      </c>
      <c r="E3463" s="2" t="s">
        <v>78</v>
      </c>
      <c r="F3463" s="2" t="s">
        <v>34</v>
      </c>
      <c r="G3463" s="2" t="s">
        <v>33</v>
      </c>
      <c r="H3463" s="2">
        <v>300000</v>
      </c>
    </row>
    <row r="3464" spans="1:8" x14ac:dyDescent="0.45">
      <c r="A3464" s="2" t="str">
        <f t="shared" si="54"/>
        <v>VALTexCORPUS CHRISTITOTAL OPERABLE CAPACITYAtmospheric Crude Distillation Capacity (barrels per calendar day)</v>
      </c>
      <c r="B3464" s="2" t="s">
        <v>270</v>
      </c>
      <c r="C3464" s="2" t="s">
        <v>331</v>
      </c>
      <c r="D3464" s="2" t="s">
        <v>38</v>
      </c>
      <c r="E3464" s="2" t="s">
        <v>78</v>
      </c>
      <c r="F3464" s="2" t="s">
        <v>35</v>
      </c>
      <c r="G3464" s="2" t="s">
        <v>32</v>
      </c>
      <c r="H3464" s="2">
        <v>293000</v>
      </c>
    </row>
    <row r="3465" spans="1:8" x14ac:dyDescent="0.45">
      <c r="A3465" s="2" t="str">
        <f t="shared" si="54"/>
        <v>VALTexCORPUS CHRISTITOTAL OPERABLE CAPACITYAtmospheric Crude Distillation Capacity (barrels per stream day)</v>
      </c>
      <c r="B3465" s="2" t="s">
        <v>270</v>
      </c>
      <c r="C3465" s="2" t="s">
        <v>331</v>
      </c>
      <c r="D3465" s="2" t="s">
        <v>38</v>
      </c>
      <c r="E3465" s="2" t="s">
        <v>78</v>
      </c>
      <c r="F3465" s="2" t="s">
        <v>35</v>
      </c>
      <c r="G3465" s="2" t="s">
        <v>33</v>
      </c>
      <c r="H3465" s="2">
        <v>300000</v>
      </c>
    </row>
    <row r="3466" spans="1:8" x14ac:dyDescent="0.45">
      <c r="A3466" s="2" t="str">
        <f t="shared" si="54"/>
        <v>VALTexCORPUS CHRISTIVACUUM DISTILLATIONDownstream Charge Capacity, Current Year (barrels per stream day)</v>
      </c>
      <c r="B3466" s="2" t="s">
        <v>270</v>
      </c>
      <c r="C3466" s="2" t="s">
        <v>331</v>
      </c>
      <c r="D3466" s="2" t="s">
        <v>38</v>
      </c>
      <c r="E3466" s="2" t="s">
        <v>78</v>
      </c>
      <c r="F3466" s="2" t="s">
        <v>36</v>
      </c>
      <c r="G3466" s="2" t="s">
        <v>13</v>
      </c>
      <c r="H3466" s="2">
        <v>97000</v>
      </c>
    </row>
    <row r="3467" spans="1:8" x14ac:dyDescent="0.45">
      <c r="A3467" s="2" t="str">
        <f t="shared" si="54"/>
        <v>VALTexCORPUS CHRISTIVACUUM DISTILLATIONDownstream Charge Capacity, Next Year (barrels per stream day)</v>
      </c>
      <c r="B3467" s="2" t="s">
        <v>270</v>
      </c>
      <c r="C3467" s="2" t="s">
        <v>331</v>
      </c>
      <c r="D3467" s="2" t="s">
        <v>38</v>
      </c>
      <c r="E3467" s="2" t="s">
        <v>78</v>
      </c>
      <c r="F3467" s="2" t="s">
        <v>36</v>
      </c>
      <c r="G3467" s="2" t="s">
        <v>14</v>
      </c>
      <c r="H3467" s="2">
        <v>97000</v>
      </c>
    </row>
    <row r="3468" spans="1:8" x14ac:dyDescent="0.45">
      <c r="A3468" s="2" t="str">
        <f t="shared" si="54"/>
        <v>VALTexHOUSTONALKYLATESProduction Capacity, Current Year (barrels per steam day except sulfur and hydrogen)</v>
      </c>
      <c r="B3468" s="2" t="s">
        <v>270</v>
      </c>
      <c r="C3468" s="2" t="s">
        <v>331</v>
      </c>
      <c r="D3468" s="2" t="s">
        <v>38</v>
      </c>
      <c r="E3468" s="2" t="s">
        <v>195</v>
      </c>
      <c r="F3468" s="2" t="s">
        <v>40</v>
      </c>
      <c r="G3468" s="2" t="s">
        <v>19</v>
      </c>
      <c r="H3468" s="2">
        <v>11900</v>
      </c>
    </row>
    <row r="3469" spans="1:8" x14ac:dyDescent="0.45">
      <c r="A3469" s="2" t="str">
        <f t="shared" si="54"/>
        <v>VALTexHOUSTONALKYLATESProduction Capacity, Next Year (barrels per stream day except sulfur and hydrogen)</v>
      </c>
      <c r="B3469" s="2" t="s">
        <v>270</v>
      </c>
      <c r="C3469" s="2" t="s">
        <v>331</v>
      </c>
      <c r="D3469" s="2" t="s">
        <v>38</v>
      </c>
      <c r="E3469" s="2" t="s">
        <v>195</v>
      </c>
      <c r="F3469" s="2" t="s">
        <v>40</v>
      </c>
      <c r="G3469" s="2" t="s">
        <v>20</v>
      </c>
      <c r="H3469" s="2">
        <v>11900</v>
      </c>
    </row>
    <row r="3470" spans="1:8" x14ac:dyDescent="0.45">
      <c r="A3470" s="2" t="str">
        <f t="shared" si="54"/>
        <v>VALTexHOUSTONCAT CRACKING: FRESH FEEDDownstream Charge Capacity, Current Year (barrels per calendar day)</v>
      </c>
      <c r="B3470" s="2" t="s">
        <v>270</v>
      </c>
      <c r="C3470" s="2" t="s">
        <v>331</v>
      </c>
      <c r="D3470" s="2" t="s">
        <v>38</v>
      </c>
      <c r="E3470" s="2" t="s">
        <v>195</v>
      </c>
      <c r="F3470" s="2" t="s">
        <v>28</v>
      </c>
      <c r="G3470" s="2" t="s">
        <v>12</v>
      </c>
      <c r="H3470" s="2">
        <v>68300</v>
      </c>
    </row>
    <row r="3471" spans="1:8" x14ac:dyDescent="0.45">
      <c r="A3471" s="2" t="str">
        <f t="shared" si="54"/>
        <v>VALTexHOUSTONCAT CRACKING: FRESH FEEDDownstream Charge Capacity, Current Year (barrels per stream day)</v>
      </c>
      <c r="B3471" s="2" t="s">
        <v>270</v>
      </c>
      <c r="C3471" s="2" t="s">
        <v>331</v>
      </c>
      <c r="D3471" s="2" t="s">
        <v>38</v>
      </c>
      <c r="E3471" s="2" t="s">
        <v>195</v>
      </c>
      <c r="F3471" s="2" t="s">
        <v>28</v>
      </c>
      <c r="G3471" s="2" t="s">
        <v>13</v>
      </c>
      <c r="H3471" s="2">
        <v>71750</v>
      </c>
    </row>
    <row r="3472" spans="1:8" x14ac:dyDescent="0.45">
      <c r="A3472" s="2" t="str">
        <f t="shared" si="54"/>
        <v>VALTexHOUSTONCAT CRACKING: FRESH FEEDDownstream Charge Capacity, Next Year (barrels per stream day)</v>
      </c>
      <c r="B3472" s="2" t="s">
        <v>270</v>
      </c>
      <c r="C3472" s="2" t="s">
        <v>331</v>
      </c>
      <c r="D3472" s="2" t="s">
        <v>38</v>
      </c>
      <c r="E3472" s="2" t="s">
        <v>195</v>
      </c>
      <c r="F3472" s="2" t="s">
        <v>28</v>
      </c>
      <c r="G3472" s="2" t="s">
        <v>14</v>
      </c>
      <c r="H3472" s="2">
        <v>71750</v>
      </c>
    </row>
    <row r="3473" spans="1:8" x14ac:dyDescent="0.45">
      <c r="A3473" s="2" t="str">
        <f t="shared" si="54"/>
        <v>VALTexHOUSTONCAT HYDROCRACKING, DISTILLATEDownstream Charge Capacity, Current Year (barrels per calendar day)</v>
      </c>
      <c r="B3473" s="2" t="s">
        <v>270</v>
      </c>
      <c r="C3473" s="2" t="s">
        <v>331</v>
      </c>
      <c r="D3473" s="2" t="s">
        <v>38</v>
      </c>
      <c r="E3473" s="2" t="s">
        <v>195</v>
      </c>
      <c r="F3473" s="2" t="s">
        <v>158</v>
      </c>
      <c r="G3473" s="2" t="s">
        <v>12</v>
      </c>
      <c r="H3473" s="2">
        <v>64400</v>
      </c>
    </row>
    <row r="3474" spans="1:8" x14ac:dyDescent="0.45">
      <c r="A3474" s="2" t="str">
        <f t="shared" si="54"/>
        <v>VALTexHOUSTONCAT HYDROCRACKING, DISTILLATEDownstream Charge Capacity, Current Year (barrels per stream day)</v>
      </c>
      <c r="B3474" s="2" t="s">
        <v>270</v>
      </c>
      <c r="C3474" s="2" t="s">
        <v>331</v>
      </c>
      <c r="D3474" s="2" t="s">
        <v>38</v>
      </c>
      <c r="E3474" s="2" t="s">
        <v>195</v>
      </c>
      <c r="F3474" s="2" t="s">
        <v>158</v>
      </c>
      <c r="G3474" s="2" t="s">
        <v>13</v>
      </c>
      <c r="H3474" s="2">
        <v>71900</v>
      </c>
    </row>
    <row r="3475" spans="1:8" x14ac:dyDescent="0.45">
      <c r="A3475" s="2" t="str">
        <f t="shared" si="54"/>
        <v>VALTexHOUSTONCAT HYDROCRACKING, DISTILLATEDownstream Charge Capacity, Next Year (barrels per stream day)</v>
      </c>
      <c r="B3475" s="2" t="s">
        <v>270</v>
      </c>
      <c r="C3475" s="2" t="s">
        <v>331</v>
      </c>
      <c r="D3475" s="2" t="s">
        <v>38</v>
      </c>
      <c r="E3475" s="2" t="s">
        <v>195</v>
      </c>
      <c r="F3475" s="2" t="s">
        <v>158</v>
      </c>
      <c r="G3475" s="2" t="s">
        <v>14</v>
      </c>
      <c r="H3475" s="2">
        <v>71900</v>
      </c>
    </row>
    <row r="3476" spans="1:8" x14ac:dyDescent="0.45">
      <c r="A3476" s="2" t="str">
        <f t="shared" si="54"/>
        <v>VALTexHOUSTONDESULFURIZATION, GASOLINEDownstream Charge Capacity, Current Year (barrels per stream day)</v>
      </c>
      <c r="B3476" s="2" t="s">
        <v>270</v>
      </c>
      <c r="C3476" s="2" t="s">
        <v>331</v>
      </c>
      <c r="D3476" s="2" t="s">
        <v>38</v>
      </c>
      <c r="E3476" s="2" t="s">
        <v>195</v>
      </c>
      <c r="F3476" s="2" t="s">
        <v>30</v>
      </c>
      <c r="G3476" s="2" t="s">
        <v>13</v>
      </c>
      <c r="H3476" s="2">
        <v>33600</v>
      </c>
    </row>
    <row r="3477" spans="1:8" x14ac:dyDescent="0.45">
      <c r="A3477" s="2" t="str">
        <f t="shared" si="54"/>
        <v>VALTexHOUSTONDESULFURIZATION, GASOLINEDownstream Charge Capacity, Next Year (barrels per stream day)</v>
      </c>
      <c r="B3477" s="2" t="s">
        <v>270</v>
      </c>
      <c r="C3477" s="2" t="s">
        <v>331</v>
      </c>
      <c r="D3477" s="2" t="s">
        <v>38</v>
      </c>
      <c r="E3477" s="2" t="s">
        <v>195</v>
      </c>
      <c r="F3477" s="2" t="s">
        <v>30</v>
      </c>
      <c r="G3477" s="2" t="s">
        <v>14</v>
      </c>
      <c r="H3477" s="2">
        <v>33600</v>
      </c>
    </row>
    <row r="3478" spans="1:8" x14ac:dyDescent="0.45">
      <c r="A3478" s="2" t="str">
        <f t="shared" si="54"/>
        <v>VALTexHOUSTONDESULFURIZATION, KEROSENE AND JETDownstream Charge Capacity, Current Year (barrels per stream day)</v>
      </c>
      <c r="B3478" s="2" t="s">
        <v>270</v>
      </c>
      <c r="C3478" s="2" t="s">
        <v>331</v>
      </c>
      <c r="D3478" s="2" t="s">
        <v>38</v>
      </c>
      <c r="E3478" s="2" t="s">
        <v>195</v>
      </c>
      <c r="F3478" s="2" t="s">
        <v>44</v>
      </c>
      <c r="G3478" s="2" t="s">
        <v>13</v>
      </c>
      <c r="H3478" s="2">
        <v>15000</v>
      </c>
    </row>
    <row r="3479" spans="1:8" x14ac:dyDescent="0.45">
      <c r="A3479" s="2" t="str">
        <f t="shared" si="54"/>
        <v>VALTexHOUSTONDESULFURIZATION, KEROSENE AND JETDownstream Charge Capacity, Next Year (barrels per stream day)</v>
      </c>
      <c r="B3479" s="2" t="s">
        <v>270</v>
      </c>
      <c r="C3479" s="2" t="s">
        <v>331</v>
      </c>
      <c r="D3479" s="2" t="s">
        <v>38</v>
      </c>
      <c r="E3479" s="2" t="s">
        <v>195</v>
      </c>
      <c r="F3479" s="2" t="s">
        <v>44</v>
      </c>
      <c r="G3479" s="2" t="s">
        <v>14</v>
      </c>
      <c r="H3479" s="2">
        <v>15000</v>
      </c>
    </row>
    <row r="3480" spans="1:8" x14ac:dyDescent="0.45">
      <c r="A3480" s="2" t="str">
        <f t="shared" si="54"/>
        <v>VALTexHOUSTONDESULFURIZATION, NAPHTHA/REFORMER FEEDDownstream Charge Capacity, Current Year (barrels per stream day)</v>
      </c>
      <c r="B3480" s="2" t="s">
        <v>270</v>
      </c>
      <c r="C3480" s="2" t="s">
        <v>331</v>
      </c>
      <c r="D3480" s="2" t="s">
        <v>38</v>
      </c>
      <c r="E3480" s="2" t="s">
        <v>195</v>
      </c>
      <c r="F3480" s="2" t="s">
        <v>17</v>
      </c>
      <c r="G3480" s="2" t="s">
        <v>13</v>
      </c>
      <c r="H3480" s="2">
        <v>9000</v>
      </c>
    </row>
    <row r="3481" spans="1:8" x14ac:dyDescent="0.45">
      <c r="A3481" s="2" t="str">
        <f t="shared" si="54"/>
        <v>VALTexHOUSTONDESULFURIZATION, NAPHTHA/REFORMER FEEDDownstream Charge Capacity, Next Year (barrels per stream day)</v>
      </c>
      <c r="B3481" s="2" t="s">
        <v>270</v>
      </c>
      <c r="C3481" s="2" t="s">
        <v>331</v>
      </c>
      <c r="D3481" s="2" t="s">
        <v>38</v>
      </c>
      <c r="E3481" s="2" t="s">
        <v>195</v>
      </c>
      <c r="F3481" s="2" t="s">
        <v>17</v>
      </c>
      <c r="G3481" s="2" t="s">
        <v>14</v>
      </c>
      <c r="H3481" s="2">
        <v>9000</v>
      </c>
    </row>
    <row r="3482" spans="1:8" x14ac:dyDescent="0.45">
      <c r="A3482" s="2" t="str">
        <f t="shared" si="54"/>
        <v>VALTexHOUSTONFUELS SOLVENT DEASPHALTINGDownstream Charge Capacity, Current Year (barrels per stream day)</v>
      </c>
      <c r="B3482" s="2" t="s">
        <v>270</v>
      </c>
      <c r="C3482" s="2" t="s">
        <v>331</v>
      </c>
      <c r="D3482" s="2" t="s">
        <v>38</v>
      </c>
      <c r="E3482" s="2" t="s">
        <v>195</v>
      </c>
      <c r="F3482" s="2" t="s">
        <v>45</v>
      </c>
      <c r="G3482" s="2" t="s">
        <v>13</v>
      </c>
      <c r="H3482" s="2">
        <v>18000</v>
      </c>
    </row>
    <row r="3483" spans="1:8" x14ac:dyDescent="0.45">
      <c r="A3483" s="2" t="str">
        <f t="shared" si="54"/>
        <v>VALTexHOUSTONFUELS SOLVENT DEASPHALTINGDownstream Charge Capacity, Next Year (barrels per stream day)</v>
      </c>
      <c r="B3483" s="2" t="s">
        <v>270</v>
      </c>
      <c r="C3483" s="2" t="s">
        <v>331</v>
      </c>
      <c r="D3483" s="2" t="s">
        <v>38</v>
      </c>
      <c r="E3483" s="2" t="s">
        <v>195</v>
      </c>
      <c r="F3483" s="2" t="s">
        <v>45</v>
      </c>
      <c r="G3483" s="2" t="s">
        <v>14</v>
      </c>
      <c r="H3483" s="2">
        <v>18000</v>
      </c>
    </row>
    <row r="3484" spans="1:8" x14ac:dyDescent="0.45">
      <c r="A3484" s="2" t="str">
        <f t="shared" si="54"/>
        <v>VALTexHOUSTONOPERATING CAPACITYAtmospheric Crude Distillation Capacity (barrels per calendar day)</v>
      </c>
      <c r="B3484" s="2" t="s">
        <v>270</v>
      </c>
      <c r="C3484" s="2" t="s">
        <v>331</v>
      </c>
      <c r="D3484" s="2" t="s">
        <v>38</v>
      </c>
      <c r="E3484" s="2" t="s">
        <v>195</v>
      </c>
      <c r="F3484" s="2" t="s">
        <v>31</v>
      </c>
      <c r="G3484" s="2" t="s">
        <v>32</v>
      </c>
      <c r="H3484" s="2">
        <v>191000</v>
      </c>
    </row>
    <row r="3485" spans="1:8" x14ac:dyDescent="0.45">
      <c r="A3485" s="2" t="str">
        <f t="shared" si="54"/>
        <v>VALTexHOUSTONOPERATING CAPACITYAtmospheric Crude Distillation Capacity (barrels per stream day)</v>
      </c>
      <c r="B3485" s="2" t="s">
        <v>270</v>
      </c>
      <c r="C3485" s="2" t="s">
        <v>331</v>
      </c>
      <c r="D3485" s="2" t="s">
        <v>38</v>
      </c>
      <c r="E3485" s="2" t="s">
        <v>195</v>
      </c>
      <c r="F3485" s="2" t="s">
        <v>31</v>
      </c>
      <c r="G3485" s="2" t="s">
        <v>33</v>
      </c>
      <c r="H3485" s="2">
        <v>197000</v>
      </c>
    </row>
    <row r="3486" spans="1:8" x14ac:dyDescent="0.45">
      <c r="A3486" s="2" t="str">
        <f t="shared" si="54"/>
        <v>VALTexHOUSTONSULFUR (SHORT TONS/DAY)Production Capacity, Current Year (barrels per steam day except sulfur and hydrogen)</v>
      </c>
      <c r="B3486" s="2" t="s">
        <v>270</v>
      </c>
      <c r="C3486" s="2" t="s">
        <v>331</v>
      </c>
      <c r="D3486" s="2" t="s">
        <v>38</v>
      </c>
      <c r="E3486" s="2" t="s">
        <v>195</v>
      </c>
      <c r="F3486" s="2" t="s">
        <v>24</v>
      </c>
      <c r="G3486" s="2" t="s">
        <v>19</v>
      </c>
      <c r="H3486" s="2">
        <v>336</v>
      </c>
    </row>
    <row r="3487" spans="1:8" x14ac:dyDescent="0.45">
      <c r="A3487" s="2" t="str">
        <f t="shared" si="54"/>
        <v>VALTexHOUSTONSULFUR (SHORT TONS/DAY)Production Capacity, Next Year (barrels per stream day except sulfur and hydrogen)</v>
      </c>
      <c r="B3487" s="2" t="s">
        <v>270</v>
      </c>
      <c r="C3487" s="2" t="s">
        <v>331</v>
      </c>
      <c r="D3487" s="2" t="s">
        <v>38</v>
      </c>
      <c r="E3487" s="2" t="s">
        <v>195</v>
      </c>
      <c r="F3487" s="2" t="s">
        <v>24</v>
      </c>
      <c r="G3487" s="2" t="s">
        <v>20</v>
      </c>
      <c r="H3487" s="2">
        <v>336</v>
      </c>
    </row>
    <row r="3488" spans="1:8" x14ac:dyDescent="0.45">
      <c r="A3488" s="2" t="str">
        <f t="shared" si="54"/>
        <v>VALTexHOUSTONTOTAL OPER CAP (PROJECTED, NEXT YEAR)Atmospheric Crude Distillation Capacity (barrels per stream day)</v>
      </c>
      <c r="B3488" s="2" t="s">
        <v>270</v>
      </c>
      <c r="C3488" s="2" t="s">
        <v>331</v>
      </c>
      <c r="D3488" s="2" t="s">
        <v>38</v>
      </c>
      <c r="E3488" s="2" t="s">
        <v>195</v>
      </c>
      <c r="F3488" s="2" t="s">
        <v>34</v>
      </c>
      <c r="G3488" s="2" t="s">
        <v>33</v>
      </c>
      <c r="H3488" s="2">
        <v>197000</v>
      </c>
    </row>
    <row r="3489" spans="1:8" x14ac:dyDescent="0.45">
      <c r="A3489" s="2" t="str">
        <f t="shared" si="54"/>
        <v>VALTexHOUSTONTOTAL OPERABLE CAPACITYAtmospheric Crude Distillation Capacity (barrels per calendar day)</v>
      </c>
      <c r="B3489" s="2" t="s">
        <v>270</v>
      </c>
      <c r="C3489" s="2" t="s">
        <v>331</v>
      </c>
      <c r="D3489" s="2" t="s">
        <v>38</v>
      </c>
      <c r="E3489" s="2" t="s">
        <v>195</v>
      </c>
      <c r="F3489" s="2" t="s">
        <v>35</v>
      </c>
      <c r="G3489" s="2" t="s">
        <v>32</v>
      </c>
      <c r="H3489" s="2">
        <v>191000</v>
      </c>
    </row>
    <row r="3490" spans="1:8" x14ac:dyDescent="0.45">
      <c r="A3490" s="2" t="str">
        <f t="shared" si="54"/>
        <v>VALTexHOUSTONTOTAL OPERABLE CAPACITYAtmospheric Crude Distillation Capacity (barrels per stream day)</v>
      </c>
      <c r="B3490" s="2" t="s">
        <v>270</v>
      </c>
      <c r="C3490" s="2" t="s">
        <v>331</v>
      </c>
      <c r="D3490" s="2" t="s">
        <v>38</v>
      </c>
      <c r="E3490" s="2" t="s">
        <v>195</v>
      </c>
      <c r="F3490" s="2" t="s">
        <v>35</v>
      </c>
      <c r="G3490" s="2" t="s">
        <v>33</v>
      </c>
      <c r="H3490" s="2">
        <v>197000</v>
      </c>
    </row>
    <row r="3491" spans="1:8" x14ac:dyDescent="0.45">
      <c r="A3491" s="2" t="str">
        <f t="shared" si="54"/>
        <v>VALTexHOUSTONVACUUM DISTILLATIONDownstream Charge Capacity, Current Year (barrels per stream day)</v>
      </c>
      <c r="B3491" s="2" t="s">
        <v>270</v>
      </c>
      <c r="C3491" s="2" t="s">
        <v>331</v>
      </c>
      <c r="D3491" s="2" t="s">
        <v>38</v>
      </c>
      <c r="E3491" s="2" t="s">
        <v>195</v>
      </c>
      <c r="F3491" s="2" t="s">
        <v>36</v>
      </c>
      <c r="G3491" s="2" t="s">
        <v>13</v>
      </c>
      <c r="H3491" s="2">
        <v>38000</v>
      </c>
    </row>
    <row r="3492" spans="1:8" x14ac:dyDescent="0.45">
      <c r="A3492" s="2" t="str">
        <f t="shared" si="54"/>
        <v>VALTexHOUSTONVACUUM DISTILLATIONDownstream Charge Capacity, Next Year (barrels per stream day)</v>
      </c>
      <c r="B3492" s="2" t="s">
        <v>270</v>
      </c>
      <c r="C3492" s="2" t="s">
        <v>331</v>
      </c>
      <c r="D3492" s="2" t="s">
        <v>38</v>
      </c>
      <c r="E3492" s="2" t="s">
        <v>195</v>
      </c>
      <c r="F3492" s="2" t="s">
        <v>36</v>
      </c>
      <c r="G3492" s="2" t="s">
        <v>14</v>
      </c>
      <c r="H3492" s="2">
        <v>38000</v>
      </c>
    </row>
    <row r="3493" spans="1:8" x14ac:dyDescent="0.45">
      <c r="A3493" s="2" t="str">
        <f t="shared" si="54"/>
        <v>VALTexPORT ARTHURALKYLATESProduction Capacity, Current Year (barrels per steam day except sulfur and hydrogen)</v>
      </c>
      <c r="B3493" s="2" t="s">
        <v>270</v>
      </c>
      <c r="C3493" s="2" t="s">
        <v>271</v>
      </c>
      <c r="D3493" s="2" t="s">
        <v>38</v>
      </c>
      <c r="E3493" s="2" t="s">
        <v>241</v>
      </c>
      <c r="F3493" s="2" t="s">
        <v>40</v>
      </c>
      <c r="G3493" s="2" t="s">
        <v>19</v>
      </c>
      <c r="H3493" s="2">
        <v>19500</v>
      </c>
    </row>
    <row r="3494" spans="1:8" x14ac:dyDescent="0.45">
      <c r="A3494" s="2" t="str">
        <f t="shared" si="54"/>
        <v>VALTexPORT ARTHURALKYLATESProduction Capacity, Next Year (barrels per stream day except sulfur and hydrogen)</v>
      </c>
      <c r="B3494" s="2" t="s">
        <v>270</v>
      </c>
      <c r="C3494" s="2" t="s">
        <v>271</v>
      </c>
      <c r="D3494" s="2" t="s">
        <v>38</v>
      </c>
      <c r="E3494" s="2" t="s">
        <v>241</v>
      </c>
      <c r="F3494" s="2" t="s">
        <v>40</v>
      </c>
      <c r="G3494" s="2" t="s">
        <v>20</v>
      </c>
      <c r="H3494" s="2">
        <v>19500</v>
      </c>
    </row>
    <row r="3495" spans="1:8" x14ac:dyDescent="0.45">
      <c r="A3495" s="2" t="str">
        <f t="shared" si="54"/>
        <v>VALTexPORT ARTHURCAT CRACKING: FRESH FEEDDownstream Charge Capacity, Current Year (barrels per calendar day)</v>
      </c>
      <c r="B3495" s="2" t="s">
        <v>270</v>
      </c>
      <c r="C3495" s="2" t="s">
        <v>271</v>
      </c>
      <c r="D3495" s="2" t="s">
        <v>38</v>
      </c>
      <c r="E3495" s="2" t="s">
        <v>241</v>
      </c>
      <c r="F3495" s="2" t="s">
        <v>28</v>
      </c>
      <c r="G3495" s="2" t="s">
        <v>12</v>
      </c>
      <c r="H3495" s="2">
        <v>73000</v>
      </c>
    </row>
    <row r="3496" spans="1:8" x14ac:dyDescent="0.45">
      <c r="A3496" s="2" t="str">
        <f t="shared" si="54"/>
        <v>VALTexPORT ARTHURCAT CRACKING: FRESH FEEDDownstream Charge Capacity, Current Year (barrels per stream day)</v>
      </c>
      <c r="B3496" s="2" t="s">
        <v>270</v>
      </c>
      <c r="C3496" s="2" t="s">
        <v>271</v>
      </c>
      <c r="D3496" s="2" t="s">
        <v>38</v>
      </c>
      <c r="E3496" s="2" t="s">
        <v>241</v>
      </c>
      <c r="F3496" s="2" t="s">
        <v>28</v>
      </c>
      <c r="G3496" s="2" t="s">
        <v>13</v>
      </c>
      <c r="H3496" s="2">
        <v>75000</v>
      </c>
    </row>
    <row r="3497" spans="1:8" x14ac:dyDescent="0.45">
      <c r="A3497" s="2" t="str">
        <f t="shared" si="54"/>
        <v>VALTexPORT ARTHURCAT CRACKING: FRESH FEEDDownstream Charge Capacity, Next Year (barrels per stream day)</v>
      </c>
      <c r="B3497" s="2" t="s">
        <v>270</v>
      </c>
      <c r="C3497" s="2" t="s">
        <v>271</v>
      </c>
      <c r="D3497" s="2" t="s">
        <v>38</v>
      </c>
      <c r="E3497" s="2" t="s">
        <v>241</v>
      </c>
      <c r="F3497" s="2" t="s">
        <v>28</v>
      </c>
      <c r="G3497" s="2" t="s">
        <v>14</v>
      </c>
      <c r="H3497" s="2">
        <v>75000</v>
      </c>
    </row>
    <row r="3498" spans="1:8" x14ac:dyDescent="0.45">
      <c r="A3498" s="2" t="str">
        <f t="shared" si="54"/>
        <v>VALTexPORT ARTHURCAT HYDROCRACKING, GAS OILDownstream Charge Capacity, Current Year (barrels per calendar day)</v>
      </c>
      <c r="B3498" s="2" t="s">
        <v>270</v>
      </c>
      <c r="C3498" s="2" t="s">
        <v>271</v>
      </c>
      <c r="D3498" s="2" t="s">
        <v>38</v>
      </c>
      <c r="E3498" s="2" t="s">
        <v>241</v>
      </c>
      <c r="F3498" s="2" t="s">
        <v>11</v>
      </c>
      <c r="G3498" s="2" t="s">
        <v>12</v>
      </c>
      <c r="H3498" s="2">
        <v>113000</v>
      </c>
    </row>
    <row r="3499" spans="1:8" x14ac:dyDescent="0.45">
      <c r="A3499" s="2" t="str">
        <f t="shared" si="54"/>
        <v>VALTexPORT ARTHURCAT HYDROCRACKING, GAS OILDownstream Charge Capacity, Current Year (barrels per stream day)</v>
      </c>
      <c r="B3499" s="2" t="s">
        <v>270</v>
      </c>
      <c r="C3499" s="2" t="s">
        <v>271</v>
      </c>
      <c r="D3499" s="2" t="s">
        <v>38</v>
      </c>
      <c r="E3499" s="2" t="s">
        <v>241</v>
      </c>
      <c r="F3499" s="2" t="s">
        <v>11</v>
      </c>
      <c r="G3499" s="2" t="s">
        <v>13</v>
      </c>
      <c r="H3499" s="2">
        <v>124800</v>
      </c>
    </row>
    <row r="3500" spans="1:8" x14ac:dyDescent="0.45">
      <c r="A3500" s="2" t="str">
        <f t="shared" si="54"/>
        <v>VALTexPORT ARTHURCAT HYDROCRACKING, GAS OILDownstream Charge Capacity, Next Year (barrels per stream day)</v>
      </c>
      <c r="B3500" s="2" t="s">
        <v>270</v>
      </c>
      <c r="C3500" s="2" t="s">
        <v>271</v>
      </c>
      <c r="D3500" s="2" t="s">
        <v>38</v>
      </c>
      <c r="E3500" s="2" t="s">
        <v>241</v>
      </c>
      <c r="F3500" s="2" t="s">
        <v>11</v>
      </c>
      <c r="G3500" s="2" t="s">
        <v>14</v>
      </c>
      <c r="H3500" s="2">
        <v>124800</v>
      </c>
    </row>
    <row r="3501" spans="1:8" x14ac:dyDescent="0.45">
      <c r="A3501" s="2" t="str">
        <f t="shared" si="54"/>
        <v>VALTexPORT ARTHURCAT REFORMING: LOW PRESSUREDownstream Charge Capacity, Current Year (barrels per calendar day)</v>
      </c>
      <c r="B3501" s="2" t="s">
        <v>270</v>
      </c>
      <c r="C3501" s="2" t="s">
        <v>271</v>
      </c>
      <c r="D3501" s="2" t="s">
        <v>38</v>
      </c>
      <c r="E3501" s="2" t="s">
        <v>241</v>
      </c>
      <c r="F3501" s="2" t="s">
        <v>15</v>
      </c>
      <c r="G3501" s="2" t="s">
        <v>12</v>
      </c>
      <c r="H3501" s="2">
        <v>43500</v>
      </c>
    </row>
    <row r="3502" spans="1:8" x14ac:dyDescent="0.45">
      <c r="A3502" s="2" t="str">
        <f t="shared" si="54"/>
        <v>VALTexPORT ARTHURCAT REFORMING: LOW PRESSUREDownstream Charge Capacity, Current Year (barrels per stream day)</v>
      </c>
      <c r="B3502" s="2" t="s">
        <v>270</v>
      </c>
      <c r="C3502" s="2" t="s">
        <v>271</v>
      </c>
      <c r="D3502" s="2" t="s">
        <v>38</v>
      </c>
      <c r="E3502" s="2" t="s">
        <v>241</v>
      </c>
      <c r="F3502" s="2" t="s">
        <v>15</v>
      </c>
      <c r="G3502" s="2" t="s">
        <v>13</v>
      </c>
      <c r="H3502" s="2">
        <v>55000</v>
      </c>
    </row>
    <row r="3503" spans="1:8" x14ac:dyDescent="0.45">
      <c r="A3503" s="2" t="str">
        <f t="shared" si="54"/>
        <v>VALTexPORT ARTHURCAT REFORMING: LOW PRESSUREDownstream Charge Capacity, Next Year (barrels per stream day)</v>
      </c>
      <c r="B3503" s="2" t="s">
        <v>270</v>
      </c>
      <c r="C3503" s="2" t="s">
        <v>271</v>
      </c>
      <c r="D3503" s="2" t="s">
        <v>38</v>
      </c>
      <c r="E3503" s="2" t="s">
        <v>241</v>
      </c>
      <c r="F3503" s="2" t="s">
        <v>15</v>
      </c>
      <c r="G3503" s="2" t="s">
        <v>14</v>
      </c>
      <c r="H3503" s="2">
        <v>55000</v>
      </c>
    </row>
    <row r="3504" spans="1:8" x14ac:dyDescent="0.45">
      <c r="A3504" s="2" t="str">
        <f t="shared" si="54"/>
        <v>VALTexPORT ARTHURDESULFURIZATION, DIESEL FUELDownstream Charge Capacity, Current Year (barrels per stream day)</v>
      </c>
      <c r="B3504" s="2" t="s">
        <v>270</v>
      </c>
      <c r="C3504" s="2" t="s">
        <v>271</v>
      </c>
      <c r="D3504" s="2" t="s">
        <v>38</v>
      </c>
      <c r="E3504" s="2" t="s">
        <v>241</v>
      </c>
      <c r="F3504" s="2" t="s">
        <v>43</v>
      </c>
      <c r="G3504" s="2" t="s">
        <v>13</v>
      </c>
      <c r="H3504" s="2">
        <v>104600</v>
      </c>
    </row>
    <row r="3505" spans="1:8" x14ac:dyDescent="0.45">
      <c r="A3505" s="2" t="str">
        <f t="shared" si="54"/>
        <v>VALTexPORT ARTHURDESULFURIZATION, DIESEL FUELDownstream Charge Capacity, Next Year (barrels per stream day)</v>
      </c>
      <c r="B3505" s="2" t="s">
        <v>270</v>
      </c>
      <c r="C3505" s="2" t="s">
        <v>271</v>
      </c>
      <c r="D3505" s="2" t="s">
        <v>38</v>
      </c>
      <c r="E3505" s="2" t="s">
        <v>241</v>
      </c>
      <c r="F3505" s="2" t="s">
        <v>43</v>
      </c>
      <c r="G3505" s="2" t="s">
        <v>14</v>
      </c>
      <c r="H3505" s="2">
        <v>104600</v>
      </c>
    </row>
    <row r="3506" spans="1:8" x14ac:dyDescent="0.45">
      <c r="A3506" s="2" t="str">
        <f t="shared" si="54"/>
        <v>VALTexPORT ARTHURDESULFURIZATION, GASOLINEDownstream Charge Capacity, Current Year (barrels per stream day)</v>
      </c>
      <c r="B3506" s="2" t="s">
        <v>270</v>
      </c>
      <c r="C3506" s="2" t="s">
        <v>271</v>
      </c>
      <c r="D3506" s="2" t="s">
        <v>38</v>
      </c>
      <c r="E3506" s="2" t="s">
        <v>241</v>
      </c>
      <c r="F3506" s="2" t="s">
        <v>30</v>
      </c>
      <c r="G3506" s="2" t="s">
        <v>13</v>
      </c>
      <c r="H3506" s="2">
        <v>85000</v>
      </c>
    </row>
    <row r="3507" spans="1:8" x14ac:dyDescent="0.45">
      <c r="A3507" s="2" t="str">
        <f t="shared" si="54"/>
        <v>VALTexPORT ARTHURDESULFURIZATION, GASOLINEDownstream Charge Capacity, Next Year (barrels per stream day)</v>
      </c>
      <c r="B3507" s="2" t="s">
        <v>270</v>
      </c>
      <c r="C3507" s="2" t="s">
        <v>271</v>
      </c>
      <c r="D3507" s="2" t="s">
        <v>38</v>
      </c>
      <c r="E3507" s="2" t="s">
        <v>241</v>
      </c>
      <c r="F3507" s="2" t="s">
        <v>30</v>
      </c>
      <c r="G3507" s="2" t="s">
        <v>14</v>
      </c>
      <c r="H3507" s="2">
        <v>85000</v>
      </c>
    </row>
    <row r="3508" spans="1:8" x14ac:dyDescent="0.45">
      <c r="A3508" s="2" t="str">
        <f t="shared" si="54"/>
        <v>VALTexPORT ARTHURDESULFURIZATION, HEAVY GAS OILDownstream Charge Capacity, Current Year (barrels per stream day)</v>
      </c>
      <c r="B3508" s="2" t="s">
        <v>270</v>
      </c>
      <c r="C3508" s="2" t="s">
        <v>271</v>
      </c>
      <c r="D3508" s="2" t="s">
        <v>38</v>
      </c>
      <c r="E3508" s="2" t="s">
        <v>241</v>
      </c>
      <c r="F3508" s="2" t="s">
        <v>16</v>
      </c>
      <c r="G3508" s="2" t="s">
        <v>13</v>
      </c>
      <c r="H3508" s="2">
        <v>60000</v>
      </c>
    </row>
    <row r="3509" spans="1:8" x14ac:dyDescent="0.45">
      <c r="A3509" s="2" t="str">
        <f t="shared" si="54"/>
        <v>VALTexPORT ARTHURDESULFURIZATION, HEAVY GAS OILDownstream Charge Capacity, Next Year (barrels per stream day)</v>
      </c>
      <c r="B3509" s="2" t="s">
        <v>270</v>
      </c>
      <c r="C3509" s="2" t="s">
        <v>271</v>
      </c>
      <c r="D3509" s="2" t="s">
        <v>38</v>
      </c>
      <c r="E3509" s="2" t="s">
        <v>241</v>
      </c>
      <c r="F3509" s="2" t="s">
        <v>16</v>
      </c>
      <c r="G3509" s="2" t="s">
        <v>14</v>
      </c>
      <c r="H3509" s="2">
        <v>60000</v>
      </c>
    </row>
    <row r="3510" spans="1:8" x14ac:dyDescent="0.45">
      <c r="A3510" s="2" t="str">
        <f t="shared" si="54"/>
        <v>VALTexPORT ARTHURDESULFURIZATION, KEROSENE AND JETDownstream Charge Capacity, Current Year (barrels per stream day)</v>
      </c>
      <c r="B3510" s="2" t="s">
        <v>270</v>
      </c>
      <c r="C3510" s="2" t="s">
        <v>271</v>
      </c>
      <c r="D3510" s="2" t="s">
        <v>38</v>
      </c>
      <c r="E3510" s="2" t="s">
        <v>241</v>
      </c>
      <c r="F3510" s="2" t="s">
        <v>44</v>
      </c>
      <c r="G3510" s="2" t="s">
        <v>13</v>
      </c>
      <c r="H3510" s="2">
        <v>33000</v>
      </c>
    </row>
    <row r="3511" spans="1:8" x14ac:dyDescent="0.45">
      <c r="A3511" s="2" t="str">
        <f t="shared" si="54"/>
        <v>VALTexPORT ARTHURDESULFURIZATION, KEROSENE AND JETDownstream Charge Capacity, Next Year (barrels per stream day)</v>
      </c>
      <c r="B3511" s="2" t="s">
        <v>270</v>
      </c>
      <c r="C3511" s="2" t="s">
        <v>271</v>
      </c>
      <c r="D3511" s="2" t="s">
        <v>38</v>
      </c>
      <c r="E3511" s="2" t="s">
        <v>241</v>
      </c>
      <c r="F3511" s="2" t="s">
        <v>44</v>
      </c>
      <c r="G3511" s="2" t="s">
        <v>14</v>
      </c>
      <c r="H3511" s="2">
        <v>33000</v>
      </c>
    </row>
    <row r="3512" spans="1:8" x14ac:dyDescent="0.45">
      <c r="A3512" s="2" t="str">
        <f t="shared" si="54"/>
        <v>VALTexPORT ARTHURDESULFURIZATION, NAPHTHA/REFORMER FEEDDownstream Charge Capacity, Current Year (barrels per stream day)</v>
      </c>
      <c r="B3512" s="2" t="s">
        <v>270</v>
      </c>
      <c r="C3512" s="2" t="s">
        <v>271</v>
      </c>
      <c r="D3512" s="2" t="s">
        <v>38</v>
      </c>
      <c r="E3512" s="2" t="s">
        <v>241</v>
      </c>
      <c r="F3512" s="2" t="s">
        <v>17</v>
      </c>
      <c r="G3512" s="2" t="s">
        <v>13</v>
      </c>
      <c r="H3512" s="2">
        <v>48700</v>
      </c>
    </row>
    <row r="3513" spans="1:8" x14ac:dyDescent="0.45">
      <c r="A3513" s="2" t="str">
        <f t="shared" si="54"/>
        <v>VALTexPORT ARTHURDESULFURIZATION, NAPHTHA/REFORMER FEEDDownstream Charge Capacity, Next Year (barrels per stream day)</v>
      </c>
      <c r="B3513" s="2" t="s">
        <v>270</v>
      </c>
      <c r="C3513" s="2" t="s">
        <v>271</v>
      </c>
      <c r="D3513" s="2" t="s">
        <v>38</v>
      </c>
      <c r="E3513" s="2" t="s">
        <v>241</v>
      </c>
      <c r="F3513" s="2" t="s">
        <v>17</v>
      </c>
      <c r="G3513" s="2" t="s">
        <v>14</v>
      </c>
      <c r="H3513" s="2">
        <v>48700</v>
      </c>
    </row>
    <row r="3514" spans="1:8" x14ac:dyDescent="0.45">
      <c r="A3514" s="2" t="str">
        <f t="shared" si="54"/>
        <v>VALTexPORT ARTHUROPERATING CAPACITYAtmospheric Crude Distillation Capacity (barrels per calendar day)</v>
      </c>
      <c r="B3514" s="2" t="s">
        <v>270</v>
      </c>
      <c r="C3514" s="2" t="s">
        <v>271</v>
      </c>
      <c r="D3514" s="2" t="s">
        <v>38</v>
      </c>
      <c r="E3514" s="2" t="s">
        <v>241</v>
      </c>
      <c r="F3514" s="2" t="s">
        <v>31</v>
      </c>
      <c r="G3514" s="2" t="s">
        <v>32</v>
      </c>
      <c r="H3514" s="2">
        <v>335000</v>
      </c>
    </row>
    <row r="3515" spans="1:8" x14ac:dyDescent="0.45">
      <c r="A3515" s="2" t="str">
        <f t="shared" si="54"/>
        <v>VALTexPORT ARTHUROPERATING CAPACITYAtmospheric Crude Distillation Capacity (barrels per stream day)</v>
      </c>
      <c r="B3515" s="2" t="s">
        <v>270</v>
      </c>
      <c r="C3515" s="2" t="s">
        <v>271</v>
      </c>
      <c r="D3515" s="2" t="s">
        <v>38</v>
      </c>
      <c r="E3515" s="2" t="s">
        <v>241</v>
      </c>
      <c r="F3515" s="2" t="s">
        <v>31</v>
      </c>
      <c r="G3515" s="2" t="s">
        <v>33</v>
      </c>
      <c r="H3515" s="2">
        <v>415000</v>
      </c>
    </row>
    <row r="3516" spans="1:8" x14ac:dyDescent="0.45">
      <c r="A3516" s="2" t="str">
        <f t="shared" si="54"/>
        <v>VALTexPORT ARTHURPETCOKE,MARKETProduction Capacity, Current Year (barrels per steam day except sulfur and hydrogen)</v>
      </c>
      <c r="B3516" s="2" t="s">
        <v>270</v>
      </c>
      <c r="C3516" s="2" t="s">
        <v>271</v>
      </c>
      <c r="D3516" s="2" t="s">
        <v>38</v>
      </c>
      <c r="E3516" s="2" t="s">
        <v>241</v>
      </c>
      <c r="F3516" s="2" t="s">
        <v>67</v>
      </c>
      <c r="G3516" s="2" t="s">
        <v>19</v>
      </c>
      <c r="H3516" s="2">
        <v>32240</v>
      </c>
    </row>
    <row r="3517" spans="1:8" x14ac:dyDescent="0.45">
      <c r="A3517" s="2" t="str">
        <f t="shared" si="54"/>
        <v>VALTexPORT ARTHURPETCOKE,MARKETProduction Capacity, Next Year (barrels per stream day except sulfur and hydrogen)</v>
      </c>
      <c r="B3517" s="2" t="s">
        <v>270</v>
      </c>
      <c r="C3517" s="2" t="s">
        <v>271</v>
      </c>
      <c r="D3517" s="2" t="s">
        <v>38</v>
      </c>
      <c r="E3517" s="2" t="s">
        <v>241</v>
      </c>
      <c r="F3517" s="2" t="s">
        <v>67</v>
      </c>
      <c r="G3517" s="2" t="s">
        <v>20</v>
      </c>
      <c r="H3517" s="2">
        <v>32240</v>
      </c>
    </row>
    <row r="3518" spans="1:8" x14ac:dyDescent="0.45">
      <c r="A3518" s="2" t="str">
        <f t="shared" si="54"/>
        <v>VALTexPORT ARTHURSULFUR (SHORT TONS/DAY)Production Capacity, Current Year (barrels per steam day except sulfur and hydrogen)</v>
      </c>
      <c r="B3518" s="2" t="s">
        <v>270</v>
      </c>
      <c r="C3518" s="2" t="s">
        <v>271</v>
      </c>
      <c r="D3518" s="2" t="s">
        <v>38</v>
      </c>
      <c r="E3518" s="2" t="s">
        <v>241</v>
      </c>
      <c r="F3518" s="2" t="s">
        <v>24</v>
      </c>
      <c r="G3518" s="2" t="s">
        <v>19</v>
      </c>
      <c r="H3518" s="2">
        <v>1490</v>
      </c>
    </row>
    <row r="3519" spans="1:8" x14ac:dyDescent="0.45">
      <c r="A3519" s="2" t="str">
        <f t="shared" si="54"/>
        <v>VALTexPORT ARTHURSULFUR (SHORT TONS/DAY)Production Capacity, Next Year (barrels per stream day except sulfur and hydrogen)</v>
      </c>
      <c r="B3519" s="2" t="s">
        <v>270</v>
      </c>
      <c r="C3519" s="2" t="s">
        <v>271</v>
      </c>
      <c r="D3519" s="2" t="s">
        <v>38</v>
      </c>
      <c r="E3519" s="2" t="s">
        <v>241</v>
      </c>
      <c r="F3519" s="2" t="s">
        <v>24</v>
      </c>
      <c r="G3519" s="2" t="s">
        <v>20</v>
      </c>
      <c r="H3519" s="2">
        <v>1490</v>
      </c>
    </row>
    <row r="3520" spans="1:8" x14ac:dyDescent="0.45">
      <c r="A3520" s="2" t="str">
        <f t="shared" si="54"/>
        <v>VALTexPORT ARTHURTHERM CRACKING, DELAYED COKINGDownstream Charge Capacity, Current Year (barrels per calendar day)</v>
      </c>
      <c r="B3520" s="2" t="s">
        <v>270</v>
      </c>
      <c r="C3520" s="2" t="s">
        <v>271</v>
      </c>
      <c r="D3520" s="2" t="s">
        <v>38</v>
      </c>
      <c r="E3520" s="2" t="s">
        <v>241</v>
      </c>
      <c r="F3520" s="2" t="s">
        <v>68</v>
      </c>
      <c r="G3520" s="2" t="s">
        <v>12</v>
      </c>
      <c r="H3520" s="2">
        <v>95500</v>
      </c>
    </row>
    <row r="3521" spans="1:8" x14ac:dyDescent="0.45">
      <c r="A3521" s="2" t="str">
        <f t="shared" si="54"/>
        <v>VALTexPORT ARTHURTHERM CRACKING, DELAYED COKINGDownstream Charge Capacity, Current Year (barrels per stream day)</v>
      </c>
      <c r="B3521" s="2" t="s">
        <v>270</v>
      </c>
      <c r="C3521" s="2" t="s">
        <v>271</v>
      </c>
      <c r="D3521" s="2" t="s">
        <v>38</v>
      </c>
      <c r="E3521" s="2" t="s">
        <v>241</v>
      </c>
      <c r="F3521" s="2" t="s">
        <v>68</v>
      </c>
      <c r="G3521" s="2" t="s">
        <v>13</v>
      </c>
      <c r="H3521" s="2">
        <v>99600</v>
      </c>
    </row>
    <row r="3522" spans="1:8" x14ac:dyDescent="0.45">
      <c r="A3522" s="2" t="str">
        <f t="shared" ref="A3522:A3585" si="55">LEFT(B3522,3)&amp;LEFT(D3522,3)&amp;LEFT(E3522,15)&amp;F3522&amp;G3522</f>
        <v>VALTexPORT ARTHURTHERM CRACKING, DELAYED COKINGDownstream Charge Capacity, Next Year (barrels per stream day)</v>
      </c>
      <c r="B3522" s="2" t="s">
        <v>270</v>
      </c>
      <c r="C3522" s="2" t="s">
        <v>271</v>
      </c>
      <c r="D3522" s="2" t="s">
        <v>38</v>
      </c>
      <c r="E3522" s="2" t="s">
        <v>241</v>
      </c>
      <c r="F3522" s="2" t="s">
        <v>68</v>
      </c>
      <c r="G3522" s="2" t="s">
        <v>14</v>
      </c>
      <c r="H3522" s="2">
        <v>99600</v>
      </c>
    </row>
    <row r="3523" spans="1:8" x14ac:dyDescent="0.45">
      <c r="A3523" s="2" t="str">
        <f t="shared" si="55"/>
        <v>VALTexPORT ARTHURTOTAL OPER CAP (PROJECTED, NEXT YEAR)Atmospheric Crude Distillation Capacity (barrels per stream day)</v>
      </c>
      <c r="B3523" s="2" t="s">
        <v>270</v>
      </c>
      <c r="C3523" s="2" t="s">
        <v>271</v>
      </c>
      <c r="D3523" s="2" t="s">
        <v>38</v>
      </c>
      <c r="E3523" s="2" t="s">
        <v>241</v>
      </c>
      <c r="F3523" s="2" t="s">
        <v>34</v>
      </c>
      <c r="G3523" s="2" t="s">
        <v>33</v>
      </c>
      <c r="H3523" s="2">
        <v>415000</v>
      </c>
    </row>
    <row r="3524" spans="1:8" x14ac:dyDescent="0.45">
      <c r="A3524" s="2" t="str">
        <f t="shared" si="55"/>
        <v>VALTexPORT ARTHURTOTAL OPERABLE CAPACITYAtmospheric Crude Distillation Capacity (barrels per calendar day)</v>
      </c>
      <c r="B3524" s="2" t="s">
        <v>270</v>
      </c>
      <c r="C3524" s="2" t="s">
        <v>271</v>
      </c>
      <c r="D3524" s="2" t="s">
        <v>38</v>
      </c>
      <c r="E3524" s="2" t="s">
        <v>241</v>
      </c>
      <c r="F3524" s="2" t="s">
        <v>35</v>
      </c>
      <c r="G3524" s="2" t="s">
        <v>32</v>
      </c>
      <c r="H3524" s="2">
        <v>335000</v>
      </c>
    </row>
    <row r="3525" spans="1:8" x14ac:dyDescent="0.45">
      <c r="A3525" s="2" t="str">
        <f t="shared" si="55"/>
        <v>VALTexPORT ARTHURTOTAL OPERABLE CAPACITYAtmospheric Crude Distillation Capacity (barrels per stream day)</v>
      </c>
      <c r="B3525" s="2" t="s">
        <v>270</v>
      </c>
      <c r="C3525" s="2" t="s">
        <v>271</v>
      </c>
      <c r="D3525" s="2" t="s">
        <v>38</v>
      </c>
      <c r="E3525" s="2" t="s">
        <v>241</v>
      </c>
      <c r="F3525" s="2" t="s">
        <v>35</v>
      </c>
      <c r="G3525" s="2" t="s">
        <v>33</v>
      </c>
      <c r="H3525" s="2">
        <v>415000</v>
      </c>
    </row>
    <row r="3526" spans="1:8" x14ac:dyDescent="0.45">
      <c r="A3526" s="2" t="str">
        <f t="shared" si="55"/>
        <v>VALTexPORT ARTHURVACUUM DISTILLATIONDownstream Charge Capacity, Current Year (barrels per stream day)</v>
      </c>
      <c r="B3526" s="2" t="s">
        <v>270</v>
      </c>
      <c r="C3526" s="2" t="s">
        <v>271</v>
      </c>
      <c r="D3526" s="2" t="s">
        <v>38</v>
      </c>
      <c r="E3526" s="2" t="s">
        <v>241</v>
      </c>
      <c r="F3526" s="2" t="s">
        <v>36</v>
      </c>
      <c r="G3526" s="2" t="s">
        <v>13</v>
      </c>
      <c r="H3526" s="2">
        <v>220000</v>
      </c>
    </row>
    <row r="3527" spans="1:8" x14ac:dyDescent="0.45">
      <c r="A3527" s="2" t="str">
        <f t="shared" si="55"/>
        <v>VALTexPORT ARTHURVACUUM DISTILLATIONDownstream Charge Capacity, Next Year (barrels per stream day)</v>
      </c>
      <c r="B3527" s="2" t="s">
        <v>270</v>
      </c>
      <c r="C3527" s="2" t="s">
        <v>271</v>
      </c>
      <c r="D3527" s="2" t="s">
        <v>38</v>
      </c>
      <c r="E3527" s="2" t="s">
        <v>241</v>
      </c>
      <c r="F3527" s="2" t="s">
        <v>36</v>
      </c>
      <c r="G3527" s="2" t="s">
        <v>14</v>
      </c>
      <c r="H3527" s="2">
        <v>220000</v>
      </c>
    </row>
    <row r="3528" spans="1:8" x14ac:dyDescent="0.45">
      <c r="A3528" s="2" t="str">
        <f t="shared" si="55"/>
        <v>VALTexSUNRAYALKYLATESProduction Capacity, Current Year (barrels per steam day except sulfur and hydrogen)</v>
      </c>
      <c r="B3528" s="2" t="s">
        <v>270</v>
      </c>
      <c r="C3528" s="2" t="s">
        <v>321</v>
      </c>
      <c r="D3528" s="2" t="s">
        <v>38</v>
      </c>
      <c r="E3528" s="2" t="s">
        <v>323</v>
      </c>
      <c r="F3528" s="2" t="s">
        <v>40</v>
      </c>
      <c r="G3528" s="2" t="s">
        <v>19</v>
      </c>
      <c r="H3528" s="2">
        <v>9800</v>
      </c>
    </row>
    <row r="3529" spans="1:8" x14ac:dyDescent="0.45">
      <c r="A3529" s="2" t="str">
        <f t="shared" si="55"/>
        <v>VALTexSUNRAYALKYLATESProduction Capacity, Next Year (barrels per stream day except sulfur and hydrogen)</v>
      </c>
      <c r="B3529" s="2" t="s">
        <v>270</v>
      </c>
      <c r="C3529" s="2" t="s">
        <v>321</v>
      </c>
      <c r="D3529" s="2" t="s">
        <v>38</v>
      </c>
      <c r="E3529" s="2" t="s">
        <v>323</v>
      </c>
      <c r="F3529" s="2" t="s">
        <v>40</v>
      </c>
      <c r="G3529" s="2" t="s">
        <v>20</v>
      </c>
      <c r="H3529" s="2">
        <v>9800</v>
      </c>
    </row>
    <row r="3530" spans="1:8" x14ac:dyDescent="0.45">
      <c r="A3530" s="2" t="str">
        <f t="shared" si="55"/>
        <v>VALTexSUNRAYASPHALT &amp; ROAD OILProduction Capacity, Current Year (barrels per steam day except sulfur and hydrogen)</v>
      </c>
      <c r="B3530" s="2" t="s">
        <v>270</v>
      </c>
      <c r="C3530" s="2" t="s">
        <v>321</v>
      </c>
      <c r="D3530" s="2" t="s">
        <v>38</v>
      </c>
      <c r="E3530" s="2" t="s">
        <v>323</v>
      </c>
      <c r="F3530" s="2" t="s">
        <v>42</v>
      </c>
      <c r="G3530" s="2" t="s">
        <v>19</v>
      </c>
      <c r="H3530" s="2">
        <v>12000</v>
      </c>
    </row>
    <row r="3531" spans="1:8" x14ac:dyDescent="0.45">
      <c r="A3531" s="2" t="str">
        <f t="shared" si="55"/>
        <v>VALTexSUNRAYASPHALT &amp; ROAD OILProduction Capacity, Next Year (barrels per stream day except sulfur and hydrogen)</v>
      </c>
      <c r="B3531" s="2" t="s">
        <v>270</v>
      </c>
      <c r="C3531" s="2" t="s">
        <v>321</v>
      </c>
      <c r="D3531" s="2" t="s">
        <v>38</v>
      </c>
      <c r="E3531" s="2" t="s">
        <v>323</v>
      </c>
      <c r="F3531" s="2" t="s">
        <v>42</v>
      </c>
      <c r="G3531" s="2" t="s">
        <v>20</v>
      </c>
      <c r="H3531" s="2">
        <v>12000</v>
      </c>
    </row>
    <row r="3532" spans="1:8" x14ac:dyDescent="0.45">
      <c r="A3532" s="2" t="str">
        <f t="shared" si="55"/>
        <v>VALTexSUNRAYCAT CRACKING: FRESH FEEDDownstream Charge Capacity, Current Year (barrels per calendar day)</v>
      </c>
      <c r="B3532" s="2" t="s">
        <v>270</v>
      </c>
      <c r="C3532" s="2" t="s">
        <v>321</v>
      </c>
      <c r="D3532" s="2" t="s">
        <v>38</v>
      </c>
      <c r="E3532" s="2" t="s">
        <v>323</v>
      </c>
      <c r="F3532" s="2" t="s">
        <v>28</v>
      </c>
      <c r="G3532" s="2" t="s">
        <v>12</v>
      </c>
      <c r="H3532" s="2">
        <v>52500</v>
      </c>
    </row>
    <row r="3533" spans="1:8" x14ac:dyDescent="0.45">
      <c r="A3533" s="2" t="str">
        <f t="shared" si="55"/>
        <v>VALTexSUNRAYCAT CRACKING: FRESH FEEDDownstream Charge Capacity, Current Year (barrels per stream day)</v>
      </c>
      <c r="B3533" s="2" t="s">
        <v>270</v>
      </c>
      <c r="C3533" s="2" t="s">
        <v>321</v>
      </c>
      <c r="D3533" s="2" t="s">
        <v>38</v>
      </c>
      <c r="E3533" s="2" t="s">
        <v>323</v>
      </c>
      <c r="F3533" s="2" t="s">
        <v>28</v>
      </c>
      <c r="G3533" s="2" t="s">
        <v>13</v>
      </c>
      <c r="H3533" s="2">
        <v>54500</v>
      </c>
    </row>
    <row r="3534" spans="1:8" x14ac:dyDescent="0.45">
      <c r="A3534" s="2" t="str">
        <f t="shared" si="55"/>
        <v>VALTexSUNRAYCAT CRACKING: FRESH FEEDDownstream Charge Capacity, Next Year (barrels per stream day)</v>
      </c>
      <c r="B3534" s="2" t="s">
        <v>270</v>
      </c>
      <c r="C3534" s="2" t="s">
        <v>321</v>
      </c>
      <c r="D3534" s="2" t="s">
        <v>38</v>
      </c>
      <c r="E3534" s="2" t="s">
        <v>323</v>
      </c>
      <c r="F3534" s="2" t="s">
        <v>28</v>
      </c>
      <c r="G3534" s="2" t="s">
        <v>14</v>
      </c>
      <c r="H3534" s="2">
        <v>54500</v>
      </c>
    </row>
    <row r="3535" spans="1:8" x14ac:dyDescent="0.45">
      <c r="A3535" s="2" t="str">
        <f t="shared" si="55"/>
        <v>VALTexSUNRAYCAT HYDROCRACKING, GAS OILDownstream Charge Capacity, Current Year (barrels per calendar day)</v>
      </c>
      <c r="B3535" s="2" t="s">
        <v>270</v>
      </c>
      <c r="C3535" s="2" t="s">
        <v>321</v>
      </c>
      <c r="D3535" s="2" t="s">
        <v>38</v>
      </c>
      <c r="E3535" s="2" t="s">
        <v>323</v>
      </c>
      <c r="F3535" s="2" t="s">
        <v>11</v>
      </c>
      <c r="G3535" s="2" t="s">
        <v>12</v>
      </c>
      <c r="H3535" s="2">
        <v>25500</v>
      </c>
    </row>
    <row r="3536" spans="1:8" x14ac:dyDescent="0.45">
      <c r="A3536" s="2" t="str">
        <f t="shared" si="55"/>
        <v>VALTexSUNRAYCAT HYDROCRACKING, GAS OILDownstream Charge Capacity, Current Year (barrels per stream day)</v>
      </c>
      <c r="B3536" s="2" t="s">
        <v>270</v>
      </c>
      <c r="C3536" s="2" t="s">
        <v>321</v>
      </c>
      <c r="D3536" s="2" t="s">
        <v>38</v>
      </c>
      <c r="E3536" s="2" t="s">
        <v>323</v>
      </c>
      <c r="F3536" s="2" t="s">
        <v>11</v>
      </c>
      <c r="G3536" s="2" t="s">
        <v>13</v>
      </c>
      <c r="H3536" s="2">
        <v>29000</v>
      </c>
    </row>
    <row r="3537" spans="1:8" x14ac:dyDescent="0.45">
      <c r="A3537" s="2" t="str">
        <f t="shared" si="55"/>
        <v>VALTexSUNRAYCAT HYDROCRACKING, GAS OILDownstream Charge Capacity, Next Year (barrels per stream day)</v>
      </c>
      <c r="B3537" s="2" t="s">
        <v>270</v>
      </c>
      <c r="C3537" s="2" t="s">
        <v>321</v>
      </c>
      <c r="D3537" s="2" t="s">
        <v>38</v>
      </c>
      <c r="E3537" s="2" t="s">
        <v>323</v>
      </c>
      <c r="F3537" s="2" t="s">
        <v>11</v>
      </c>
      <c r="G3537" s="2" t="s">
        <v>14</v>
      </c>
      <c r="H3537" s="2">
        <v>29000</v>
      </c>
    </row>
    <row r="3538" spans="1:8" x14ac:dyDescent="0.45">
      <c r="A3538" s="2" t="str">
        <f t="shared" si="55"/>
        <v>VALTexSUNRAYCAT REFORMING: HIGH PRESSUREDownstream Charge Capacity, Current Year (barrels per calendar day)</v>
      </c>
      <c r="B3538" s="2" t="s">
        <v>270</v>
      </c>
      <c r="C3538" s="2" t="s">
        <v>321</v>
      </c>
      <c r="D3538" s="2" t="s">
        <v>38</v>
      </c>
      <c r="E3538" s="2" t="s">
        <v>323</v>
      </c>
      <c r="F3538" s="2" t="s">
        <v>29</v>
      </c>
      <c r="G3538" s="2" t="s">
        <v>12</v>
      </c>
      <c r="H3538" s="2">
        <v>17000</v>
      </c>
    </row>
    <row r="3539" spans="1:8" x14ac:dyDescent="0.45">
      <c r="A3539" s="2" t="str">
        <f t="shared" si="55"/>
        <v>VALTexSUNRAYCAT REFORMING: HIGH PRESSUREDownstream Charge Capacity, Current Year (barrels per stream day)</v>
      </c>
      <c r="B3539" s="2" t="s">
        <v>270</v>
      </c>
      <c r="C3539" s="2" t="s">
        <v>321</v>
      </c>
      <c r="D3539" s="2" t="s">
        <v>38</v>
      </c>
      <c r="E3539" s="2" t="s">
        <v>323</v>
      </c>
      <c r="F3539" s="2" t="s">
        <v>29</v>
      </c>
      <c r="G3539" s="2" t="s">
        <v>13</v>
      </c>
      <c r="H3539" s="2">
        <v>18000</v>
      </c>
    </row>
    <row r="3540" spans="1:8" x14ac:dyDescent="0.45">
      <c r="A3540" s="2" t="str">
        <f t="shared" si="55"/>
        <v>VALTexSUNRAYCAT REFORMING: HIGH PRESSUREDownstream Charge Capacity, Next Year (barrels per stream day)</v>
      </c>
      <c r="B3540" s="2" t="s">
        <v>270</v>
      </c>
      <c r="C3540" s="2" t="s">
        <v>321</v>
      </c>
      <c r="D3540" s="2" t="s">
        <v>38</v>
      </c>
      <c r="E3540" s="2" t="s">
        <v>323</v>
      </c>
      <c r="F3540" s="2" t="s">
        <v>29</v>
      </c>
      <c r="G3540" s="2" t="s">
        <v>14</v>
      </c>
      <c r="H3540" s="2">
        <v>18000</v>
      </c>
    </row>
    <row r="3541" spans="1:8" x14ac:dyDescent="0.45">
      <c r="A3541" s="2" t="str">
        <f t="shared" si="55"/>
        <v>VALTexSUNRAYCAT REFORMING: LOW PRESSUREDownstream Charge Capacity, Current Year (barrels per calendar day)</v>
      </c>
      <c r="B3541" s="2" t="s">
        <v>270</v>
      </c>
      <c r="C3541" s="2" t="s">
        <v>321</v>
      </c>
      <c r="D3541" s="2" t="s">
        <v>38</v>
      </c>
      <c r="E3541" s="2" t="s">
        <v>323</v>
      </c>
      <c r="F3541" s="2" t="s">
        <v>15</v>
      </c>
      <c r="G3541" s="2" t="s">
        <v>12</v>
      </c>
      <c r="H3541" s="2">
        <v>28500</v>
      </c>
    </row>
    <row r="3542" spans="1:8" x14ac:dyDescent="0.45">
      <c r="A3542" s="2" t="str">
        <f t="shared" si="55"/>
        <v>VALTexSUNRAYCAT REFORMING: LOW PRESSUREDownstream Charge Capacity, Current Year (barrels per stream day)</v>
      </c>
      <c r="B3542" s="2" t="s">
        <v>270</v>
      </c>
      <c r="C3542" s="2" t="s">
        <v>321</v>
      </c>
      <c r="D3542" s="2" t="s">
        <v>38</v>
      </c>
      <c r="E3542" s="2" t="s">
        <v>323</v>
      </c>
      <c r="F3542" s="2" t="s">
        <v>15</v>
      </c>
      <c r="G3542" s="2" t="s">
        <v>13</v>
      </c>
      <c r="H3542" s="2">
        <v>29000</v>
      </c>
    </row>
    <row r="3543" spans="1:8" x14ac:dyDescent="0.45">
      <c r="A3543" s="2" t="str">
        <f t="shared" si="55"/>
        <v>VALTexSUNRAYCAT REFORMING: LOW PRESSUREDownstream Charge Capacity, Next Year (barrels per stream day)</v>
      </c>
      <c r="B3543" s="2" t="s">
        <v>270</v>
      </c>
      <c r="C3543" s="2" t="s">
        <v>321</v>
      </c>
      <c r="D3543" s="2" t="s">
        <v>38</v>
      </c>
      <c r="E3543" s="2" t="s">
        <v>323</v>
      </c>
      <c r="F3543" s="2" t="s">
        <v>15</v>
      </c>
      <c r="G3543" s="2" t="s">
        <v>14</v>
      </c>
      <c r="H3543" s="2">
        <v>29000</v>
      </c>
    </row>
    <row r="3544" spans="1:8" x14ac:dyDescent="0.45">
      <c r="A3544" s="2" t="str">
        <f t="shared" si="55"/>
        <v>VALTexSUNRAYDESULFURIZATION, DIESEL FUELDownstream Charge Capacity, Current Year (barrels per stream day)</v>
      </c>
      <c r="B3544" s="2" t="s">
        <v>270</v>
      </c>
      <c r="C3544" s="2" t="s">
        <v>321</v>
      </c>
      <c r="D3544" s="2" t="s">
        <v>38</v>
      </c>
      <c r="E3544" s="2" t="s">
        <v>323</v>
      </c>
      <c r="F3544" s="2" t="s">
        <v>43</v>
      </c>
      <c r="G3544" s="2" t="s">
        <v>13</v>
      </c>
      <c r="H3544" s="2">
        <v>47500</v>
      </c>
    </row>
    <row r="3545" spans="1:8" x14ac:dyDescent="0.45">
      <c r="A3545" s="2" t="str">
        <f t="shared" si="55"/>
        <v>VALTexSUNRAYDESULFURIZATION, DIESEL FUELDownstream Charge Capacity, Next Year (barrels per stream day)</v>
      </c>
      <c r="B3545" s="2" t="s">
        <v>270</v>
      </c>
      <c r="C3545" s="2" t="s">
        <v>321</v>
      </c>
      <c r="D3545" s="2" t="s">
        <v>38</v>
      </c>
      <c r="E3545" s="2" t="s">
        <v>323</v>
      </c>
      <c r="F3545" s="2" t="s">
        <v>43</v>
      </c>
      <c r="G3545" s="2" t="s">
        <v>14</v>
      </c>
      <c r="H3545" s="2">
        <v>47500</v>
      </c>
    </row>
    <row r="3546" spans="1:8" x14ac:dyDescent="0.45">
      <c r="A3546" s="2" t="str">
        <f t="shared" si="55"/>
        <v>VALTexSUNRAYDESULFURIZATION, GASOLINEDownstream Charge Capacity, Current Year (barrels per stream day)</v>
      </c>
      <c r="B3546" s="2" t="s">
        <v>270</v>
      </c>
      <c r="C3546" s="2" t="s">
        <v>321</v>
      </c>
      <c r="D3546" s="2" t="s">
        <v>38</v>
      </c>
      <c r="E3546" s="2" t="s">
        <v>323</v>
      </c>
      <c r="F3546" s="2" t="s">
        <v>30</v>
      </c>
      <c r="G3546" s="2" t="s">
        <v>13</v>
      </c>
      <c r="H3546" s="2">
        <v>39600</v>
      </c>
    </row>
    <row r="3547" spans="1:8" x14ac:dyDescent="0.45">
      <c r="A3547" s="2" t="str">
        <f t="shared" si="55"/>
        <v>VALTexSUNRAYDESULFURIZATION, GASOLINEDownstream Charge Capacity, Next Year (barrels per stream day)</v>
      </c>
      <c r="B3547" s="2" t="s">
        <v>270</v>
      </c>
      <c r="C3547" s="2" t="s">
        <v>321</v>
      </c>
      <c r="D3547" s="2" t="s">
        <v>38</v>
      </c>
      <c r="E3547" s="2" t="s">
        <v>323</v>
      </c>
      <c r="F3547" s="2" t="s">
        <v>30</v>
      </c>
      <c r="G3547" s="2" t="s">
        <v>14</v>
      </c>
      <c r="H3547" s="2">
        <v>39600</v>
      </c>
    </row>
    <row r="3548" spans="1:8" x14ac:dyDescent="0.45">
      <c r="A3548" s="2" t="str">
        <f t="shared" si="55"/>
        <v>VALTexSUNRAYDESULFURIZATION, NAPHTHA/REFORMER FEEDDownstream Charge Capacity, Current Year (barrels per stream day)</v>
      </c>
      <c r="B3548" s="2" t="s">
        <v>270</v>
      </c>
      <c r="C3548" s="2" t="s">
        <v>321</v>
      </c>
      <c r="D3548" s="2" t="s">
        <v>38</v>
      </c>
      <c r="E3548" s="2" t="s">
        <v>323</v>
      </c>
      <c r="F3548" s="2" t="s">
        <v>17</v>
      </c>
      <c r="G3548" s="2" t="s">
        <v>13</v>
      </c>
      <c r="H3548" s="2">
        <v>43000</v>
      </c>
    </row>
    <row r="3549" spans="1:8" x14ac:dyDescent="0.45">
      <c r="A3549" s="2" t="str">
        <f t="shared" si="55"/>
        <v>VALTexSUNRAYDESULFURIZATION, NAPHTHA/REFORMER FEEDDownstream Charge Capacity, Next Year (barrels per stream day)</v>
      </c>
      <c r="B3549" s="2" t="s">
        <v>270</v>
      </c>
      <c r="C3549" s="2" t="s">
        <v>321</v>
      </c>
      <c r="D3549" s="2" t="s">
        <v>38</v>
      </c>
      <c r="E3549" s="2" t="s">
        <v>323</v>
      </c>
      <c r="F3549" s="2" t="s">
        <v>17</v>
      </c>
      <c r="G3549" s="2" t="s">
        <v>14</v>
      </c>
      <c r="H3549" s="2">
        <v>43000</v>
      </c>
    </row>
    <row r="3550" spans="1:8" x14ac:dyDescent="0.45">
      <c r="A3550" s="2" t="str">
        <f t="shared" si="55"/>
        <v>VALTexSUNRAYFUELS SOLVENT DEASPHALTINGDownstream Charge Capacity, Current Year (barrels per stream day)</v>
      </c>
      <c r="B3550" s="2" t="s">
        <v>270</v>
      </c>
      <c r="C3550" s="2" t="s">
        <v>321</v>
      </c>
      <c r="D3550" s="2" t="s">
        <v>38</v>
      </c>
      <c r="E3550" s="2" t="s">
        <v>323</v>
      </c>
      <c r="F3550" s="2" t="s">
        <v>45</v>
      </c>
      <c r="G3550" s="2" t="s">
        <v>13</v>
      </c>
      <c r="H3550" s="2">
        <v>14500</v>
      </c>
    </row>
    <row r="3551" spans="1:8" x14ac:dyDescent="0.45">
      <c r="A3551" s="2" t="str">
        <f t="shared" si="55"/>
        <v>VALTexSUNRAYFUELS SOLVENT DEASPHALTINGDownstream Charge Capacity, Next Year (barrels per stream day)</v>
      </c>
      <c r="B3551" s="2" t="s">
        <v>270</v>
      </c>
      <c r="C3551" s="2" t="s">
        <v>321</v>
      </c>
      <c r="D3551" s="2" t="s">
        <v>38</v>
      </c>
      <c r="E3551" s="2" t="s">
        <v>323</v>
      </c>
      <c r="F3551" s="2" t="s">
        <v>45</v>
      </c>
      <c r="G3551" s="2" t="s">
        <v>14</v>
      </c>
      <c r="H3551" s="2">
        <v>14500</v>
      </c>
    </row>
    <row r="3552" spans="1:8" x14ac:dyDescent="0.45">
      <c r="A3552" s="2" t="str">
        <f t="shared" si="55"/>
        <v>VALTexSUNRAYHYDROGEN (MMCFD)Production Capacity, Current Year (barrels per steam day except sulfur and hydrogen)</v>
      </c>
      <c r="B3552" s="2" t="s">
        <v>270</v>
      </c>
      <c r="C3552" s="2" t="s">
        <v>321</v>
      </c>
      <c r="D3552" s="2" t="s">
        <v>38</v>
      </c>
      <c r="E3552" s="2" t="s">
        <v>323</v>
      </c>
      <c r="F3552" s="2" t="s">
        <v>18</v>
      </c>
      <c r="G3552" s="2" t="s">
        <v>19</v>
      </c>
      <c r="H3552" s="2">
        <v>30</v>
      </c>
    </row>
    <row r="3553" spans="1:8" x14ac:dyDescent="0.45">
      <c r="A3553" s="2" t="str">
        <f t="shared" si="55"/>
        <v>VALTexSUNRAYHYDROGEN (MMCFD)Production Capacity, Next Year (barrels per stream day except sulfur and hydrogen)</v>
      </c>
      <c r="B3553" s="2" t="s">
        <v>270</v>
      </c>
      <c r="C3553" s="2" t="s">
        <v>321</v>
      </c>
      <c r="D3553" s="2" t="s">
        <v>38</v>
      </c>
      <c r="E3553" s="2" t="s">
        <v>323</v>
      </c>
      <c r="F3553" s="2" t="s">
        <v>18</v>
      </c>
      <c r="G3553" s="2" t="s">
        <v>20</v>
      </c>
      <c r="H3553" s="2">
        <v>30</v>
      </c>
    </row>
    <row r="3554" spans="1:8" x14ac:dyDescent="0.45">
      <c r="A3554" s="2" t="str">
        <f t="shared" si="55"/>
        <v>VALTexSUNRAYISOMERIZATION (ISOBUTANE)Production Capacity, Current Year (barrels per steam day except sulfur and hydrogen)</v>
      </c>
      <c r="B3554" s="2" t="s">
        <v>270</v>
      </c>
      <c r="C3554" s="2" t="s">
        <v>321</v>
      </c>
      <c r="D3554" s="2" t="s">
        <v>38</v>
      </c>
      <c r="E3554" s="2" t="s">
        <v>323</v>
      </c>
      <c r="F3554" s="2" t="s">
        <v>21</v>
      </c>
      <c r="G3554" s="2" t="s">
        <v>19</v>
      </c>
      <c r="H3554" s="2">
        <v>3000</v>
      </c>
    </row>
    <row r="3555" spans="1:8" x14ac:dyDescent="0.45">
      <c r="A3555" s="2" t="str">
        <f t="shared" si="55"/>
        <v>VALTexSUNRAYISOMERIZATION (ISOBUTANE)Production Capacity, Next Year (barrels per stream day except sulfur and hydrogen)</v>
      </c>
      <c r="B3555" s="2" t="s">
        <v>270</v>
      </c>
      <c r="C3555" s="2" t="s">
        <v>321</v>
      </c>
      <c r="D3555" s="2" t="s">
        <v>38</v>
      </c>
      <c r="E3555" s="2" t="s">
        <v>323</v>
      </c>
      <c r="F3555" s="2" t="s">
        <v>21</v>
      </c>
      <c r="G3555" s="2" t="s">
        <v>20</v>
      </c>
      <c r="H3555" s="2">
        <v>3000</v>
      </c>
    </row>
    <row r="3556" spans="1:8" x14ac:dyDescent="0.45">
      <c r="A3556" s="2" t="str">
        <f t="shared" si="55"/>
        <v>VALTexSUNRAYOPERATING CAPACITYAtmospheric Crude Distillation Capacity (barrels per calendar day)</v>
      </c>
      <c r="B3556" s="2" t="s">
        <v>270</v>
      </c>
      <c r="C3556" s="2" t="s">
        <v>321</v>
      </c>
      <c r="D3556" s="2" t="s">
        <v>38</v>
      </c>
      <c r="E3556" s="2" t="s">
        <v>323</v>
      </c>
      <c r="F3556" s="2" t="s">
        <v>31</v>
      </c>
      <c r="G3556" s="2" t="s">
        <v>32</v>
      </c>
      <c r="H3556" s="2">
        <v>195000</v>
      </c>
    </row>
    <row r="3557" spans="1:8" x14ac:dyDescent="0.45">
      <c r="A3557" s="2" t="str">
        <f t="shared" si="55"/>
        <v>VALTexSUNRAYOPERATING CAPACITYAtmospheric Crude Distillation Capacity (barrels per stream day)</v>
      </c>
      <c r="B3557" s="2" t="s">
        <v>270</v>
      </c>
      <c r="C3557" s="2" t="s">
        <v>321</v>
      </c>
      <c r="D3557" s="2" t="s">
        <v>38</v>
      </c>
      <c r="E3557" s="2" t="s">
        <v>323</v>
      </c>
      <c r="F3557" s="2" t="s">
        <v>31</v>
      </c>
      <c r="G3557" s="2" t="s">
        <v>33</v>
      </c>
      <c r="H3557" s="2">
        <v>200000</v>
      </c>
    </row>
    <row r="3558" spans="1:8" x14ac:dyDescent="0.45">
      <c r="A3558" s="2" t="str">
        <f t="shared" si="55"/>
        <v>VALTexSUNRAYSULFUR (SHORT TONS/DAY)Production Capacity, Current Year (barrels per steam day except sulfur and hydrogen)</v>
      </c>
      <c r="B3558" s="2" t="s">
        <v>270</v>
      </c>
      <c r="C3558" s="2" t="s">
        <v>321</v>
      </c>
      <c r="D3558" s="2" t="s">
        <v>38</v>
      </c>
      <c r="E3558" s="2" t="s">
        <v>323</v>
      </c>
      <c r="F3558" s="2" t="s">
        <v>24</v>
      </c>
      <c r="G3558" s="2" t="s">
        <v>19</v>
      </c>
      <c r="H3558" s="2">
        <v>75</v>
      </c>
    </row>
    <row r="3559" spans="1:8" x14ac:dyDescent="0.45">
      <c r="A3559" s="2" t="str">
        <f t="shared" si="55"/>
        <v>VALTexSUNRAYSULFUR (SHORT TONS/DAY)Production Capacity, Next Year (barrels per stream day except sulfur and hydrogen)</v>
      </c>
      <c r="B3559" s="2" t="s">
        <v>270</v>
      </c>
      <c r="C3559" s="2" t="s">
        <v>321</v>
      </c>
      <c r="D3559" s="2" t="s">
        <v>38</v>
      </c>
      <c r="E3559" s="2" t="s">
        <v>323</v>
      </c>
      <c r="F3559" s="2" t="s">
        <v>24</v>
      </c>
      <c r="G3559" s="2" t="s">
        <v>20</v>
      </c>
      <c r="H3559" s="2">
        <v>75</v>
      </c>
    </row>
    <row r="3560" spans="1:8" x14ac:dyDescent="0.45">
      <c r="A3560" s="2" t="str">
        <f t="shared" si="55"/>
        <v>VALTexSUNRAYTOTAL OPER CAP (PROJECTED, NEXT YEAR)Atmospheric Crude Distillation Capacity (barrels per stream day)</v>
      </c>
      <c r="B3560" s="2" t="s">
        <v>270</v>
      </c>
      <c r="C3560" s="2" t="s">
        <v>321</v>
      </c>
      <c r="D3560" s="2" t="s">
        <v>38</v>
      </c>
      <c r="E3560" s="2" t="s">
        <v>323</v>
      </c>
      <c r="F3560" s="2" t="s">
        <v>34</v>
      </c>
      <c r="G3560" s="2" t="s">
        <v>33</v>
      </c>
      <c r="H3560" s="2">
        <v>200000</v>
      </c>
    </row>
    <row r="3561" spans="1:8" x14ac:dyDescent="0.45">
      <c r="A3561" s="2" t="str">
        <f t="shared" si="55"/>
        <v>VALTexSUNRAYTOTAL OPERABLE CAPACITYAtmospheric Crude Distillation Capacity (barrels per calendar day)</v>
      </c>
      <c r="B3561" s="2" t="s">
        <v>270</v>
      </c>
      <c r="C3561" s="2" t="s">
        <v>321</v>
      </c>
      <c r="D3561" s="2" t="s">
        <v>38</v>
      </c>
      <c r="E3561" s="2" t="s">
        <v>323</v>
      </c>
      <c r="F3561" s="2" t="s">
        <v>35</v>
      </c>
      <c r="G3561" s="2" t="s">
        <v>32</v>
      </c>
      <c r="H3561" s="2">
        <v>195000</v>
      </c>
    </row>
    <row r="3562" spans="1:8" x14ac:dyDescent="0.45">
      <c r="A3562" s="2" t="str">
        <f t="shared" si="55"/>
        <v>VALTexSUNRAYTOTAL OPERABLE CAPACITYAtmospheric Crude Distillation Capacity (barrels per stream day)</v>
      </c>
      <c r="B3562" s="2" t="s">
        <v>270</v>
      </c>
      <c r="C3562" s="2" t="s">
        <v>321</v>
      </c>
      <c r="D3562" s="2" t="s">
        <v>38</v>
      </c>
      <c r="E3562" s="2" t="s">
        <v>323</v>
      </c>
      <c r="F3562" s="2" t="s">
        <v>35</v>
      </c>
      <c r="G3562" s="2" t="s">
        <v>33</v>
      </c>
      <c r="H3562" s="2">
        <v>200000</v>
      </c>
    </row>
    <row r="3563" spans="1:8" x14ac:dyDescent="0.45">
      <c r="A3563" s="2" t="str">
        <f t="shared" si="55"/>
        <v>VALTexSUNRAYVACUUM DISTILLATIONDownstream Charge Capacity, Current Year (barrels per stream day)</v>
      </c>
      <c r="B3563" s="2" t="s">
        <v>270</v>
      </c>
      <c r="C3563" s="2" t="s">
        <v>321</v>
      </c>
      <c r="D3563" s="2" t="s">
        <v>38</v>
      </c>
      <c r="E3563" s="2" t="s">
        <v>323</v>
      </c>
      <c r="F3563" s="2" t="s">
        <v>36</v>
      </c>
      <c r="G3563" s="2" t="s">
        <v>13</v>
      </c>
      <c r="H3563" s="2">
        <v>50000</v>
      </c>
    </row>
    <row r="3564" spans="1:8" x14ac:dyDescent="0.45">
      <c r="A3564" s="2" t="str">
        <f t="shared" si="55"/>
        <v>VALTexSUNRAYVACUUM DISTILLATIONDownstream Charge Capacity, Next Year (barrels per stream day)</v>
      </c>
      <c r="B3564" s="2" t="s">
        <v>270</v>
      </c>
      <c r="C3564" s="2" t="s">
        <v>321</v>
      </c>
      <c r="D3564" s="2" t="s">
        <v>38</v>
      </c>
      <c r="E3564" s="2" t="s">
        <v>323</v>
      </c>
      <c r="F3564" s="2" t="s">
        <v>36</v>
      </c>
      <c r="G3564" s="2" t="s">
        <v>14</v>
      </c>
      <c r="H3564" s="2">
        <v>50000</v>
      </c>
    </row>
    <row r="3565" spans="1:8" x14ac:dyDescent="0.45">
      <c r="A3565" s="2" t="str">
        <f t="shared" si="55"/>
        <v>VALTexTEXAS CITYALKYLATESProduction Capacity, Current Year (barrels per steam day except sulfur and hydrogen)</v>
      </c>
      <c r="B3565" s="2" t="s">
        <v>270</v>
      </c>
      <c r="C3565" s="2" t="s">
        <v>331</v>
      </c>
      <c r="D3565" s="2" t="s">
        <v>38</v>
      </c>
      <c r="E3565" s="2" t="s">
        <v>233</v>
      </c>
      <c r="F3565" s="2" t="s">
        <v>40</v>
      </c>
      <c r="G3565" s="2" t="s">
        <v>19</v>
      </c>
      <c r="H3565" s="2">
        <v>14700</v>
      </c>
    </row>
    <row r="3566" spans="1:8" x14ac:dyDescent="0.45">
      <c r="A3566" s="2" t="str">
        <f t="shared" si="55"/>
        <v>VALTexTEXAS CITYALKYLATESProduction Capacity, Next Year (barrels per stream day except sulfur and hydrogen)</v>
      </c>
      <c r="B3566" s="2" t="s">
        <v>270</v>
      </c>
      <c r="C3566" s="2" t="s">
        <v>331</v>
      </c>
      <c r="D3566" s="2" t="s">
        <v>38</v>
      </c>
      <c r="E3566" s="2" t="s">
        <v>233</v>
      </c>
      <c r="F3566" s="2" t="s">
        <v>40</v>
      </c>
      <c r="G3566" s="2" t="s">
        <v>20</v>
      </c>
      <c r="H3566" s="2">
        <v>14700</v>
      </c>
    </row>
    <row r="3567" spans="1:8" x14ac:dyDescent="0.45">
      <c r="A3567" s="2" t="str">
        <f t="shared" si="55"/>
        <v>VALTexTEXAS CITYCAT CRACKING: FRESH FEEDDownstream Charge Capacity, Current Year (barrels per calendar day)</v>
      </c>
      <c r="B3567" s="2" t="s">
        <v>270</v>
      </c>
      <c r="C3567" s="2" t="s">
        <v>331</v>
      </c>
      <c r="D3567" s="2" t="s">
        <v>38</v>
      </c>
      <c r="E3567" s="2" t="s">
        <v>233</v>
      </c>
      <c r="F3567" s="2" t="s">
        <v>28</v>
      </c>
      <c r="G3567" s="2" t="s">
        <v>12</v>
      </c>
      <c r="H3567" s="2">
        <v>81700</v>
      </c>
    </row>
    <row r="3568" spans="1:8" x14ac:dyDescent="0.45">
      <c r="A3568" s="2" t="str">
        <f t="shared" si="55"/>
        <v>VALTexTEXAS CITYCAT CRACKING: FRESH FEEDDownstream Charge Capacity, Current Year (barrels per stream day)</v>
      </c>
      <c r="B3568" s="2" t="s">
        <v>270</v>
      </c>
      <c r="C3568" s="2" t="s">
        <v>331</v>
      </c>
      <c r="D3568" s="2" t="s">
        <v>38</v>
      </c>
      <c r="E3568" s="2" t="s">
        <v>233</v>
      </c>
      <c r="F3568" s="2" t="s">
        <v>28</v>
      </c>
      <c r="G3568" s="2" t="s">
        <v>13</v>
      </c>
      <c r="H3568" s="2">
        <v>86000</v>
      </c>
    </row>
    <row r="3569" spans="1:8" x14ac:dyDescent="0.45">
      <c r="A3569" s="2" t="str">
        <f t="shared" si="55"/>
        <v>VALTexTEXAS CITYCAT CRACKING: FRESH FEEDDownstream Charge Capacity, Next Year (barrels per stream day)</v>
      </c>
      <c r="B3569" s="2" t="s">
        <v>270</v>
      </c>
      <c r="C3569" s="2" t="s">
        <v>331</v>
      </c>
      <c r="D3569" s="2" t="s">
        <v>38</v>
      </c>
      <c r="E3569" s="2" t="s">
        <v>233</v>
      </c>
      <c r="F3569" s="2" t="s">
        <v>28</v>
      </c>
      <c r="G3569" s="2" t="s">
        <v>14</v>
      </c>
      <c r="H3569" s="2">
        <v>86000</v>
      </c>
    </row>
    <row r="3570" spans="1:8" x14ac:dyDescent="0.45">
      <c r="A3570" s="2" t="str">
        <f t="shared" si="55"/>
        <v>VALTexTEXAS CITYCAT REFORMING: LOW PRESSUREDownstream Charge Capacity, Current Year (barrels per calendar day)</v>
      </c>
      <c r="B3570" s="2" t="s">
        <v>270</v>
      </c>
      <c r="C3570" s="2" t="s">
        <v>331</v>
      </c>
      <c r="D3570" s="2" t="s">
        <v>38</v>
      </c>
      <c r="E3570" s="2" t="s">
        <v>233</v>
      </c>
      <c r="F3570" s="2" t="s">
        <v>15</v>
      </c>
      <c r="G3570" s="2" t="s">
        <v>12</v>
      </c>
      <c r="H3570" s="2">
        <v>17195</v>
      </c>
    </row>
    <row r="3571" spans="1:8" x14ac:dyDescent="0.45">
      <c r="A3571" s="2" t="str">
        <f t="shared" si="55"/>
        <v>VALTexTEXAS CITYCAT REFORMING: LOW PRESSUREDownstream Charge Capacity, Current Year (barrels per stream day)</v>
      </c>
      <c r="B3571" s="2" t="s">
        <v>270</v>
      </c>
      <c r="C3571" s="2" t="s">
        <v>331</v>
      </c>
      <c r="D3571" s="2" t="s">
        <v>38</v>
      </c>
      <c r="E3571" s="2" t="s">
        <v>233</v>
      </c>
      <c r="F3571" s="2" t="s">
        <v>15</v>
      </c>
      <c r="G3571" s="2" t="s">
        <v>13</v>
      </c>
      <c r="H3571" s="2">
        <v>18100</v>
      </c>
    </row>
    <row r="3572" spans="1:8" x14ac:dyDescent="0.45">
      <c r="A3572" s="2" t="str">
        <f t="shared" si="55"/>
        <v>VALTexTEXAS CITYCAT REFORMING: LOW PRESSUREDownstream Charge Capacity, Next Year (barrels per stream day)</v>
      </c>
      <c r="B3572" s="2" t="s">
        <v>270</v>
      </c>
      <c r="C3572" s="2" t="s">
        <v>331</v>
      </c>
      <c r="D3572" s="2" t="s">
        <v>38</v>
      </c>
      <c r="E3572" s="2" t="s">
        <v>233</v>
      </c>
      <c r="F3572" s="2" t="s">
        <v>15</v>
      </c>
      <c r="G3572" s="2" t="s">
        <v>14</v>
      </c>
      <c r="H3572" s="2">
        <v>18100</v>
      </c>
    </row>
    <row r="3573" spans="1:8" x14ac:dyDescent="0.45">
      <c r="A3573" s="2" t="str">
        <f t="shared" si="55"/>
        <v>VALTexTEXAS CITYDESULFURIZATION, DIESEL FUELDownstream Charge Capacity, Current Year (barrels per stream day)</v>
      </c>
      <c r="B3573" s="2" t="s">
        <v>270</v>
      </c>
      <c r="C3573" s="2" t="s">
        <v>331</v>
      </c>
      <c r="D3573" s="2" t="s">
        <v>38</v>
      </c>
      <c r="E3573" s="2" t="s">
        <v>233</v>
      </c>
      <c r="F3573" s="2" t="s">
        <v>43</v>
      </c>
      <c r="G3573" s="2" t="s">
        <v>13</v>
      </c>
      <c r="H3573" s="2">
        <v>55000</v>
      </c>
    </row>
    <row r="3574" spans="1:8" x14ac:dyDescent="0.45">
      <c r="A3574" s="2" t="str">
        <f t="shared" si="55"/>
        <v>VALTexTEXAS CITYDESULFURIZATION, DIESEL FUELDownstream Charge Capacity, Next Year (barrels per stream day)</v>
      </c>
      <c r="B3574" s="2" t="s">
        <v>270</v>
      </c>
      <c r="C3574" s="2" t="s">
        <v>331</v>
      </c>
      <c r="D3574" s="2" t="s">
        <v>38</v>
      </c>
      <c r="E3574" s="2" t="s">
        <v>233</v>
      </c>
      <c r="F3574" s="2" t="s">
        <v>43</v>
      </c>
      <c r="G3574" s="2" t="s">
        <v>14</v>
      </c>
      <c r="H3574" s="2">
        <v>55000</v>
      </c>
    </row>
    <row r="3575" spans="1:8" x14ac:dyDescent="0.45">
      <c r="A3575" s="2" t="str">
        <f t="shared" si="55"/>
        <v>VALTexTEXAS CITYDESULFURIZATION, GASOLINEDownstream Charge Capacity, Current Year (barrels per stream day)</v>
      </c>
      <c r="B3575" s="2" t="s">
        <v>270</v>
      </c>
      <c r="C3575" s="2" t="s">
        <v>331</v>
      </c>
      <c r="D3575" s="2" t="s">
        <v>38</v>
      </c>
      <c r="E3575" s="2" t="s">
        <v>233</v>
      </c>
      <c r="F3575" s="2" t="s">
        <v>30</v>
      </c>
      <c r="G3575" s="2" t="s">
        <v>13</v>
      </c>
      <c r="H3575" s="2">
        <v>61500</v>
      </c>
    </row>
    <row r="3576" spans="1:8" x14ac:dyDescent="0.45">
      <c r="A3576" s="2" t="str">
        <f t="shared" si="55"/>
        <v>VALTexTEXAS CITYDESULFURIZATION, GASOLINEDownstream Charge Capacity, Next Year (barrels per stream day)</v>
      </c>
      <c r="B3576" s="2" t="s">
        <v>270</v>
      </c>
      <c r="C3576" s="2" t="s">
        <v>331</v>
      </c>
      <c r="D3576" s="2" t="s">
        <v>38</v>
      </c>
      <c r="E3576" s="2" t="s">
        <v>233</v>
      </c>
      <c r="F3576" s="2" t="s">
        <v>30</v>
      </c>
      <c r="G3576" s="2" t="s">
        <v>14</v>
      </c>
      <c r="H3576" s="2">
        <v>61500</v>
      </c>
    </row>
    <row r="3577" spans="1:8" x14ac:dyDescent="0.45">
      <c r="A3577" s="2" t="str">
        <f t="shared" si="55"/>
        <v>VALTexTEXAS CITYDESULFURIZATION, KEROSENE AND JETDownstream Charge Capacity, Current Year (barrels per stream day)</v>
      </c>
      <c r="B3577" s="2" t="s">
        <v>270</v>
      </c>
      <c r="C3577" s="2" t="s">
        <v>331</v>
      </c>
      <c r="D3577" s="2" t="s">
        <v>38</v>
      </c>
      <c r="E3577" s="2" t="s">
        <v>233</v>
      </c>
      <c r="F3577" s="2" t="s">
        <v>44</v>
      </c>
      <c r="G3577" s="2" t="s">
        <v>13</v>
      </c>
      <c r="H3577" s="2">
        <v>28000</v>
      </c>
    </row>
    <row r="3578" spans="1:8" x14ac:dyDescent="0.45">
      <c r="A3578" s="2" t="str">
        <f t="shared" si="55"/>
        <v>VALTexTEXAS CITYDESULFURIZATION, KEROSENE AND JETDownstream Charge Capacity, Next Year (barrels per stream day)</v>
      </c>
      <c r="B3578" s="2" t="s">
        <v>270</v>
      </c>
      <c r="C3578" s="2" t="s">
        <v>331</v>
      </c>
      <c r="D3578" s="2" t="s">
        <v>38</v>
      </c>
      <c r="E3578" s="2" t="s">
        <v>233</v>
      </c>
      <c r="F3578" s="2" t="s">
        <v>44</v>
      </c>
      <c r="G3578" s="2" t="s">
        <v>14</v>
      </c>
      <c r="H3578" s="2">
        <v>28000</v>
      </c>
    </row>
    <row r="3579" spans="1:8" x14ac:dyDescent="0.45">
      <c r="A3579" s="2" t="str">
        <f t="shared" si="55"/>
        <v>VALTexTEXAS CITYDESULFURIZATION, NAPHTHA/REFORMER FEEDDownstream Charge Capacity, Current Year (barrels per stream day)</v>
      </c>
      <c r="B3579" s="2" t="s">
        <v>270</v>
      </c>
      <c r="C3579" s="2" t="s">
        <v>331</v>
      </c>
      <c r="D3579" s="2" t="s">
        <v>38</v>
      </c>
      <c r="E3579" s="2" t="s">
        <v>233</v>
      </c>
      <c r="F3579" s="2" t="s">
        <v>17</v>
      </c>
      <c r="G3579" s="2" t="s">
        <v>13</v>
      </c>
      <c r="H3579" s="2">
        <v>25000</v>
      </c>
    </row>
    <row r="3580" spans="1:8" x14ac:dyDescent="0.45">
      <c r="A3580" s="2" t="str">
        <f t="shared" si="55"/>
        <v>VALTexTEXAS CITYDESULFURIZATION, NAPHTHA/REFORMER FEEDDownstream Charge Capacity, Next Year (barrels per stream day)</v>
      </c>
      <c r="B3580" s="2" t="s">
        <v>270</v>
      </c>
      <c r="C3580" s="2" t="s">
        <v>331</v>
      </c>
      <c r="D3580" s="2" t="s">
        <v>38</v>
      </c>
      <c r="E3580" s="2" t="s">
        <v>233</v>
      </c>
      <c r="F3580" s="2" t="s">
        <v>17</v>
      </c>
      <c r="G3580" s="2" t="s">
        <v>14</v>
      </c>
      <c r="H3580" s="2">
        <v>25000</v>
      </c>
    </row>
    <row r="3581" spans="1:8" x14ac:dyDescent="0.45">
      <c r="A3581" s="2" t="str">
        <f t="shared" si="55"/>
        <v>VALTexTEXAS CITYDESULFURIZATION, OTHERDownstream Charge Capacity, Current Year (barrels per stream day)</v>
      </c>
      <c r="B3581" s="2" t="s">
        <v>270</v>
      </c>
      <c r="C3581" s="2" t="s">
        <v>331</v>
      </c>
      <c r="D3581" s="2" t="s">
        <v>38</v>
      </c>
      <c r="E3581" s="2" t="s">
        <v>233</v>
      </c>
      <c r="F3581" s="2" t="s">
        <v>95</v>
      </c>
      <c r="G3581" s="2" t="s">
        <v>13</v>
      </c>
      <c r="H3581" s="2">
        <v>6500</v>
      </c>
    </row>
    <row r="3582" spans="1:8" x14ac:dyDescent="0.45">
      <c r="A3582" s="2" t="str">
        <f t="shared" si="55"/>
        <v>VALTexTEXAS CITYDESULFURIZATION, OTHERDownstream Charge Capacity, Next Year (barrels per stream day)</v>
      </c>
      <c r="B3582" s="2" t="s">
        <v>270</v>
      </c>
      <c r="C3582" s="2" t="s">
        <v>331</v>
      </c>
      <c r="D3582" s="2" t="s">
        <v>38</v>
      </c>
      <c r="E3582" s="2" t="s">
        <v>233</v>
      </c>
      <c r="F3582" s="2" t="s">
        <v>95</v>
      </c>
      <c r="G3582" s="2" t="s">
        <v>14</v>
      </c>
      <c r="H3582" s="2">
        <v>6500</v>
      </c>
    </row>
    <row r="3583" spans="1:8" x14ac:dyDescent="0.45">
      <c r="A3583" s="2" t="str">
        <f t="shared" si="55"/>
        <v>VALTexTEXAS CITYDESULFURIZATION, RESIDUALDownstream Charge Capacity, Current Year (barrels per stream day)</v>
      </c>
      <c r="B3583" s="2" t="s">
        <v>270</v>
      </c>
      <c r="C3583" s="2" t="s">
        <v>331</v>
      </c>
      <c r="D3583" s="2" t="s">
        <v>38</v>
      </c>
      <c r="E3583" s="2" t="s">
        <v>233</v>
      </c>
      <c r="F3583" s="2" t="s">
        <v>262</v>
      </c>
      <c r="G3583" s="2" t="s">
        <v>13</v>
      </c>
      <c r="H3583" s="2">
        <v>110000</v>
      </c>
    </row>
    <row r="3584" spans="1:8" x14ac:dyDescent="0.45">
      <c r="A3584" s="2" t="str">
        <f t="shared" si="55"/>
        <v>VALTexTEXAS CITYDESULFURIZATION, RESIDUALDownstream Charge Capacity, Next Year (barrels per stream day)</v>
      </c>
      <c r="B3584" s="2" t="s">
        <v>270</v>
      </c>
      <c r="C3584" s="2" t="s">
        <v>331</v>
      </c>
      <c r="D3584" s="2" t="s">
        <v>38</v>
      </c>
      <c r="E3584" s="2" t="s">
        <v>233</v>
      </c>
      <c r="F3584" s="2" t="s">
        <v>262</v>
      </c>
      <c r="G3584" s="2" t="s">
        <v>14</v>
      </c>
      <c r="H3584" s="2">
        <v>110000</v>
      </c>
    </row>
    <row r="3585" spans="1:8" x14ac:dyDescent="0.45">
      <c r="A3585" s="2" t="str">
        <f t="shared" si="55"/>
        <v>VALTexTEXAS CITYFUELS SOLVENT DEASPHALTINGDownstream Charge Capacity, Current Year (barrels per stream day)</v>
      </c>
      <c r="B3585" s="2" t="s">
        <v>270</v>
      </c>
      <c r="C3585" s="2" t="s">
        <v>331</v>
      </c>
      <c r="D3585" s="2" t="s">
        <v>38</v>
      </c>
      <c r="E3585" s="2" t="s">
        <v>233</v>
      </c>
      <c r="F3585" s="2" t="s">
        <v>45</v>
      </c>
      <c r="G3585" s="2" t="s">
        <v>13</v>
      </c>
      <c r="H3585" s="2">
        <v>33500</v>
      </c>
    </row>
    <row r="3586" spans="1:8" x14ac:dyDescent="0.45">
      <c r="A3586" s="2" t="str">
        <f t="shared" ref="A3586:A3649" si="56">LEFT(B3586,3)&amp;LEFT(D3586,3)&amp;LEFT(E3586,15)&amp;F3586&amp;G3586</f>
        <v>VALTexTEXAS CITYFUELS SOLVENT DEASPHALTINGDownstream Charge Capacity, Next Year (barrels per stream day)</v>
      </c>
      <c r="B3586" s="2" t="s">
        <v>270</v>
      </c>
      <c r="C3586" s="2" t="s">
        <v>331</v>
      </c>
      <c r="D3586" s="2" t="s">
        <v>38</v>
      </c>
      <c r="E3586" s="2" t="s">
        <v>233</v>
      </c>
      <c r="F3586" s="2" t="s">
        <v>45</v>
      </c>
      <c r="G3586" s="2" t="s">
        <v>14</v>
      </c>
      <c r="H3586" s="2">
        <v>33500</v>
      </c>
    </row>
    <row r="3587" spans="1:8" x14ac:dyDescent="0.45">
      <c r="A3587" s="2" t="str">
        <f t="shared" si="56"/>
        <v>VALTexTEXAS CITYISOMERIZATION (ISOPENTANE/ISOHEXANE)Production Capacity, Current Year (barrels per steam day except sulfur and hydrogen)</v>
      </c>
      <c r="B3587" s="2" t="s">
        <v>270</v>
      </c>
      <c r="C3587" s="2" t="s">
        <v>331</v>
      </c>
      <c r="D3587" s="2" t="s">
        <v>38</v>
      </c>
      <c r="E3587" s="2" t="s">
        <v>233</v>
      </c>
      <c r="F3587" s="2" t="s">
        <v>22</v>
      </c>
      <c r="G3587" s="2" t="s">
        <v>19</v>
      </c>
      <c r="H3587" s="2">
        <v>6500</v>
      </c>
    </row>
    <row r="3588" spans="1:8" x14ac:dyDescent="0.45">
      <c r="A3588" s="2" t="str">
        <f t="shared" si="56"/>
        <v>VALTexTEXAS CITYISOMERIZATION (ISOPENTANE/ISOHEXANE)Production Capacity, Next Year (barrels per stream day except sulfur and hydrogen)</v>
      </c>
      <c r="B3588" s="2" t="s">
        <v>270</v>
      </c>
      <c r="C3588" s="2" t="s">
        <v>331</v>
      </c>
      <c r="D3588" s="2" t="s">
        <v>38</v>
      </c>
      <c r="E3588" s="2" t="s">
        <v>233</v>
      </c>
      <c r="F3588" s="2" t="s">
        <v>22</v>
      </c>
      <c r="G3588" s="2" t="s">
        <v>20</v>
      </c>
      <c r="H3588" s="2">
        <v>6500</v>
      </c>
    </row>
    <row r="3589" spans="1:8" x14ac:dyDescent="0.45">
      <c r="A3589" s="2" t="str">
        <f t="shared" si="56"/>
        <v>VALTexTEXAS CITYOPERATING CAPACITYAtmospheric Crude Distillation Capacity (barrels per calendar day)</v>
      </c>
      <c r="B3589" s="2" t="s">
        <v>270</v>
      </c>
      <c r="C3589" s="2" t="s">
        <v>331</v>
      </c>
      <c r="D3589" s="2" t="s">
        <v>38</v>
      </c>
      <c r="E3589" s="2" t="s">
        <v>233</v>
      </c>
      <c r="F3589" s="2" t="s">
        <v>31</v>
      </c>
      <c r="G3589" s="2" t="s">
        <v>32</v>
      </c>
      <c r="H3589" s="2">
        <v>225000</v>
      </c>
    </row>
    <row r="3590" spans="1:8" x14ac:dyDescent="0.45">
      <c r="A3590" s="2" t="str">
        <f t="shared" si="56"/>
        <v>VALTexTEXAS CITYOPERATING CAPACITYAtmospheric Crude Distillation Capacity (barrels per stream day)</v>
      </c>
      <c r="B3590" s="2" t="s">
        <v>270</v>
      </c>
      <c r="C3590" s="2" t="s">
        <v>331</v>
      </c>
      <c r="D3590" s="2" t="s">
        <v>38</v>
      </c>
      <c r="E3590" s="2" t="s">
        <v>233</v>
      </c>
      <c r="F3590" s="2" t="s">
        <v>31</v>
      </c>
      <c r="G3590" s="2" t="s">
        <v>33</v>
      </c>
      <c r="H3590" s="2">
        <v>231000</v>
      </c>
    </row>
    <row r="3591" spans="1:8" x14ac:dyDescent="0.45">
      <c r="A3591" s="2" t="str">
        <f t="shared" si="56"/>
        <v>VALTexTEXAS CITYPETCOKE,MARKETProduction Capacity, Current Year (barrels per steam day except sulfur and hydrogen)</v>
      </c>
      <c r="B3591" s="2" t="s">
        <v>270</v>
      </c>
      <c r="C3591" s="2" t="s">
        <v>331</v>
      </c>
      <c r="D3591" s="2" t="s">
        <v>38</v>
      </c>
      <c r="E3591" s="2" t="s">
        <v>233</v>
      </c>
      <c r="F3591" s="2" t="s">
        <v>67</v>
      </c>
      <c r="G3591" s="2" t="s">
        <v>19</v>
      </c>
      <c r="H3591" s="2">
        <v>19000</v>
      </c>
    </row>
    <row r="3592" spans="1:8" x14ac:dyDescent="0.45">
      <c r="A3592" s="2" t="str">
        <f t="shared" si="56"/>
        <v>VALTexTEXAS CITYPETCOKE,MARKETProduction Capacity, Next Year (barrels per stream day except sulfur and hydrogen)</v>
      </c>
      <c r="B3592" s="2" t="s">
        <v>270</v>
      </c>
      <c r="C3592" s="2" t="s">
        <v>331</v>
      </c>
      <c r="D3592" s="2" t="s">
        <v>38</v>
      </c>
      <c r="E3592" s="2" t="s">
        <v>233</v>
      </c>
      <c r="F3592" s="2" t="s">
        <v>67</v>
      </c>
      <c r="G3592" s="2" t="s">
        <v>20</v>
      </c>
      <c r="H3592" s="2">
        <v>19000</v>
      </c>
    </row>
    <row r="3593" spans="1:8" x14ac:dyDescent="0.45">
      <c r="A3593" s="2" t="str">
        <f t="shared" si="56"/>
        <v>VALTexTEXAS CITYSULFUR (SHORT TONS/DAY)Production Capacity, Current Year (barrels per steam day except sulfur and hydrogen)</v>
      </c>
      <c r="B3593" s="2" t="s">
        <v>270</v>
      </c>
      <c r="C3593" s="2" t="s">
        <v>331</v>
      </c>
      <c r="D3593" s="2" t="s">
        <v>38</v>
      </c>
      <c r="E3593" s="2" t="s">
        <v>233</v>
      </c>
      <c r="F3593" s="2" t="s">
        <v>24</v>
      </c>
      <c r="G3593" s="2" t="s">
        <v>19</v>
      </c>
      <c r="H3593" s="2">
        <v>680</v>
      </c>
    </row>
    <row r="3594" spans="1:8" x14ac:dyDescent="0.45">
      <c r="A3594" s="2" t="str">
        <f t="shared" si="56"/>
        <v>VALTexTEXAS CITYSULFUR (SHORT TONS/DAY)Production Capacity, Next Year (barrels per stream day except sulfur and hydrogen)</v>
      </c>
      <c r="B3594" s="2" t="s">
        <v>270</v>
      </c>
      <c r="C3594" s="2" t="s">
        <v>331</v>
      </c>
      <c r="D3594" s="2" t="s">
        <v>38</v>
      </c>
      <c r="E3594" s="2" t="s">
        <v>233</v>
      </c>
      <c r="F3594" s="2" t="s">
        <v>24</v>
      </c>
      <c r="G3594" s="2" t="s">
        <v>20</v>
      </c>
      <c r="H3594" s="2">
        <v>680</v>
      </c>
    </row>
    <row r="3595" spans="1:8" x14ac:dyDescent="0.45">
      <c r="A3595" s="2" t="str">
        <f t="shared" si="56"/>
        <v>VALTexTEXAS CITYTHERM CRACKING, DELAYED COKINGDownstream Charge Capacity, Current Year (barrels per calendar day)</v>
      </c>
      <c r="B3595" s="2" t="s">
        <v>270</v>
      </c>
      <c r="C3595" s="2" t="s">
        <v>331</v>
      </c>
      <c r="D3595" s="2" t="s">
        <v>38</v>
      </c>
      <c r="E3595" s="2" t="s">
        <v>233</v>
      </c>
      <c r="F3595" s="2" t="s">
        <v>68</v>
      </c>
      <c r="G3595" s="2" t="s">
        <v>12</v>
      </c>
      <c r="H3595" s="2">
        <v>50825</v>
      </c>
    </row>
    <row r="3596" spans="1:8" x14ac:dyDescent="0.45">
      <c r="A3596" s="2" t="str">
        <f t="shared" si="56"/>
        <v>VALTexTEXAS CITYTHERM CRACKING, DELAYED COKINGDownstream Charge Capacity, Current Year (barrels per stream day)</v>
      </c>
      <c r="B3596" s="2" t="s">
        <v>270</v>
      </c>
      <c r="C3596" s="2" t="s">
        <v>331</v>
      </c>
      <c r="D3596" s="2" t="s">
        <v>38</v>
      </c>
      <c r="E3596" s="2" t="s">
        <v>233</v>
      </c>
      <c r="F3596" s="2" t="s">
        <v>68</v>
      </c>
      <c r="G3596" s="2" t="s">
        <v>13</v>
      </c>
      <c r="H3596" s="2">
        <v>53500</v>
      </c>
    </row>
    <row r="3597" spans="1:8" x14ac:dyDescent="0.45">
      <c r="A3597" s="2" t="str">
        <f t="shared" si="56"/>
        <v>VALTexTEXAS CITYTHERM CRACKING, DELAYED COKINGDownstream Charge Capacity, Next Year (barrels per stream day)</v>
      </c>
      <c r="B3597" s="2" t="s">
        <v>270</v>
      </c>
      <c r="C3597" s="2" t="s">
        <v>331</v>
      </c>
      <c r="D3597" s="2" t="s">
        <v>38</v>
      </c>
      <c r="E3597" s="2" t="s">
        <v>233</v>
      </c>
      <c r="F3597" s="2" t="s">
        <v>68</v>
      </c>
      <c r="G3597" s="2" t="s">
        <v>14</v>
      </c>
      <c r="H3597" s="2">
        <v>53500</v>
      </c>
    </row>
    <row r="3598" spans="1:8" x14ac:dyDescent="0.45">
      <c r="A3598" s="2" t="str">
        <f t="shared" si="56"/>
        <v>VALTexTEXAS CITYTOTAL OPER CAP (PROJECTED, NEXT YEAR)Atmospheric Crude Distillation Capacity (barrels per stream day)</v>
      </c>
      <c r="B3598" s="2" t="s">
        <v>270</v>
      </c>
      <c r="C3598" s="2" t="s">
        <v>331</v>
      </c>
      <c r="D3598" s="2" t="s">
        <v>38</v>
      </c>
      <c r="E3598" s="2" t="s">
        <v>233</v>
      </c>
      <c r="F3598" s="2" t="s">
        <v>34</v>
      </c>
      <c r="G3598" s="2" t="s">
        <v>33</v>
      </c>
      <c r="H3598" s="2">
        <v>231000</v>
      </c>
    </row>
    <row r="3599" spans="1:8" x14ac:dyDescent="0.45">
      <c r="A3599" s="2" t="str">
        <f t="shared" si="56"/>
        <v>VALTexTEXAS CITYTOTAL OPERABLE CAPACITYAtmospheric Crude Distillation Capacity (barrels per calendar day)</v>
      </c>
      <c r="B3599" s="2" t="s">
        <v>270</v>
      </c>
      <c r="C3599" s="2" t="s">
        <v>331</v>
      </c>
      <c r="D3599" s="2" t="s">
        <v>38</v>
      </c>
      <c r="E3599" s="2" t="s">
        <v>233</v>
      </c>
      <c r="F3599" s="2" t="s">
        <v>35</v>
      </c>
      <c r="G3599" s="2" t="s">
        <v>32</v>
      </c>
      <c r="H3599" s="2">
        <v>225000</v>
      </c>
    </row>
    <row r="3600" spans="1:8" x14ac:dyDescent="0.45">
      <c r="A3600" s="2" t="str">
        <f t="shared" si="56"/>
        <v>VALTexTEXAS CITYTOTAL OPERABLE CAPACITYAtmospheric Crude Distillation Capacity (barrels per stream day)</v>
      </c>
      <c r="B3600" s="2" t="s">
        <v>270</v>
      </c>
      <c r="C3600" s="2" t="s">
        <v>331</v>
      </c>
      <c r="D3600" s="2" t="s">
        <v>38</v>
      </c>
      <c r="E3600" s="2" t="s">
        <v>233</v>
      </c>
      <c r="F3600" s="2" t="s">
        <v>35</v>
      </c>
      <c r="G3600" s="2" t="s">
        <v>33</v>
      </c>
      <c r="H3600" s="2">
        <v>231000</v>
      </c>
    </row>
    <row r="3601" spans="1:8" x14ac:dyDescent="0.45">
      <c r="A3601" s="2" t="str">
        <f t="shared" si="56"/>
        <v>VALTexTEXAS CITYVACUUM DISTILLATIONDownstream Charge Capacity, Current Year (barrels per stream day)</v>
      </c>
      <c r="B3601" s="2" t="s">
        <v>270</v>
      </c>
      <c r="C3601" s="2" t="s">
        <v>331</v>
      </c>
      <c r="D3601" s="2" t="s">
        <v>38</v>
      </c>
      <c r="E3601" s="2" t="s">
        <v>233</v>
      </c>
      <c r="F3601" s="2" t="s">
        <v>36</v>
      </c>
      <c r="G3601" s="2" t="s">
        <v>13</v>
      </c>
      <c r="H3601" s="2">
        <v>133500</v>
      </c>
    </row>
    <row r="3602" spans="1:8" x14ac:dyDescent="0.45">
      <c r="A3602" s="2" t="str">
        <f t="shared" si="56"/>
        <v>VALTexTEXAS CITYVACUUM DISTILLATIONDownstream Charge Capacity, Next Year (barrels per stream day)</v>
      </c>
      <c r="B3602" s="2" t="s">
        <v>270</v>
      </c>
      <c r="C3602" s="2" t="s">
        <v>331</v>
      </c>
      <c r="D3602" s="2" t="s">
        <v>38</v>
      </c>
      <c r="E3602" s="2" t="s">
        <v>233</v>
      </c>
      <c r="F3602" s="2" t="s">
        <v>36</v>
      </c>
      <c r="G3602" s="2" t="s">
        <v>14</v>
      </c>
      <c r="H3602" s="2">
        <v>133500</v>
      </c>
    </row>
    <row r="3603" spans="1:8" x14ac:dyDescent="0.45">
      <c r="A3603" s="2" t="str">
        <f t="shared" si="56"/>
        <v>VALTexTHREE RIVERSALKYLATESProduction Capacity, Current Year (barrels per steam day except sulfur and hydrogen)</v>
      </c>
      <c r="B3603" s="2" t="s">
        <v>270</v>
      </c>
      <c r="C3603" s="2" t="s">
        <v>321</v>
      </c>
      <c r="D3603" s="2" t="s">
        <v>38</v>
      </c>
      <c r="E3603" s="2" t="s">
        <v>324</v>
      </c>
      <c r="F3603" s="2" t="s">
        <v>40</v>
      </c>
      <c r="G3603" s="2" t="s">
        <v>19</v>
      </c>
      <c r="H3603" s="2">
        <v>6500</v>
      </c>
    </row>
    <row r="3604" spans="1:8" x14ac:dyDescent="0.45">
      <c r="A3604" s="2" t="str">
        <f t="shared" si="56"/>
        <v>VALTexTHREE RIVERSALKYLATESProduction Capacity, Next Year (barrels per stream day except sulfur and hydrogen)</v>
      </c>
      <c r="B3604" s="2" t="s">
        <v>270</v>
      </c>
      <c r="C3604" s="2" t="s">
        <v>321</v>
      </c>
      <c r="D3604" s="2" t="s">
        <v>38</v>
      </c>
      <c r="E3604" s="2" t="s">
        <v>324</v>
      </c>
      <c r="F3604" s="2" t="s">
        <v>40</v>
      </c>
      <c r="G3604" s="2" t="s">
        <v>20</v>
      </c>
      <c r="H3604" s="2">
        <v>6500</v>
      </c>
    </row>
    <row r="3605" spans="1:8" x14ac:dyDescent="0.45">
      <c r="A3605" s="2" t="str">
        <f t="shared" si="56"/>
        <v>VALTexTHREE RIVERSAROMATICSProduction Capacity, Current Year (barrels per steam day except sulfur and hydrogen)</v>
      </c>
      <c r="B3605" s="2" t="s">
        <v>270</v>
      </c>
      <c r="C3605" s="2" t="s">
        <v>321</v>
      </c>
      <c r="D3605" s="2" t="s">
        <v>38</v>
      </c>
      <c r="E3605" s="2" t="s">
        <v>324</v>
      </c>
      <c r="F3605" s="2" t="s">
        <v>41</v>
      </c>
      <c r="G3605" s="2" t="s">
        <v>19</v>
      </c>
      <c r="H3605" s="2">
        <v>10800</v>
      </c>
    </row>
    <row r="3606" spans="1:8" x14ac:dyDescent="0.45">
      <c r="A3606" s="2" t="str">
        <f t="shared" si="56"/>
        <v>VALTexTHREE RIVERSAROMATICSProduction Capacity, Next Year (barrels per stream day except sulfur and hydrogen)</v>
      </c>
      <c r="B3606" s="2" t="s">
        <v>270</v>
      </c>
      <c r="C3606" s="2" t="s">
        <v>321</v>
      </c>
      <c r="D3606" s="2" t="s">
        <v>38</v>
      </c>
      <c r="E3606" s="2" t="s">
        <v>324</v>
      </c>
      <c r="F3606" s="2" t="s">
        <v>41</v>
      </c>
      <c r="G3606" s="2" t="s">
        <v>20</v>
      </c>
      <c r="H3606" s="2">
        <v>10800</v>
      </c>
    </row>
    <row r="3607" spans="1:8" x14ac:dyDescent="0.45">
      <c r="A3607" s="2" t="str">
        <f t="shared" si="56"/>
        <v>VALTexTHREE RIVERSCAT CRACKING: FRESH FEEDDownstream Charge Capacity, Current Year (barrels per calendar day)</v>
      </c>
      <c r="B3607" s="2" t="s">
        <v>270</v>
      </c>
      <c r="C3607" s="2" t="s">
        <v>321</v>
      </c>
      <c r="D3607" s="2" t="s">
        <v>38</v>
      </c>
      <c r="E3607" s="2" t="s">
        <v>324</v>
      </c>
      <c r="F3607" s="2" t="s">
        <v>28</v>
      </c>
      <c r="G3607" s="2" t="s">
        <v>12</v>
      </c>
      <c r="H3607" s="2">
        <v>23030</v>
      </c>
    </row>
    <row r="3608" spans="1:8" x14ac:dyDescent="0.45">
      <c r="A3608" s="2" t="str">
        <f t="shared" si="56"/>
        <v>VALTexTHREE RIVERSCAT CRACKING: FRESH FEEDDownstream Charge Capacity, Current Year (barrels per stream day)</v>
      </c>
      <c r="B3608" s="2" t="s">
        <v>270</v>
      </c>
      <c r="C3608" s="2" t="s">
        <v>321</v>
      </c>
      <c r="D3608" s="2" t="s">
        <v>38</v>
      </c>
      <c r="E3608" s="2" t="s">
        <v>324</v>
      </c>
      <c r="F3608" s="2" t="s">
        <v>28</v>
      </c>
      <c r="G3608" s="2" t="s">
        <v>13</v>
      </c>
      <c r="H3608" s="2">
        <v>23500</v>
      </c>
    </row>
    <row r="3609" spans="1:8" x14ac:dyDescent="0.45">
      <c r="A3609" s="2" t="str">
        <f t="shared" si="56"/>
        <v>VALTexTHREE RIVERSCAT CRACKING: FRESH FEEDDownstream Charge Capacity, Next Year (barrels per stream day)</v>
      </c>
      <c r="B3609" s="2" t="s">
        <v>270</v>
      </c>
      <c r="C3609" s="2" t="s">
        <v>321</v>
      </c>
      <c r="D3609" s="2" t="s">
        <v>38</v>
      </c>
      <c r="E3609" s="2" t="s">
        <v>324</v>
      </c>
      <c r="F3609" s="2" t="s">
        <v>28</v>
      </c>
      <c r="G3609" s="2" t="s">
        <v>14</v>
      </c>
      <c r="H3609" s="2">
        <v>23500</v>
      </c>
    </row>
    <row r="3610" spans="1:8" x14ac:dyDescent="0.45">
      <c r="A3610" s="2" t="str">
        <f t="shared" si="56"/>
        <v>VALTexTHREE RIVERSCAT HYDROCRACKING, GAS OILDownstream Charge Capacity, Current Year (barrels per calendar day)</v>
      </c>
      <c r="B3610" s="2" t="s">
        <v>270</v>
      </c>
      <c r="C3610" s="2" t="s">
        <v>321</v>
      </c>
      <c r="D3610" s="2" t="s">
        <v>38</v>
      </c>
      <c r="E3610" s="2" t="s">
        <v>324</v>
      </c>
      <c r="F3610" s="2" t="s">
        <v>11</v>
      </c>
      <c r="G3610" s="2" t="s">
        <v>12</v>
      </c>
      <c r="H3610" s="2">
        <v>27440</v>
      </c>
    </row>
    <row r="3611" spans="1:8" x14ac:dyDescent="0.45">
      <c r="A3611" s="2" t="str">
        <f t="shared" si="56"/>
        <v>VALTexTHREE RIVERSCAT HYDROCRACKING, GAS OILDownstream Charge Capacity, Current Year (barrels per stream day)</v>
      </c>
      <c r="B3611" s="2" t="s">
        <v>270</v>
      </c>
      <c r="C3611" s="2" t="s">
        <v>321</v>
      </c>
      <c r="D3611" s="2" t="s">
        <v>38</v>
      </c>
      <c r="E3611" s="2" t="s">
        <v>324</v>
      </c>
      <c r="F3611" s="2" t="s">
        <v>11</v>
      </c>
      <c r="G3611" s="2" t="s">
        <v>13</v>
      </c>
      <c r="H3611" s="2">
        <v>28000</v>
      </c>
    </row>
    <row r="3612" spans="1:8" x14ac:dyDescent="0.45">
      <c r="A3612" s="2" t="str">
        <f t="shared" si="56"/>
        <v>VALTexTHREE RIVERSCAT HYDROCRACKING, GAS OILDownstream Charge Capacity, Next Year (barrels per stream day)</v>
      </c>
      <c r="B3612" s="2" t="s">
        <v>270</v>
      </c>
      <c r="C3612" s="2" t="s">
        <v>321</v>
      </c>
      <c r="D3612" s="2" t="s">
        <v>38</v>
      </c>
      <c r="E3612" s="2" t="s">
        <v>324</v>
      </c>
      <c r="F3612" s="2" t="s">
        <v>11</v>
      </c>
      <c r="G3612" s="2" t="s">
        <v>14</v>
      </c>
      <c r="H3612" s="2">
        <v>28000</v>
      </c>
    </row>
    <row r="3613" spans="1:8" x14ac:dyDescent="0.45">
      <c r="A3613" s="2" t="str">
        <f t="shared" si="56"/>
        <v>VALTexTHREE RIVERSCAT REFORMING: HIGH PRESSUREDownstream Charge Capacity, Current Year (barrels per calendar day)</v>
      </c>
      <c r="B3613" s="2" t="s">
        <v>270</v>
      </c>
      <c r="C3613" s="2" t="s">
        <v>321</v>
      </c>
      <c r="D3613" s="2" t="s">
        <v>38</v>
      </c>
      <c r="E3613" s="2" t="s">
        <v>324</v>
      </c>
      <c r="F3613" s="2" t="s">
        <v>29</v>
      </c>
      <c r="G3613" s="2" t="s">
        <v>12</v>
      </c>
      <c r="H3613" s="2">
        <v>9727</v>
      </c>
    </row>
    <row r="3614" spans="1:8" x14ac:dyDescent="0.45">
      <c r="A3614" s="2" t="str">
        <f t="shared" si="56"/>
        <v>VALTexTHREE RIVERSCAT REFORMING: HIGH PRESSUREDownstream Charge Capacity, Current Year (barrels per stream day)</v>
      </c>
      <c r="B3614" s="2" t="s">
        <v>270</v>
      </c>
      <c r="C3614" s="2" t="s">
        <v>321</v>
      </c>
      <c r="D3614" s="2" t="s">
        <v>38</v>
      </c>
      <c r="E3614" s="2" t="s">
        <v>324</v>
      </c>
      <c r="F3614" s="2" t="s">
        <v>29</v>
      </c>
      <c r="G3614" s="2" t="s">
        <v>13</v>
      </c>
      <c r="H3614" s="2">
        <v>10000</v>
      </c>
    </row>
    <row r="3615" spans="1:8" x14ac:dyDescent="0.45">
      <c r="A3615" s="2" t="str">
        <f t="shared" si="56"/>
        <v>VALTexTHREE RIVERSCAT REFORMING: HIGH PRESSUREDownstream Charge Capacity, Next Year (barrels per stream day)</v>
      </c>
      <c r="B3615" s="2" t="s">
        <v>270</v>
      </c>
      <c r="C3615" s="2" t="s">
        <v>321</v>
      </c>
      <c r="D3615" s="2" t="s">
        <v>38</v>
      </c>
      <c r="E3615" s="2" t="s">
        <v>324</v>
      </c>
      <c r="F3615" s="2" t="s">
        <v>29</v>
      </c>
      <c r="G3615" s="2" t="s">
        <v>14</v>
      </c>
      <c r="H3615" s="2">
        <v>10000</v>
      </c>
    </row>
    <row r="3616" spans="1:8" x14ac:dyDescent="0.45">
      <c r="A3616" s="2" t="str">
        <f t="shared" si="56"/>
        <v>VALTexTHREE RIVERSCAT REFORMING: LOW PRESSUREDownstream Charge Capacity, Current Year (barrels per calendar day)</v>
      </c>
      <c r="B3616" s="2" t="s">
        <v>270</v>
      </c>
      <c r="C3616" s="2" t="s">
        <v>321</v>
      </c>
      <c r="D3616" s="2" t="s">
        <v>38</v>
      </c>
      <c r="E3616" s="2" t="s">
        <v>324</v>
      </c>
      <c r="F3616" s="2" t="s">
        <v>15</v>
      </c>
      <c r="G3616" s="2" t="s">
        <v>12</v>
      </c>
      <c r="H3616" s="2">
        <v>23030</v>
      </c>
    </row>
    <row r="3617" spans="1:8" x14ac:dyDescent="0.45">
      <c r="A3617" s="2" t="str">
        <f t="shared" si="56"/>
        <v>VALTexTHREE RIVERSCAT REFORMING: LOW PRESSUREDownstream Charge Capacity, Current Year (barrels per stream day)</v>
      </c>
      <c r="B3617" s="2" t="s">
        <v>270</v>
      </c>
      <c r="C3617" s="2" t="s">
        <v>321</v>
      </c>
      <c r="D3617" s="2" t="s">
        <v>38</v>
      </c>
      <c r="E3617" s="2" t="s">
        <v>324</v>
      </c>
      <c r="F3617" s="2" t="s">
        <v>15</v>
      </c>
      <c r="G3617" s="2" t="s">
        <v>13</v>
      </c>
      <c r="H3617" s="2">
        <v>23500</v>
      </c>
    </row>
    <row r="3618" spans="1:8" x14ac:dyDescent="0.45">
      <c r="A3618" s="2" t="str">
        <f t="shared" si="56"/>
        <v>VALTexTHREE RIVERSCAT REFORMING: LOW PRESSUREDownstream Charge Capacity, Next Year (barrels per stream day)</v>
      </c>
      <c r="B3618" s="2" t="s">
        <v>270</v>
      </c>
      <c r="C3618" s="2" t="s">
        <v>321</v>
      </c>
      <c r="D3618" s="2" t="s">
        <v>38</v>
      </c>
      <c r="E3618" s="2" t="s">
        <v>324</v>
      </c>
      <c r="F3618" s="2" t="s">
        <v>15</v>
      </c>
      <c r="G3618" s="2" t="s">
        <v>14</v>
      </c>
      <c r="H3618" s="2">
        <v>23500</v>
      </c>
    </row>
    <row r="3619" spans="1:8" x14ac:dyDescent="0.45">
      <c r="A3619" s="2" t="str">
        <f t="shared" si="56"/>
        <v>VALTexTHREE RIVERSDESULFURIZATION, DIESEL FUELDownstream Charge Capacity, Current Year (barrels per stream day)</v>
      </c>
      <c r="B3619" s="2" t="s">
        <v>270</v>
      </c>
      <c r="C3619" s="2" t="s">
        <v>321</v>
      </c>
      <c r="D3619" s="2" t="s">
        <v>38</v>
      </c>
      <c r="E3619" s="2" t="s">
        <v>324</v>
      </c>
      <c r="F3619" s="2" t="s">
        <v>43</v>
      </c>
      <c r="G3619" s="2" t="s">
        <v>13</v>
      </c>
      <c r="H3619" s="2">
        <v>25000</v>
      </c>
    </row>
    <row r="3620" spans="1:8" x14ac:dyDescent="0.45">
      <c r="A3620" s="2" t="str">
        <f t="shared" si="56"/>
        <v>VALTexTHREE RIVERSDESULFURIZATION, DIESEL FUELDownstream Charge Capacity, Next Year (barrels per stream day)</v>
      </c>
      <c r="B3620" s="2" t="s">
        <v>270</v>
      </c>
      <c r="C3620" s="2" t="s">
        <v>321</v>
      </c>
      <c r="D3620" s="2" t="s">
        <v>38</v>
      </c>
      <c r="E3620" s="2" t="s">
        <v>324</v>
      </c>
      <c r="F3620" s="2" t="s">
        <v>43</v>
      </c>
      <c r="G3620" s="2" t="s">
        <v>14</v>
      </c>
      <c r="H3620" s="2">
        <v>25000</v>
      </c>
    </row>
    <row r="3621" spans="1:8" x14ac:dyDescent="0.45">
      <c r="A3621" s="2" t="str">
        <f t="shared" si="56"/>
        <v>VALTexTHREE RIVERSDESULFURIZATION, HEAVY GAS OILDownstream Charge Capacity, Current Year (barrels per stream day)</v>
      </c>
      <c r="B3621" s="2" t="s">
        <v>270</v>
      </c>
      <c r="C3621" s="2" t="s">
        <v>321</v>
      </c>
      <c r="D3621" s="2" t="s">
        <v>38</v>
      </c>
      <c r="E3621" s="2" t="s">
        <v>324</v>
      </c>
      <c r="F3621" s="2" t="s">
        <v>16</v>
      </c>
      <c r="G3621" s="2" t="s">
        <v>13</v>
      </c>
      <c r="H3621" s="2">
        <v>20000</v>
      </c>
    </row>
    <row r="3622" spans="1:8" x14ac:dyDescent="0.45">
      <c r="A3622" s="2" t="str">
        <f t="shared" si="56"/>
        <v>VALTexTHREE RIVERSDESULFURIZATION, HEAVY GAS OILDownstream Charge Capacity, Next Year (barrels per stream day)</v>
      </c>
      <c r="B3622" s="2" t="s">
        <v>270</v>
      </c>
      <c r="C3622" s="2" t="s">
        <v>321</v>
      </c>
      <c r="D3622" s="2" t="s">
        <v>38</v>
      </c>
      <c r="E3622" s="2" t="s">
        <v>324</v>
      </c>
      <c r="F3622" s="2" t="s">
        <v>16</v>
      </c>
      <c r="G3622" s="2" t="s">
        <v>14</v>
      </c>
      <c r="H3622" s="2">
        <v>20000</v>
      </c>
    </row>
    <row r="3623" spans="1:8" x14ac:dyDescent="0.45">
      <c r="A3623" s="2" t="str">
        <f t="shared" si="56"/>
        <v>VALTexTHREE RIVERSDESULFURIZATION, KEROSENE AND JETDownstream Charge Capacity, Current Year (barrels per stream day)</v>
      </c>
      <c r="B3623" s="2" t="s">
        <v>270</v>
      </c>
      <c r="C3623" s="2" t="s">
        <v>321</v>
      </c>
      <c r="D3623" s="2" t="s">
        <v>38</v>
      </c>
      <c r="E3623" s="2" t="s">
        <v>324</v>
      </c>
      <c r="F3623" s="2" t="s">
        <v>44</v>
      </c>
      <c r="G3623" s="2" t="s">
        <v>13</v>
      </c>
      <c r="H3623" s="2">
        <v>10000</v>
      </c>
    </row>
    <row r="3624" spans="1:8" x14ac:dyDescent="0.45">
      <c r="A3624" s="2" t="str">
        <f t="shared" si="56"/>
        <v>VALTexTHREE RIVERSDESULFURIZATION, KEROSENE AND JETDownstream Charge Capacity, Next Year (barrels per stream day)</v>
      </c>
      <c r="B3624" s="2" t="s">
        <v>270</v>
      </c>
      <c r="C3624" s="2" t="s">
        <v>321</v>
      </c>
      <c r="D3624" s="2" t="s">
        <v>38</v>
      </c>
      <c r="E3624" s="2" t="s">
        <v>324</v>
      </c>
      <c r="F3624" s="2" t="s">
        <v>44</v>
      </c>
      <c r="G3624" s="2" t="s">
        <v>14</v>
      </c>
      <c r="H3624" s="2">
        <v>10000</v>
      </c>
    </row>
    <row r="3625" spans="1:8" x14ac:dyDescent="0.45">
      <c r="A3625" s="2" t="str">
        <f t="shared" si="56"/>
        <v>VALTexTHREE RIVERSDESULFURIZATION, NAPHTHA/REFORMER FEEDDownstream Charge Capacity, Current Year (barrels per stream day)</v>
      </c>
      <c r="B3625" s="2" t="s">
        <v>270</v>
      </c>
      <c r="C3625" s="2" t="s">
        <v>321</v>
      </c>
      <c r="D3625" s="2" t="s">
        <v>38</v>
      </c>
      <c r="E3625" s="2" t="s">
        <v>324</v>
      </c>
      <c r="F3625" s="2" t="s">
        <v>17</v>
      </c>
      <c r="G3625" s="2" t="s">
        <v>13</v>
      </c>
      <c r="H3625" s="2">
        <v>24000</v>
      </c>
    </row>
    <row r="3626" spans="1:8" x14ac:dyDescent="0.45">
      <c r="A3626" s="2" t="str">
        <f t="shared" si="56"/>
        <v>VALTexTHREE RIVERSDESULFURIZATION, NAPHTHA/REFORMER FEEDDownstream Charge Capacity, Next Year (barrels per stream day)</v>
      </c>
      <c r="B3626" s="2" t="s">
        <v>270</v>
      </c>
      <c r="C3626" s="2" t="s">
        <v>321</v>
      </c>
      <c r="D3626" s="2" t="s">
        <v>38</v>
      </c>
      <c r="E3626" s="2" t="s">
        <v>324</v>
      </c>
      <c r="F3626" s="2" t="s">
        <v>17</v>
      </c>
      <c r="G3626" s="2" t="s">
        <v>14</v>
      </c>
      <c r="H3626" s="2">
        <v>24000</v>
      </c>
    </row>
    <row r="3627" spans="1:8" x14ac:dyDescent="0.45">
      <c r="A3627" s="2" t="str">
        <f t="shared" si="56"/>
        <v>VALTexTHREE RIVERSFUELS SOLVENT DEASPHALTINGDownstream Charge Capacity, Current Year (barrels per stream day)</v>
      </c>
      <c r="B3627" s="2" t="s">
        <v>270</v>
      </c>
      <c r="C3627" s="2" t="s">
        <v>321</v>
      </c>
      <c r="D3627" s="2" t="s">
        <v>38</v>
      </c>
      <c r="E3627" s="2" t="s">
        <v>324</v>
      </c>
      <c r="F3627" s="2" t="s">
        <v>45</v>
      </c>
      <c r="G3627" s="2" t="s">
        <v>13</v>
      </c>
      <c r="H3627" s="2">
        <v>10500</v>
      </c>
    </row>
    <row r="3628" spans="1:8" x14ac:dyDescent="0.45">
      <c r="A3628" s="2" t="str">
        <f t="shared" si="56"/>
        <v>VALTexTHREE RIVERSFUELS SOLVENT DEASPHALTINGDownstream Charge Capacity, Next Year (barrels per stream day)</v>
      </c>
      <c r="B3628" s="2" t="s">
        <v>270</v>
      </c>
      <c r="C3628" s="2" t="s">
        <v>321</v>
      </c>
      <c r="D3628" s="2" t="s">
        <v>38</v>
      </c>
      <c r="E3628" s="2" t="s">
        <v>324</v>
      </c>
      <c r="F3628" s="2" t="s">
        <v>45</v>
      </c>
      <c r="G3628" s="2" t="s">
        <v>14</v>
      </c>
      <c r="H3628" s="2">
        <v>10500</v>
      </c>
    </row>
    <row r="3629" spans="1:8" x14ac:dyDescent="0.45">
      <c r="A3629" s="2" t="str">
        <f t="shared" si="56"/>
        <v>VALTexTHREE RIVERSISOMERIZATION (ISOBUTANE)Production Capacity, Current Year (barrels per steam day except sulfur and hydrogen)</v>
      </c>
      <c r="B3629" s="2" t="s">
        <v>270</v>
      </c>
      <c r="C3629" s="2" t="s">
        <v>321</v>
      </c>
      <c r="D3629" s="2" t="s">
        <v>38</v>
      </c>
      <c r="E3629" s="2" t="s">
        <v>324</v>
      </c>
      <c r="F3629" s="2" t="s">
        <v>21</v>
      </c>
      <c r="G3629" s="2" t="s">
        <v>19</v>
      </c>
      <c r="H3629" s="2">
        <v>3000</v>
      </c>
    </row>
    <row r="3630" spans="1:8" x14ac:dyDescent="0.45">
      <c r="A3630" s="2" t="str">
        <f t="shared" si="56"/>
        <v>VALTexTHREE RIVERSISOMERIZATION (ISOBUTANE)Production Capacity, Next Year (barrels per stream day except sulfur and hydrogen)</v>
      </c>
      <c r="B3630" s="2" t="s">
        <v>270</v>
      </c>
      <c r="C3630" s="2" t="s">
        <v>321</v>
      </c>
      <c r="D3630" s="2" t="s">
        <v>38</v>
      </c>
      <c r="E3630" s="2" t="s">
        <v>324</v>
      </c>
      <c r="F3630" s="2" t="s">
        <v>21</v>
      </c>
      <c r="G3630" s="2" t="s">
        <v>20</v>
      </c>
      <c r="H3630" s="2">
        <v>3000</v>
      </c>
    </row>
    <row r="3631" spans="1:8" x14ac:dyDescent="0.45">
      <c r="A3631" s="2" t="str">
        <f t="shared" si="56"/>
        <v>VALTexTHREE RIVERSLUBRICANTSProduction Capacity, Current Year (barrels per steam day except sulfur and hydrogen)</v>
      </c>
      <c r="B3631" s="2" t="s">
        <v>270</v>
      </c>
      <c r="C3631" s="2" t="s">
        <v>321</v>
      </c>
      <c r="D3631" s="2" t="s">
        <v>38</v>
      </c>
      <c r="E3631" s="2" t="s">
        <v>324</v>
      </c>
      <c r="F3631" s="2" t="s">
        <v>49</v>
      </c>
      <c r="G3631" s="2" t="s">
        <v>19</v>
      </c>
      <c r="H3631" s="2">
        <v>1900</v>
      </c>
    </row>
    <row r="3632" spans="1:8" x14ac:dyDescent="0.45">
      <c r="A3632" s="2" t="str">
        <f t="shared" si="56"/>
        <v>VALTexTHREE RIVERSLUBRICANTSProduction Capacity, Next Year (barrels per stream day except sulfur and hydrogen)</v>
      </c>
      <c r="B3632" s="2" t="s">
        <v>270</v>
      </c>
      <c r="C3632" s="2" t="s">
        <v>321</v>
      </c>
      <c r="D3632" s="2" t="s">
        <v>38</v>
      </c>
      <c r="E3632" s="2" t="s">
        <v>324</v>
      </c>
      <c r="F3632" s="2" t="s">
        <v>49</v>
      </c>
      <c r="G3632" s="2" t="s">
        <v>20</v>
      </c>
      <c r="H3632" s="2">
        <v>1900</v>
      </c>
    </row>
    <row r="3633" spans="1:8" x14ac:dyDescent="0.45">
      <c r="A3633" s="2" t="str">
        <f t="shared" si="56"/>
        <v>VALTexTHREE RIVERSOPERATING CAPACITYAtmospheric Crude Distillation Capacity (barrels per calendar day)</v>
      </c>
      <c r="B3633" s="2" t="s">
        <v>270</v>
      </c>
      <c r="C3633" s="2" t="s">
        <v>321</v>
      </c>
      <c r="D3633" s="2" t="s">
        <v>38</v>
      </c>
      <c r="E3633" s="2" t="s">
        <v>324</v>
      </c>
      <c r="F3633" s="2" t="s">
        <v>31</v>
      </c>
      <c r="G3633" s="2" t="s">
        <v>32</v>
      </c>
      <c r="H3633" s="2">
        <v>89000</v>
      </c>
    </row>
    <row r="3634" spans="1:8" x14ac:dyDescent="0.45">
      <c r="A3634" s="2" t="str">
        <f t="shared" si="56"/>
        <v>VALTexTHREE RIVERSOPERATING CAPACITYAtmospheric Crude Distillation Capacity (barrels per stream day)</v>
      </c>
      <c r="B3634" s="2" t="s">
        <v>270</v>
      </c>
      <c r="C3634" s="2" t="s">
        <v>321</v>
      </c>
      <c r="D3634" s="2" t="s">
        <v>38</v>
      </c>
      <c r="E3634" s="2" t="s">
        <v>324</v>
      </c>
      <c r="F3634" s="2" t="s">
        <v>31</v>
      </c>
      <c r="G3634" s="2" t="s">
        <v>33</v>
      </c>
      <c r="H3634" s="2">
        <v>91000</v>
      </c>
    </row>
    <row r="3635" spans="1:8" x14ac:dyDescent="0.45">
      <c r="A3635" s="2" t="str">
        <f t="shared" si="56"/>
        <v>VALTexTHREE RIVERSSULFUR (SHORT TONS/DAY)Production Capacity, Current Year (barrels per steam day except sulfur and hydrogen)</v>
      </c>
      <c r="B3635" s="2" t="s">
        <v>270</v>
      </c>
      <c r="C3635" s="2" t="s">
        <v>321</v>
      </c>
      <c r="D3635" s="2" t="s">
        <v>38</v>
      </c>
      <c r="E3635" s="2" t="s">
        <v>324</v>
      </c>
      <c r="F3635" s="2" t="s">
        <v>24</v>
      </c>
      <c r="G3635" s="2" t="s">
        <v>19</v>
      </c>
      <c r="H3635" s="2">
        <v>134</v>
      </c>
    </row>
    <row r="3636" spans="1:8" x14ac:dyDescent="0.45">
      <c r="A3636" s="2" t="str">
        <f t="shared" si="56"/>
        <v>VALTexTHREE RIVERSSULFUR (SHORT TONS/DAY)Production Capacity, Next Year (barrels per stream day except sulfur and hydrogen)</v>
      </c>
      <c r="B3636" s="2" t="s">
        <v>270</v>
      </c>
      <c r="C3636" s="2" t="s">
        <v>321</v>
      </c>
      <c r="D3636" s="2" t="s">
        <v>38</v>
      </c>
      <c r="E3636" s="2" t="s">
        <v>324</v>
      </c>
      <c r="F3636" s="2" t="s">
        <v>24</v>
      </c>
      <c r="G3636" s="2" t="s">
        <v>20</v>
      </c>
      <c r="H3636" s="2">
        <v>134</v>
      </c>
    </row>
    <row r="3637" spans="1:8" x14ac:dyDescent="0.45">
      <c r="A3637" s="2" t="str">
        <f t="shared" si="56"/>
        <v>VALTexTHREE RIVERSTOTAL OPER CAP (PROJECTED, NEXT YEAR)Atmospheric Crude Distillation Capacity (barrels per stream day)</v>
      </c>
      <c r="B3637" s="2" t="s">
        <v>270</v>
      </c>
      <c r="C3637" s="2" t="s">
        <v>321</v>
      </c>
      <c r="D3637" s="2" t="s">
        <v>38</v>
      </c>
      <c r="E3637" s="2" t="s">
        <v>324</v>
      </c>
      <c r="F3637" s="2" t="s">
        <v>34</v>
      </c>
      <c r="G3637" s="2" t="s">
        <v>33</v>
      </c>
      <c r="H3637" s="2">
        <v>91000</v>
      </c>
    </row>
    <row r="3638" spans="1:8" x14ac:dyDescent="0.45">
      <c r="A3638" s="2" t="str">
        <f t="shared" si="56"/>
        <v>VALTexTHREE RIVERSTOTAL OPERABLE CAPACITYAtmospheric Crude Distillation Capacity (barrels per calendar day)</v>
      </c>
      <c r="B3638" s="2" t="s">
        <v>270</v>
      </c>
      <c r="C3638" s="2" t="s">
        <v>321</v>
      </c>
      <c r="D3638" s="2" t="s">
        <v>38</v>
      </c>
      <c r="E3638" s="2" t="s">
        <v>324</v>
      </c>
      <c r="F3638" s="2" t="s">
        <v>35</v>
      </c>
      <c r="G3638" s="2" t="s">
        <v>32</v>
      </c>
      <c r="H3638" s="2">
        <v>89000</v>
      </c>
    </row>
    <row r="3639" spans="1:8" x14ac:dyDescent="0.45">
      <c r="A3639" s="2" t="str">
        <f t="shared" si="56"/>
        <v>VALTexTHREE RIVERSTOTAL OPERABLE CAPACITYAtmospheric Crude Distillation Capacity (barrels per stream day)</v>
      </c>
      <c r="B3639" s="2" t="s">
        <v>270</v>
      </c>
      <c r="C3639" s="2" t="s">
        <v>321</v>
      </c>
      <c r="D3639" s="2" t="s">
        <v>38</v>
      </c>
      <c r="E3639" s="2" t="s">
        <v>324</v>
      </c>
      <c r="F3639" s="2" t="s">
        <v>35</v>
      </c>
      <c r="G3639" s="2" t="s">
        <v>33</v>
      </c>
      <c r="H3639" s="2">
        <v>91000</v>
      </c>
    </row>
    <row r="3640" spans="1:8" x14ac:dyDescent="0.45">
      <c r="A3640" s="2" t="str">
        <f t="shared" si="56"/>
        <v>VALTexTHREE RIVERSVACUUM DISTILLATIONDownstream Charge Capacity, Current Year (barrels per stream day)</v>
      </c>
      <c r="B3640" s="2" t="s">
        <v>270</v>
      </c>
      <c r="C3640" s="2" t="s">
        <v>321</v>
      </c>
      <c r="D3640" s="2" t="s">
        <v>38</v>
      </c>
      <c r="E3640" s="2" t="s">
        <v>324</v>
      </c>
      <c r="F3640" s="2" t="s">
        <v>36</v>
      </c>
      <c r="G3640" s="2" t="s">
        <v>13</v>
      </c>
      <c r="H3640" s="2">
        <v>33500</v>
      </c>
    </row>
    <row r="3641" spans="1:8" x14ac:dyDescent="0.45">
      <c r="A3641" s="2" t="str">
        <f t="shared" si="56"/>
        <v>VALTexTHREE RIVERSVACUUM DISTILLATIONDownstream Charge Capacity, Next Year (barrels per stream day)</v>
      </c>
      <c r="B3641" s="2" t="s">
        <v>270</v>
      </c>
      <c r="C3641" s="2" t="s">
        <v>321</v>
      </c>
      <c r="D3641" s="2" t="s">
        <v>38</v>
      </c>
      <c r="E3641" s="2" t="s">
        <v>324</v>
      </c>
      <c r="F3641" s="2" t="s">
        <v>36</v>
      </c>
      <c r="G3641" s="2" t="s">
        <v>14</v>
      </c>
      <c r="H3641" s="2">
        <v>33500</v>
      </c>
    </row>
    <row r="3642" spans="1:8" x14ac:dyDescent="0.45">
      <c r="A3642" s="2" t="str">
        <f t="shared" si="56"/>
        <v>WESMinSAINT PAULALKYLATESProduction Capacity, Current Year (barrels per steam day except sulfur and hydrogen)</v>
      </c>
      <c r="B3642" s="2" t="s">
        <v>294</v>
      </c>
      <c r="C3642" s="2" t="s">
        <v>295</v>
      </c>
      <c r="D3642" s="2" t="s">
        <v>164</v>
      </c>
      <c r="E3642" s="2" t="s">
        <v>165</v>
      </c>
      <c r="F3642" s="2" t="s">
        <v>40</v>
      </c>
      <c r="G3642" s="2" t="s">
        <v>19</v>
      </c>
      <c r="H3642" s="2">
        <v>6650</v>
      </c>
    </row>
    <row r="3643" spans="1:8" x14ac:dyDescent="0.45">
      <c r="A3643" s="2" t="str">
        <f t="shared" si="56"/>
        <v>WESMinSAINT PAULALKYLATESProduction Capacity, Next Year (barrels per stream day except sulfur and hydrogen)</v>
      </c>
      <c r="B3643" s="2" t="s">
        <v>294</v>
      </c>
      <c r="C3643" s="2" t="s">
        <v>295</v>
      </c>
      <c r="D3643" s="2" t="s">
        <v>164</v>
      </c>
      <c r="E3643" s="2" t="s">
        <v>165</v>
      </c>
      <c r="F3643" s="2" t="s">
        <v>40</v>
      </c>
      <c r="G3643" s="2" t="s">
        <v>20</v>
      </c>
      <c r="H3643" s="2">
        <v>6650</v>
      </c>
    </row>
    <row r="3644" spans="1:8" x14ac:dyDescent="0.45">
      <c r="A3644" s="2" t="str">
        <f t="shared" si="56"/>
        <v>WESMinSAINT PAULASPHALT &amp; ROAD OILProduction Capacity, Current Year (barrels per steam day except sulfur and hydrogen)</v>
      </c>
      <c r="B3644" s="2" t="s">
        <v>294</v>
      </c>
      <c r="C3644" s="2" t="s">
        <v>295</v>
      </c>
      <c r="D3644" s="2" t="s">
        <v>164</v>
      </c>
      <c r="E3644" s="2" t="s">
        <v>165</v>
      </c>
      <c r="F3644" s="2" t="s">
        <v>42</v>
      </c>
      <c r="G3644" s="2" t="s">
        <v>19</v>
      </c>
      <c r="H3644" s="2">
        <v>13400</v>
      </c>
    </row>
    <row r="3645" spans="1:8" x14ac:dyDescent="0.45">
      <c r="A3645" s="2" t="str">
        <f t="shared" si="56"/>
        <v>WESMinSAINT PAULASPHALT &amp; ROAD OILProduction Capacity, Next Year (barrels per stream day except sulfur and hydrogen)</v>
      </c>
      <c r="B3645" s="2" t="s">
        <v>294</v>
      </c>
      <c r="C3645" s="2" t="s">
        <v>295</v>
      </c>
      <c r="D3645" s="2" t="s">
        <v>164</v>
      </c>
      <c r="E3645" s="2" t="s">
        <v>165</v>
      </c>
      <c r="F3645" s="2" t="s">
        <v>42</v>
      </c>
      <c r="G3645" s="2" t="s">
        <v>20</v>
      </c>
      <c r="H3645" s="2">
        <v>13400</v>
      </c>
    </row>
    <row r="3646" spans="1:8" x14ac:dyDescent="0.45">
      <c r="A3646" s="2" t="str">
        <f t="shared" si="56"/>
        <v>WESMinSAINT PAULCAT CRACKING: FRESH FEEDDownstream Charge Capacity, Current Year (barrels per calendar day)</v>
      </c>
      <c r="B3646" s="2" t="s">
        <v>294</v>
      </c>
      <c r="C3646" s="2" t="s">
        <v>295</v>
      </c>
      <c r="D3646" s="2" t="s">
        <v>164</v>
      </c>
      <c r="E3646" s="2" t="s">
        <v>165</v>
      </c>
      <c r="F3646" s="2" t="s">
        <v>28</v>
      </c>
      <c r="G3646" s="2" t="s">
        <v>12</v>
      </c>
      <c r="H3646" s="2">
        <v>28975</v>
      </c>
    </row>
    <row r="3647" spans="1:8" x14ac:dyDescent="0.45">
      <c r="A3647" s="2" t="str">
        <f t="shared" si="56"/>
        <v>WESMinSAINT PAULCAT CRACKING: FRESH FEEDDownstream Charge Capacity, Current Year (barrels per stream day)</v>
      </c>
      <c r="B3647" s="2" t="s">
        <v>294</v>
      </c>
      <c r="C3647" s="2" t="s">
        <v>295</v>
      </c>
      <c r="D3647" s="2" t="s">
        <v>164</v>
      </c>
      <c r="E3647" s="2" t="s">
        <v>165</v>
      </c>
      <c r="F3647" s="2" t="s">
        <v>28</v>
      </c>
      <c r="G3647" s="2" t="s">
        <v>13</v>
      </c>
      <c r="H3647" s="2">
        <v>30500</v>
      </c>
    </row>
    <row r="3648" spans="1:8" x14ac:dyDescent="0.45">
      <c r="A3648" s="2" t="str">
        <f t="shared" si="56"/>
        <v>WESMinSAINT PAULCAT CRACKING: FRESH FEEDDownstream Charge Capacity, Next Year (barrels per stream day)</v>
      </c>
      <c r="B3648" s="2" t="s">
        <v>294</v>
      </c>
      <c r="C3648" s="2" t="s">
        <v>295</v>
      </c>
      <c r="D3648" s="2" t="s">
        <v>164</v>
      </c>
      <c r="E3648" s="2" t="s">
        <v>165</v>
      </c>
      <c r="F3648" s="2" t="s">
        <v>28</v>
      </c>
      <c r="G3648" s="2" t="s">
        <v>14</v>
      </c>
      <c r="H3648" s="2">
        <v>30500</v>
      </c>
    </row>
    <row r="3649" spans="1:8" x14ac:dyDescent="0.45">
      <c r="A3649" s="2" t="str">
        <f t="shared" si="56"/>
        <v>WESMinSAINT PAULCAT CRACKING: RECYCLED FEEDDownstream Charge Capacity, Current Year (barrels per stream day)</v>
      </c>
      <c r="B3649" s="2" t="s">
        <v>294</v>
      </c>
      <c r="C3649" s="2" t="s">
        <v>295</v>
      </c>
      <c r="D3649" s="2" t="s">
        <v>164</v>
      </c>
      <c r="E3649" s="2" t="s">
        <v>165</v>
      </c>
      <c r="F3649" s="2" t="s">
        <v>66</v>
      </c>
      <c r="G3649" s="2" t="s">
        <v>13</v>
      </c>
      <c r="H3649" s="2">
        <v>2500</v>
      </c>
    </row>
    <row r="3650" spans="1:8" x14ac:dyDescent="0.45">
      <c r="A3650" s="2" t="str">
        <f t="shared" ref="A3650:A3713" si="57">LEFT(B3650,3)&amp;LEFT(D3650,3)&amp;LEFT(E3650,15)&amp;F3650&amp;G3650</f>
        <v>WESMinSAINT PAULCAT CRACKING: RECYCLED FEEDDownstream Charge Capacity, Next Year (barrels per stream day)</v>
      </c>
      <c r="B3650" s="2" t="s">
        <v>294</v>
      </c>
      <c r="C3650" s="2" t="s">
        <v>295</v>
      </c>
      <c r="D3650" s="2" t="s">
        <v>164</v>
      </c>
      <c r="E3650" s="2" t="s">
        <v>165</v>
      </c>
      <c r="F3650" s="2" t="s">
        <v>66</v>
      </c>
      <c r="G3650" s="2" t="s">
        <v>14</v>
      </c>
      <c r="H3650" s="2">
        <v>2500</v>
      </c>
    </row>
    <row r="3651" spans="1:8" x14ac:dyDescent="0.45">
      <c r="A3651" s="2" t="str">
        <f t="shared" si="57"/>
        <v>WESMinSAINT PAULCAT REFORMING: HIGH PRESSUREDownstream Charge Capacity, Current Year (barrels per calendar day)</v>
      </c>
      <c r="B3651" s="2" t="s">
        <v>294</v>
      </c>
      <c r="C3651" s="2" t="s">
        <v>295</v>
      </c>
      <c r="D3651" s="2" t="s">
        <v>164</v>
      </c>
      <c r="E3651" s="2" t="s">
        <v>165</v>
      </c>
      <c r="F3651" s="2" t="s">
        <v>29</v>
      </c>
      <c r="G3651" s="2" t="s">
        <v>12</v>
      </c>
      <c r="H3651" s="2">
        <v>23655</v>
      </c>
    </row>
    <row r="3652" spans="1:8" x14ac:dyDescent="0.45">
      <c r="A3652" s="2" t="str">
        <f t="shared" si="57"/>
        <v>WESMinSAINT PAULCAT REFORMING: HIGH PRESSUREDownstream Charge Capacity, Current Year (barrels per stream day)</v>
      </c>
      <c r="B3652" s="2" t="s">
        <v>294</v>
      </c>
      <c r="C3652" s="2" t="s">
        <v>295</v>
      </c>
      <c r="D3652" s="2" t="s">
        <v>164</v>
      </c>
      <c r="E3652" s="2" t="s">
        <v>165</v>
      </c>
      <c r="F3652" s="2" t="s">
        <v>29</v>
      </c>
      <c r="G3652" s="2" t="s">
        <v>13</v>
      </c>
      <c r="H3652" s="2">
        <v>24900</v>
      </c>
    </row>
    <row r="3653" spans="1:8" x14ac:dyDescent="0.45">
      <c r="A3653" s="2" t="str">
        <f t="shared" si="57"/>
        <v>WESMinSAINT PAULCAT REFORMING: HIGH PRESSUREDownstream Charge Capacity, Next Year (barrels per stream day)</v>
      </c>
      <c r="B3653" s="2" t="s">
        <v>294</v>
      </c>
      <c r="C3653" s="2" t="s">
        <v>295</v>
      </c>
      <c r="D3653" s="2" t="s">
        <v>164</v>
      </c>
      <c r="E3653" s="2" t="s">
        <v>165</v>
      </c>
      <c r="F3653" s="2" t="s">
        <v>29</v>
      </c>
      <c r="G3653" s="2" t="s">
        <v>14</v>
      </c>
      <c r="H3653" s="2">
        <v>24900</v>
      </c>
    </row>
    <row r="3654" spans="1:8" x14ac:dyDescent="0.45">
      <c r="A3654" s="2" t="str">
        <f t="shared" si="57"/>
        <v>WESMinSAINT PAULDESULFURIZATION, DIESEL FUELDownstream Charge Capacity, Current Year (barrels per stream day)</v>
      </c>
      <c r="B3654" s="2" t="s">
        <v>294</v>
      </c>
      <c r="C3654" s="2" t="s">
        <v>295</v>
      </c>
      <c r="D3654" s="2" t="s">
        <v>164</v>
      </c>
      <c r="E3654" s="2" t="s">
        <v>165</v>
      </c>
      <c r="F3654" s="2" t="s">
        <v>43</v>
      </c>
      <c r="G3654" s="2" t="s">
        <v>13</v>
      </c>
      <c r="H3654" s="2">
        <v>33630</v>
      </c>
    </row>
    <row r="3655" spans="1:8" x14ac:dyDescent="0.45">
      <c r="A3655" s="2" t="str">
        <f t="shared" si="57"/>
        <v>WESMinSAINT PAULDESULFURIZATION, DIESEL FUELDownstream Charge Capacity, Next Year (barrels per stream day)</v>
      </c>
      <c r="B3655" s="2" t="s">
        <v>294</v>
      </c>
      <c r="C3655" s="2" t="s">
        <v>295</v>
      </c>
      <c r="D3655" s="2" t="s">
        <v>164</v>
      </c>
      <c r="E3655" s="2" t="s">
        <v>165</v>
      </c>
      <c r="F3655" s="2" t="s">
        <v>43</v>
      </c>
      <c r="G3655" s="2" t="s">
        <v>14</v>
      </c>
      <c r="H3655" s="2">
        <v>33630</v>
      </c>
    </row>
    <row r="3656" spans="1:8" x14ac:dyDescent="0.45">
      <c r="A3656" s="2" t="str">
        <f t="shared" si="57"/>
        <v>WESMinSAINT PAULDESULFURIZATION, HEAVY GAS OILDownstream Charge Capacity, Current Year (barrels per stream day)</v>
      </c>
      <c r="B3656" s="2" t="s">
        <v>294</v>
      </c>
      <c r="C3656" s="2" t="s">
        <v>295</v>
      </c>
      <c r="D3656" s="2" t="s">
        <v>164</v>
      </c>
      <c r="E3656" s="2" t="s">
        <v>165</v>
      </c>
      <c r="F3656" s="2" t="s">
        <v>16</v>
      </c>
      <c r="G3656" s="2" t="s">
        <v>13</v>
      </c>
      <c r="H3656" s="2">
        <v>30400</v>
      </c>
    </row>
    <row r="3657" spans="1:8" x14ac:dyDescent="0.45">
      <c r="A3657" s="2" t="str">
        <f t="shared" si="57"/>
        <v>WESMinSAINT PAULDESULFURIZATION, HEAVY GAS OILDownstream Charge Capacity, Next Year (barrels per stream day)</v>
      </c>
      <c r="B3657" s="2" t="s">
        <v>294</v>
      </c>
      <c r="C3657" s="2" t="s">
        <v>295</v>
      </c>
      <c r="D3657" s="2" t="s">
        <v>164</v>
      </c>
      <c r="E3657" s="2" t="s">
        <v>165</v>
      </c>
      <c r="F3657" s="2" t="s">
        <v>16</v>
      </c>
      <c r="G3657" s="2" t="s">
        <v>14</v>
      </c>
      <c r="H3657" s="2">
        <v>30400</v>
      </c>
    </row>
    <row r="3658" spans="1:8" x14ac:dyDescent="0.45">
      <c r="A3658" s="2" t="str">
        <f t="shared" si="57"/>
        <v>WESMinSAINT PAULDESULFURIZATION, KEROSENE AND JETDownstream Charge Capacity, Current Year (barrels per stream day)</v>
      </c>
      <c r="B3658" s="2" t="s">
        <v>294</v>
      </c>
      <c r="C3658" s="2" t="s">
        <v>295</v>
      </c>
      <c r="D3658" s="2" t="s">
        <v>164</v>
      </c>
      <c r="E3658" s="2" t="s">
        <v>165</v>
      </c>
      <c r="F3658" s="2" t="s">
        <v>44</v>
      </c>
      <c r="G3658" s="2" t="s">
        <v>13</v>
      </c>
      <c r="H3658" s="2">
        <v>10100</v>
      </c>
    </row>
    <row r="3659" spans="1:8" x14ac:dyDescent="0.45">
      <c r="A3659" s="2" t="str">
        <f t="shared" si="57"/>
        <v>WESMinSAINT PAULDESULFURIZATION, KEROSENE AND JETDownstream Charge Capacity, Next Year (barrels per stream day)</v>
      </c>
      <c r="B3659" s="2" t="s">
        <v>294</v>
      </c>
      <c r="C3659" s="2" t="s">
        <v>295</v>
      </c>
      <c r="D3659" s="2" t="s">
        <v>164</v>
      </c>
      <c r="E3659" s="2" t="s">
        <v>165</v>
      </c>
      <c r="F3659" s="2" t="s">
        <v>44</v>
      </c>
      <c r="G3659" s="2" t="s">
        <v>14</v>
      </c>
      <c r="H3659" s="2">
        <v>10100</v>
      </c>
    </row>
    <row r="3660" spans="1:8" x14ac:dyDescent="0.45">
      <c r="A3660" s="2" t="str">
        <f t="shared" si="57"/>
        <v>WESMinSAINT PAULDESULFURIZATION, NAPHTHA/REFORMER FEEDDownstream Charge Capacity, Current Year (barrels per stream day)</v>
      </c>
      <c r="B3660" s="2" t="s">
        <v>294</v>
      </c>
      <c r="C3660" s="2" t="s">
        <v>295</v>
      </c>
      <c r="D3660" s="2" t="s">
        <v>164</v>
      </c>
      <c r="E3660" s="2" t="s">
        <v>165</v>
      </c>
      <c r="F3660" s="2" t="s">
        <v>17</v>
      </c>
      <c r="G3660" s="2" t="s">
        <v>13</v>
      </c>
      <c r="H3660" s="2">
        <v>38400</v>
      </c>
    </row>
    <row r="3661" spans="1:8" x14ac:dyDescent="0.45">
      <c r="A3661" s="2" t="str">
        <f t="shared" si="57"/>
        <v>WESMinSAINT PAULDESULFURIZATION, NAPHTHA/REFORMER FEEDDownstream Charge Capacity, Next Year (barrels per stream day)</v>
      </c>
      <c r="B3661" s="2" t="s">
        <v>294</v>
      </c>
      <c r="C3661" s="2" t="s">
        <v>295</v>
      </c>
      <c r="D3661" s="2" t="s">
        <v>164</v>
      </c>
      <c r="E3661" s="2" t="s">
        <v>165</v>
      </c>
      <c r="F3661" s="2" t="s">
        <v>17</v>
      </c>
      <c r="G3661" s="2" t="s">
        <v>14</v>
      </c>
      <c r="H3661" s="2">
        <v>38400</v>
      </c>
    </row>
    <row r="3662" spans="1:8" x14ac:dyDescent="0.45">
      <c r="A3662" s="2" t="str">
        <f t="shared" si="57"/>
        <v>WESMinSAINT PAULFUELS SOLVENT DEASPHALTINGDownstream Charge Capacity, Current Year (barrels per stream day)</v>
      </c>
      <c r="B3662" s="2" t="s">
        <v>294</v>
      </c>
      <c r="C3662" s="2" t="s">
        <v>295</v>
      </c>
      <c r="D3662" s="2" t="s">
        <v>164</v>
      </c>
      <c r="E3662" s="2" t="s">
        <v>165</v>
      </c>
      <c r="F3662" s="2" t="s">
        <v>45</v>
      </c>
      <c r="G3662" s="2" t="s">
        <v>13</v>
      </c>
      <c r="H3662" s="2">
        <v>4500</v>
      </c>
    </row>
    <row r="3663" spans="1:8" x14ac:dyDescent="0.45">
      <c r="A3663" s="2" t="str">
        <f t="shared" si="57"/>
        <v>WESMinSAINT PAULFUELS SOLVENT DEASPHALTINGDownstream Charge Capacity, Next Year (barrels per stream day)</v>
      </c>
      <c r="B3663" s="2" t="s">
        <v>294</v>
      </c>
      <c r="C3663" s="2" t="s">
        <v>295</v>
      </c>
      <c r="D3663" s="2" t="s">
        <v>164</v>
      </c>
      <c r="E3663" s="2" t="s">
        <v>165</v>
      </c>
      <c r="F3663" s="2" t="s">
        <v>45</v>
      </c>
      <c r="G3663" s="2" t="s">
        <v>14</v>
      </c>
      <c r="H3663" s="2">
        <v>4500</v>
      </c>
    </row>
    <row r="3664" spans="1:8" x14ac:dyDescent="0.45">
      <c r="A3664" s="2" t="str">
        <f t="shared" si="57"/>
        <v>WESMinSAINT PAULHYDROGEN (MMCFD)Production Capacity, Current Year (barrels per steam day except sulfur and hydrogen)</v>
      </c>
      <c r="B3664" s="2" t="s">
        <v>294</v>
      </c>
      <c r="C3664" s="2" t="s">
        <v>295</v>
      </c>
      <c r="D3664" s="2" t="s">
        <v>164</v>
      </c>
      <c r="E3664" s="2" t="s">
        <v>165</v>
      </c>
      <c r="F3664" s="2" t="s">
        <v>18</v>
      </c>
      <c r="G3664" s="2" t="s">
        <v>19</v>
      </c>
      <c r="H3664" s="2">
        <v>10</v>
      </c>
    </row>
    <row r="3665" spans="1:8" x14ac:dyDescent="0.45">
      <c r="A3665" s="2" t="str">
        <f t="shared" si="57"/>
        <v>WESMinSAINT PAULHYDROGEN (MMCFD)Production Capacity, Next Year (barrels per stream day except sulfur and hydrogen)</v>
      </c>
      <c r="B3665" s="2" t="s">
        <v>294</v>
      </c>
      <c r="C3665" s="2" t="s">
        <v>295</v>
      </c>
      <c r="D3665" s="2" t="s">
        <v>164</v>
      </c>
      <c r="E3665" s="2" t="s">
        <v>165</v>
      </c>
      <c r="F3665" s="2" t="s">
        <v>18</v>
      </c>
      <c r="G3665" s="2" t="s">
        <v>20</v>
      </c>
      <c r="H3665" s="2">
        <v>10</v>
      </c>
    </row>
    <row r="3666" spans="1:8" x14ac:dyDescent="0.45">
      <c r="A3666" s="2" t="str">
        <f t="shared" si="57"/>
        <v>WESMinSAINT PAULISOMERIZATION (ISOBUTANE)Production Capacity, Current Year (barrels per steam day except sulfur and hydrogen)</v>
      </c>
      <c r="B3666" s="2" t="s">
        <v>294</v>
      </c>
      <c r="C3666" s="2" t="s">
        <v>295</v>
      </c>
      <c r="D3666" s="2" t="s">
        <v>164</v>
      </c>
      <c r="E3666" s="2" t="s">
        <v>165</v>
      </c>
      <c r="F3666" s="2" t="s">
        <v>21</v>
      </c>
      <c r="G3666" s="2" t="s">
        <v>19</v>
      </c>
      <c r="H3666" s="2">
        <v>1000</v>
      </c>
    </row>
    <row r="3667" spans="1:8" x14ac:dyDescent="0.45">
      <c r="A3667" s="2" t="str">
        <f t="shared" si="57"/>
        <v>WESMinSAINT PAULISOMERIZATION (ISOBUTANE)Production Capacity, Next Year (barrels per stream day except sulfur and hydrogen)</v>
      </c>
      <c r="B3667" s="2" t="s">
        <v>294</v>
      </c>
      <c r="C3667" s="2" t="s">
        <v>295</v>
      </c>
      <c r="D3667" s="2" t="s">
        <v>164</v>
      </c>
      <c r="E3667" s="2" t="s">
        <v>165</v>
      </c>
      <c r="F3667" s="2" t="s">
        <v>21</v>
      </c>
      <c r="G3667" s="2" t="s">
        <v>20</v>
      </c>
      <c r="H3667" s="2">
        <v>1000</v>
      </c>
    </row>
    <row r="3668" spans="1:8" x14ac:dyDescent="0.45">
      <c r="A3668" s="2" t="str">
        <f t="shared" si="57"/>
        <v>WESMinSAINT PAULISOMERIZATION (ISOPENTANE/ISOHEXANE)Production Capacity, Current Year (barrels per steam day except sulfur and hydrogen)</v>
      </c>
      <c r="B3668" s="2" t="s">
        <v>294</v>
      </c>
      <c r="C3668" s="2" t="s">
        <v>295</v>
      </c>
      <c r="D3668" s="2" t="s">
        <v>164</v>
      </c>
      <c r="E3668" s="2" t="s">
        <v>165</v>
      </c>
      <c r="F3668" s="2" t="s">
        <v>22</v>
      </c>
      <c r="G3668" s="2" t="s">
        <v>19</v>
      </c>
      <c r="H3668" s="2">
        <v>9500</v>
      </c>
    </row>
    <row r="3669" spans="1:8" x14ac:dyDescent="0.45">
      <c r="A3669" s="2" t="str">
        <f t="shared" si="57"/>
        <v>WESMinSAINT PAULISOMERIZATION (ISOPENTANE/ISOHEXANE)Production Capacity, Next Year (barrels per stream day except sulfur and hydrogen)</v>
      </c>
      <c r="B3669" s="2" t="s">
        <v>294</v>
      </c>
      <c r="C3669" s="2" t="s">
        <v>295</v>
      </c>
      <c r="D3669" s="2" t="s">
        <v>164</v>
      </c>
      <c r="E3669" s="2" t="s">
        <v>165</v>
      </c>
      <c r="F3669" s="2" t="s">
        <v>22</v>
      </c>
      <c r="G3669" s="2" t="s">
        <v>20</v>
      </c>
      <c r="H3669" s="2">
        <v>9500</v>
      </c>
    </row>
    <row r="3670" spans="1:8" x14ac:dyDescent="0.45">
      <c r="A3670" s="2" t="str">
        <f t="shared" si="57"/>
        <v>WESMinSAINT PAULOPERATING CAPACITYAtmospheric Crude Distillation Capacity (barrels per calendar day)</v>
      </c>
      <c r="B3670" s="2" t="s">
        <v>294</v>
      </c>
      <c r="C3670" s="2" t="s">
        <v>295</v>
      </c>
      <c r="D3670" s="2" t="s">
        <v>164</v>
      </c>
      <c r="E3670" s="2" t="s">
        <v>165</v>
      </c>
      <c r="F3670" s="2" t="s">
        <v>31</v>
      </c>
      <c r="G3670" s="2" t="s">
        <v>32</v>
      </c>
      <c r="H3670" s="2">
        <v>98515</v>
      </c>
    </row>
    <row r="3671" spans="1:8" x14ac:dyDescent="0.45">
      <c r="A3671" s="2" t="str">
        <f t="shared" si="57"/>
        <v>WESMinSAINT PAULOPERATING CAPACITYAtmospheric Crude Distillation Capacity (barrels per stream day)</v>
      </c>
      <c r="B3671" s="2" t="s">
        <v>294</v>
      </c>
      <c r="C3671" s="2" t="s">
        <v>295</v>
      </c>
      <c r="D3671" s="2" t="s">
        <v>164</v>
      </c>
      <c r="E3671" s="2" t="s">
        <v>165</v>
      </c>
      <c r="F3671" s="2" t="s">
        <v>31</v>
      </c>
      <c r="G3671" s="2" t="s">
        <v>33</v>
      </c>
      <c r="H3671" s="2">
        <v>103700</v>
      </c>
    </row>
    <row r="3672" spans="1:8" x14ac:dyDescent="0.45">
      <c r="A3672" s="2" t="str">
        <f t="shared" si="57"/>
        <v>WESMinSAINT PAULSULFUR (SHORT TONS/DAY)Production Capacity, Current Year (barrels per steam day except sulfur and hydrogen)</v>
      </c>
      <c r="B3672" s="2" t="s">
        <v>294</v>
      </c>
      <c r="C3672" s="2" t="s">
        <v>295</v>
      </c>
      <c r="D3672" s="2" t="s">
        <v>164</v>
      </c>
      <c r="E3672" s="2" t="s">
        <v>165</v>
      </c>
      <c r="F3672" s="2" t="s">
        <v>24</v>
      </c>
      <c r="G3672" s="2" t="s">
        <v>19</v>
      </c>
      <c r="H3672" s="2">
        <v>122</v>
      </c>
    </row>
    <row r="3673" spans="1:8" x14ac:dyDescent="0.45">
      <c r="A3673" s="2" t="str">
        <f t="shared" si="57"/>
        <v>WESMinSAINT PAULSULFUR (SHORT TONS/DAY)Production Capacity, Next Year (barrels per stream day except sulfur and hydrogen)</v>
      </c>
      <c r="B3673" s="2" t="s">
        <v>294</v>
      </c>
      <c r="C3673" s="2" t="s">
        <v>295</v>
      </c>
      <c r="D3673" s="2" t="s">
        <v>164</v>
      </c>
      <c r="E3673" s="2" t="s">
        <v>165</v>
      </c>
      <c r="F3673" s="2" t="s">
        <v>24</v>
      </c>
      <c r="G3673" s="2" t="s">
        <v>20</v>
      </c>
      <c r="H3673" s="2">
        <v>122</v>
      </c>
    </row>
    <row r="3674" spans="1:8" x14ac:dyDescent="0.45">
      <c r="A3674" s="2" t="str">
        <f t="shared" si="57"/>
        <v>WESMinSAINT PAULTOTAL OPER CAP (PROJECTED, NEXT YEAR)Atmospheric Crude Distillation Capacity (barrels per stream day)</v>
      </c>
      <c r="B3674" s="2" t="s">
        <v>294</v>
      </c>
      <c r="C3674" s="2" t="s">
        <v>295</v>
      </c>
      <c r="D3674" s="2" t="s">
        <v>164</v>
      </c>
      <c r="E3674" s="2" t="s">
        <v>165</v>
      </c>
      <c r="F3674" s="2" t="s">
        <v>34</v>
      </c>
      <c r="G3674" s="2" t="s">
        <v>33</v>
      </c>
      <c r="H3674" s="2">
        <v>103700</v>
      </c>
    </row>
    <row r="3675" spans="1:8" x14ac:dyDescent="0.45">
      <c r="A3675" s="2" t="str">
        <f t="shared" si="57"/>
        <v>WESMinSAINT PAULTOTAL OPERABLE CAPACITYAtmospheric Crude Distillation Capacity (barrels per calendar day)</v>
      </c>
      <c r="B3675" s="2" t="s">
        <v>294</v>
      </c>
      <c r="C3675" s="2" t="s">
        <v>295</v>
      </c>
      <c r="D3675" s="2" t="s">
        <v>164</v>
      </c>
      <c r="E3675" s="2" t="s">
        <v>165</v>
      </c>
      <c r="F3675" s="2" t="s">
        <v>35</v>
      </c>
      <c r="G3675" s="2" t="s">
        <v>32</v>
      </c>
      <c r="H3675" s="2">
        <v>98515</v>
      </c>
    </row>
    <row r="3676" spans="1:8" x14ac:dyDescent="0.45">
      <c r="A3676" s="2" t="str">
        <f t="shared" si="57"/>
        <v>WESMinSAINT PAULTOTAL OPERABLE CAPACITYAtmospheric Crude Distillation Capacity (barrels per stream day)</v>
      </c>
      <c r="B3676" s="2" t="s">
        <v>294</v>
      </c>
      <c r="C3676" s="2" t="s">
        <v>295</v>
      </c>
      <c r="D3676" s="2" t="s">
        <v>164</v>
      </c>
      <c r="E3676" s="2" t="s">
        <v>165</v>
      </c>
      <c r="F3676" s="2" t="s">
        <v>35</v>
      </c>
      <c r="G3676" s="2" t="s">
        <v>33</v>
      </c>
      <c r="H3676" s="2">
        <v>103700</v>
      </c>
    </row>
    <row r="3677" spans="1:8" x14ac:dyDescent="0.45">
      <c r="A3677" s="2" t="str">
        <f t="shared" si="57"/>
        <v>WESMinSAINT PAULVACUUM DISTILLATIONDownstream Charge Capacity, Current Year (barrels per stream day)</v>
      </c>
      <c r="B3677" s="2" t="s">
        <v>294</v>
      </c>
      <c r="C3677" s="2" t="s">
        <v>295</v>
      </c>
      <c r="D3677" s="2" t="s">
        <v>164</v>
      </c>
      <c r="E3677" s="2" t="s">
        <v>165</v>
      </c>
      <c r="F3677" s="2" t="s">
        <v>36</v>
      </c>
      <c r="G3677" s="2" t="s">
        <v>13</v>
      </c>
      <c r="H3677" s="2">
        <v>50600</v>
      </c>
    </row>
    <row r="3678" spans="1:8" x14ac:dyDescent="0.45">
      <c r="A3678" s="2" t="str">
        <f t="shared" si="57"/>
        <v>WESMinSAINT PAULVACUUM DISTILLATIONDownstream Charge Capacity, Next Year (barrels per stream day)</v>
      </c>
      <c r="B3678" s="2" t="s">
        <v>294</v>
      </c>
      <c r="C3678" s="2" t="s">
        <v>295</v>
      </c>
      <c r="D3678" s="2" t="s">
        <v>164</v>
      </c>
      <c r="E3678" s="2" t="s">
        <v>165</v>
      </c>
      <c r="F3678" s="2" t="s">
        <v>36</v>
      </c>
      <c r="G3678" s="2" t="s">
        <v>14</v>
      </c>
      <c r="H3678" s="2">
        <v>50600</v>
      </c>
    </row>
    <row r="3679" spans="1:8" x14ac:dyDescent="0.45">
      <c r="A3679" s="2" t="str">
        <f t="shared" si="57"/>
        <v>WESNewGALLUPALKYLATESProduction Capacity, Current Year (barrels per steam day except sulfur and hydrogen)</v>
      </c>
      <c r="B3679" s="2" t="s">
        <v>294</v>
      </c>
      <c r="C3679" s="2" t="s">
        <v>335</v>
      </c>
      <c r="D3679" s="2" t="s">
        <v>186</v>
      </c>
      <c r="E3679" s="2" t="s">
        <v>336</v>
      </c>
      <c r="F3679" s="2" t="s">
        <v>40</v>
      </c>
      <c r="G3679" s="2" t="s">
        <v>19</v>
      </c>
      <c r="H3679" s="2">
        <v>1800</v>
      </c>
    </row>
    <row r="3680" spans="1:8" x14ac:dyDescent="0.45">
      <c r="A3680" s="2" t="str">
        <f t="shared" si="57"/>
        <v>WESNewGALLUPALKYLATESProduction Capacity, Next Year (barrels per stream day except sulfur and hydrogen)</v>
      </c>
      <c r="B3680" s="2" t="s">
        <v>294</v>
      </c>
      <c r="C3680" s="2" t="s">
        <v>335</v>
      </c>
      <c r="D3680" s="2" t="s">
        <v>186</v>
      </c>
      <c r="E3680" s="2" t="s">
        <v>336</v>
      </c>
      <c r="F3680" s="2" t="s">
        <v>40</v>
      </c>
      <c r="G3680" s="2" t="s">
        <v>20</v>
      </c>
      <c r="H3680" s="2">
        <v>1800</v>
      </c>
    </row>
    <row r="3681" spans="1:8" x14ac:dyDescent="0.45">
      <c r="A3681" s="2" t="str">
        <f t="shared" si="57"/>
        <v>WESNewGALLUPCAT CRACKING: FRESH FEEDDownstream Charge Capacity, Current Year (barrels per calendar day)</v>
      </c>
      <c r="B3681" s="2" t="s">
        <v>294</v>
      </c>
      <c r="C3681" s="2" t="s">
        <v>335</v>
      </c>
      <c r="D3681" s="2" t="s">
        <v>186</v>
      </c>
      <c r="E3681" s="2" t="s">
        <v>336</v>
      </c>
      <c r="F3681" s="2" t="s">
        <v>28</v>
      </c>
      <c r="G3681" s="2" t="s">
        <v>12</v>
      </c>
      <c r="H3681" s="2">
        <v>8300</v>
      </c>
    </row>
    <row r="3682" spans="1:8" x14ac:dyDescent="0.45">
      <c r="A3682" s="2" t="str">
        <f t="shared" si="57"/>
        <v>WESNewGALLUPCAT CRACKING: FRESH FEEDDownstream Charge Capacity, Current Year (barrels per stream day)</v>
      </c>
      <c r="B3682" s="2" t="s">
        <v>294</v>
      </c>
      <c r="C3682" s="2" t="s">
        <v>335</v>
      </c>
      <c r="D3682" s="2" t="s">
        <v>186</v>
      </c>
      <c r="E3682" s="2" t="s">
        <v>336</v>
      </c>
      <c r="F3682" s="2" t="s">
        <v>28</v>
      </c>
      <c r="G3682" s="2" t="s">
        <v>13</v>
      </c>
      <c r="H3682" s="2">
        <v>8500</v>
      </c>
    </row>
    <row r="3683" spans="1:8" x14ac:dyDescent="0.45">
      <c r="A3683" s="2" t="str">
        <f t="shared" si="57"/>
        <v>WESNewGALLUPCAT CRACKING: FRESH FEEDDownstream Charge Capacity, Next Year (barrels per stream day)</v>
      </c>
      <c r="B3683" s="2" t="s">
        <v>294</v>
      </c>
      <c r="C3683" s="2" t="s">
        <v>335</v>
      </c>
      <c r="D3683" s="2" t="s">
        <v>186</v>
      </c>
      <c r="E3683" s="2" t="s">
        <v>336</v>
      </c>
      <c r="F3683" s="2" t="s">
        <v>28</v>
      </c>
      <c r="G3683" s="2" t="s">
        <v>14</v>
      </c>
      <c r="H3683" s="2">
        <v>8500</v>
      </c>
    </row>
    <row r="3684" spans="1:8" x14ac:dyDescent="0.45">
      <c r="A3684" s="2" t="str">
        <f t="shared" si="57"/>
        <v>WESNewGALLUPCAT CRACKING: RECYCLED FEEDDownstream Charge Capacity, Current Year (barrels per stream day)</v>
      </c>
      <c r="B3684" s="2" t="s">
        <v>294</v>
      </c>
      <c r="C3684" s="2" t="s">
        <v>335</v>
      </c>
      <c r="D3684" s="2" t="s">
        <v>186</v>
      </c>
      <c r="E3684" s="2" t="s">
        <v>336</v>
      </c>
      <c r="F3684" s="2" t="s">
        <v>66</v>
      </c>
      <c r="G3684" s="2" t="s">
        <v>13</v>
      </c>
      <c r="H3684" s="2">
        <v>3000</v>
      </c>
    </row>
    <row r="3685" spans="1:8" x14ac:dyDescent="0.45">
      <c r="A3685" s="2" t="str">
        <f t="shared" si="57"/>
        <v>WESNewGALLUPCAT CRACKING: RECYCLED FEEDDownstream Charge Capacity, Next Year (barrels per stream day)</v>
      </c>
      <c r="B3685" s="2" t="s">
        <v>294</v>
      </c>
      <c r="C3685" s="2" t="s">
        <v>335</v>
      </c>
      <c r="D3685" s="2" t="s">
        <v>186</v>
      </c>
      <c r="E3685" s="2" t="s">
        <v>336</v>
      </c>
      <c r="F3685" s="2" t="s">
        <v>66</v>
      </c>
      <c r="G3685" s="2" t="s">
        <v>14</v>
      </c>
      <c r="H3685" s="2">
        <v>3000</v>
      </c>
    </row>
    <row r="3686" spans="1:8" x14ac:dyDescent="0.45">
      <c r="A3686" s="2" t="str">
        <f t="shared" si="57"/>
        <v>WESNewGALLUPCAT REFORMING: HIGH PRESSUREDownstream Charge Capacity, Current Year (barrels per calendar day)</v>
      </c>
      <c r="B3686" s="2" t="s">
        <v>294</v>
      </c>
      <c r="C3686" s="2" t="s">
        <v>335</v>
      </c>
      <c r="D3686" s="2" t="s">
        <v>186</v>
      </c>
      <c r="E3686" s="2" t="s">
        <v>336</v>
      </c>
      <c r="F3686" s="2" t="s">
        <v>29</v>
      </c>
      <c r="G3686" s="2" t="s">
        <v>12</v>
      </c>
      <c r="H3686" s="2">
        <v>6800</v>
      </c>
    </row>
    <row r="3687" spans="1:8" x14ac:dyDescent="0.45">
      <c r="A3687" s="2" t="str">
        <f t="shared" si="57"/>
        <v>WESNewGALLUPCAT REFORMING: HIGH PRESSUREDownstream Charge Capacity, Current Year (barrels per stream day)</v>
      </c>
      <c r="B3687" s="2" t="s">
        <v>294</v>
      </c>
      <c r="C3687" s="2" t="s">
        <v>335</v>
      </c>
      <c r="D3687" s="2" t="s">
        <v>186</v>
      </c>
      <c r="E3687" s="2" t="s">
        <v>336</v>
      </c>
      <c r="F3687" s="2" t="s">
        <v>29</v>
      </c>
      <c r="G3687" s="2" t="s">
        <v>13</v>
      </c>
      <c r="H3687" s="2">
        <v>7300</v>
      </c>
    </row>
    <row r="3688" spans="1:8" x14ac:dyDescent="0.45">
      <c r="A3688" s="2" t="str">
        <f t="shared" si="57"/>
        <v>WESNewGALLUPCAT REFORMING: HIGH PRESSUREDownstream Charge Capacity, Next Year (barrels per stream day)</v>
      </c>
      <c r="B3688" s="2" t="s">
        <v>294</v>
      </c>
      <c r="C3688" s="2" t="s">
        <v>335</v>
      </c>
      <c r="D3688" s="2" t="s">
        <v>186</v>
      </c>
      <c r="E3688" s="2" t="s">
        <v>336</v>
      </c>
      <c r="F3688" s="2" t="s">
        <v>29</v>
      </c>
      <c r="G3688" s="2" t="s">
        <v>14</v>
      </c>
      <c r="H3688" s="2">
        <v>7300</v>
      </c>
    </row>
    <row r="3689" spans="1:8" x14ac:dyDescent="0.45">
      <c r="A3689" s="2" t="str">
        <f t="shared" si="57"/>
        <v>WESNewGALLUPDESULFURIZATION, DIESEL FUELDownstream Charge Capacity, Current Year (barrels per stream day)</v>
      </c>
      <c r="B3689" s="2" t="s">
        <v>294</v>
      </c>
      <c r="C3689" s="2" t="s">
        <v>335</v>
      </c>
      <c r="D3689" s="2" t="s">
        <v>186</v>
      </c>
      <c r="E3689" s="2" t="s">
        <v>336</v>
      </c>
      <c r="F3689" s="2" t="s">
        <v>43</v>
      </c>
      <c r="G3689" s="2" t="s">
        <v>13</v>
      </c>
      <c r="H3689" s="2">
        <v>4500</v>
      </c>
    </row>
    <row r="3690" spans="1:8" x14ac:dyDescent="0.45">
      <c r="A3690" s="2" t="str">
        <f t="shared" si="57"/>
        <v>WESNewGALLUPDESULFURIZATION, DIESEL FUELDownstream Charge Capacity, Next Year (barrels per stream day)</v>
      </c>
      <c r="B3690" s="2" t="s">
        <v>294</v>
      </c>
      <c r="C3690" s="2" t="s">
        <v>335</v>
      </c>
      <c r="D3690" s="2" t="s">
        <v>186</v>
      </c>
      <c r="E3690" s="2" t="s">
        <v>336</v>
      </c>
      <c r="F3690" s="2" t="s">
        <v>43</v>
      </c>
      <c r="G3690" s="2" t="s">
        <v>14</v>
      </c>
      <c r="H3690" s="2">
        <v>4500</v>
      </c>
    </row>
    <row r="3691" spans="1:8" x14ac:dyDescent="0.45">
      <c r="A3691" s="2" t="str">
        <f t="shared" si="57"/>
        <v>WESNewGALLUPDESULFURIZATION, NAPHTHA/REFORMER FEEDDownstream Charge Capacity, Current Year (barrels per stream day)</v>
      </c>
      <c r="B3691" s="2" t="s">
        <v>294</v>
      </c>
      <c r="C3691" s="2" t="s">
        <v>335</v>
      </c>
      <c r="D3691" s="2" t="s">
        <v>186</v>
      </c>
      <c r="E3691" s="2" t="s">
        <v>336</v>
      </c>
      <c r="F3691" s="2" t="s">
        <v>17</v>
      </c>
      <c r="G3691" s="2" t="s">
        <v>13</v>
      </c>
      <c r="H3691" s="2">
        <v>7600</v>
      </c>
    </row>
    <row r="3692" spans="1:8" x14ac:dyDescent="0.45">
      <c r="A3692" s="2" t="str">
        <f t="shared" si="57"/>
        <v>WESNewGALLUPDESULFURIZATION, NAPHTHA/REFORMER FEEDDownstream Charge Capacity, Next Year (barrels per stream day)</v>
      </c>
      <c r="B3692" s="2" t="s">
        <v>294</v>
      </c>
      <c r="C3692" s="2" t="s">
        <v>335</v>
      </c>
      <c r="D3692" s="2" t="s">
        <v>186</v>
      </c>
      <c r="E3692" s="2" t="s">
        <v>336</v>
      </c>
      <c r="F3692" s="2" t="s">
        <v>17</v>
      </c>
      <c r="G3692" s="2" t="s">
        <v>14</v>
      </c>
      <c r="H3692" s="2">
        <v>7600</v>
      </c>
    </row>
    <row r="3693" spans="1:8" x14ac:dyDescent="0.45">
      <c r="A3693" s="2" t="str">
        <f t="shared" si="57"/>
        <v>WESNewGALLUPOPERATING CAPACITYAtmospheric Crude Distillation Capacity (barrels per calendar day)</v>
      </c>
      <c r="B3693" s="2" t="s">
        <v>294</v>
      </c>
      <c r="C3693" s="2" t="s">
        <v>335</v>
      </c>
      <c r="D3693" s="2" t="s">
        <v>186</v>
      </c>
      <c r="E3693" s="2" t="s">
        <v>336</v>
      </c>
      <c r="F3693" s="2" t="s">
        <v>31</v>
      </c>
      <c r="G3693" s="2" t="s">
        <v>32</v>
      </c>
      <c r="H3693" s="2">
        <v>25500</v>
      </c>
    </row>
    <row r="3694" spans="1:8" x14ac:dyDescent="0.45">
      <c r="A3694" s="2" t="str">
        <f t="shared" si="57"/>
        <v>WESNewGALLUPOPERATING CAPACITYAtmospheric Crude Distillation Capacity (barrels per stream day)</v>
      </c>
      <c r="B3694" s="2" t="s">
        <v>294</v>
      </c>
      <c r="C3694" s="2" t="s">
        <v>335</v>
      </c>
      <c r="D3694" s="2" t="s">
        <v>186</v>
      </c>
      <c r="E3694" s="2" t="s">
        <v>336</v>
      </c>
      <c r="F3694" s="2" t="s">
        <v>31</v>
      </c>
      <c r="G3694" s="2" t="s">
        <v>33</v>
      </c>
      <c r="H3694" s="2">
        <v>26000</v>
      </c>
    </row>
    <row r="3695" spans="1:8" x14ac:dyDescent="0.45">
      <c r="A3695" s="2" t="str">
        <f t="shared" si="57"/>
        <v>WESNewGALLUPSULFUR (SHORT TONS/DAY)Production Capacity, Current Year (barrels per steam day except sulfur and hydrogen)</v>
      </c>
      <c r="B3695" s="2" t="s">
        <v>294</v>
      </c>
      <c r="C3695" s="2" t="s">
        <v>335</v>
      </c>
      <c r="D3695" s="2" t="s">
        <v>186</v>
      </c>
      <c r="E3695" s="2" t="s">
        <v>336</v>
      </c>
      <c r="F3695" s="2" t="s">
        <v>24</v>
      </c>
      <c r="G3695" s="2" t="s">
        <v>19</v>
      </c>
      <c r="H3695" s="2">
        <v>2</v>
      </c>
    </row>
    <row r="3696" spans="1:8" x14ac:dyDescent="0.45">
      <c r="A3696" s="2" t="str">
        <f t="shared" si="57"/>
        <v>WESNewGALLUPSULFUR (SHORT TONS/DAY)Production Capacity, Next Year (barrels per stream day except sulfur and hydrogen)</v>
      </c>
      <c r="B3696" s="2" t="s">
        <v>294</v>
      </c>
      <c r="C3696" s="2" t="s">
        <v>335</v>
      </c>
      <c r="D3696" s="2" t="s">
        <v>186</v>
      </c>
      <c r="E3696" s="2" t="s">
        <v>336</v>
      </c>
      <c r="F3696" s="2" t="s">
        <v>24</v>
      </c>
      <c r="G3696" s="2" t="s">
        <v>20</v>
      </c>
      <c r="H3696" s="2">
        <v>2</v>
      </c>
    </row>
    <row r="3697" spans="1:8" x14ac:dyDescent="0.45">
      <c r="A3697" s="2" t="str">
        <f t="shared" si="57"/>
        <v>WESNewGALLUPTOTAL OPER CAP (PROJECTED, NEXT YEAR)Atmospheric Crude Distillation Capacity (barrels per stream day)</v>
      </c>
      <c r="B3697" s="2" t="s">
        <v>294</v>
      </c>
      <c r="C3697" s="2" t="s">
        <v>335</v>
      </c>
      <c r="D3697" s="2" t="s">
        <v>186</v>
      </c>
      <c r="E3697" s="2" t="s">
        <v>336</v>
      </c>
      <c r="F3697" s="2" t="s">
        <v>34</v>
      </c>
      <c r="G3697" s="2" t="s">
        <v>33</v>
      </c>
      <c r="H3697" s="2">
        <v>26000</v>
      </c>
    </row>
    <row r="3698" spans="1:8" x14ac:dyDescent="0.45">
      <c r="A3698" s="2" t="str">
        <f t="shared" si="57"/>
        <v>WESNewGALLUPTOTAL OPERABLE CAPACITYAtmospheric Crude Distillation Capacity (barrels per calendar day)</v>
      </c>
      <c r="B3698" s="2" t="s">
        <v>294</v>
      </c>
      <c r="C3698" s="2" t="s">
        <v>335</v>
      </c>
      <c r="D3698" s="2" t="s">
        <v>186</v>
      </c>
      <c r="E3698" s="2" t="s">
        <v>336</v>
      </c>
      <c r="F3698" s="2" t="s">
        <v>35</v>
      </c>
      <c r="G3698" s="2" t="s">
        <v>32</v>
      </c>
      <c r="H3698" s="2">
        <v>25500</v>
      </c>
    </row>
    <row r="3699" spans="1:8" x14ac:dyDescent="0.45">
      <c r="A3699" s="2" t="str">
        <f t="shared" si="57"/>
        <v>WESNewGALLUPTOTAL OPERABLE CAPACITYAtmospheric Crude Distillation Capacity (barrels per stream day)</v>
      </c>
      <c r="B3699" s="2" t="s">
        <v>294</v>
      </c>
      <c r="C3699" s="2" t="s">
        <v>335</v>
      </c>
      <c r="D3699" s="2" t="s">
        <v>186</v>
      </c>
      <c r="E3699" s="2" t="s">
        <v>336</v>
      </c>
      <c r="F3699" s="2" t="s">
        <v>35</v>
      </c>
      <c r="G3699" s="2" t="s">
        <v>33</v>
      </c>
      <c r="H3699" s="2">
        <v>26000</v>
      </c>
    </row>
    <row r="3700" spans="1:8" x14ac:dyDescent="0.45">
      <c r="A3700" s="2" t="str">
        <f t="shared" si="57"/>
        <v>WESTexEL PASOALKYLATESProduction Capacity, Current Year (barrels per steam day except sulfur and hydrogen)</v>
      </c>
      <c r="B3700" s="2" t="s">
        <v>294</v>
      </c>
      <c r="C3700" s="2" t="s">
        <v>333</v>
      </c>
      <c r="D3700" s="2" t="s">
        <v>38</v>
      </c>
      <c r="E3700" s="2" t="s">
        <v>334</v>
      </c>
      <c r="F3700" s="2" t="s">
        <v>40</v>
      </c>
      <c r="G3700" s="2" t="s">
        <v>19</v>
      </c>
      <c r="H3700" s="2">
        <v>13300</v>
      </c>
    </row>
    <row r="3701" spans="1:8" x14ac:dyDescent="0.45">
      <c r="A3701" s="2" t="str">
        <f t="shared" si="57"/>
        <v>WESTexEL PASOALKYLATESProduction Capacity, Next Year (barrels per stream day except sulfur and hydrogen)</v>
      </c>
      <c r="B3701" s="2" t="s">
        <v>294</v>
      </c>
      <c r="C3701" s="2" t="s">
        <v>333</v>
      </c>
      <c r="D3701" s="2" t="s">
        <v>38</v>
      </c>
      <c r="E3701" s="2" t="s">
        <v>334</v>
      </c>
      <c r="F3701" s="2" t="s">
        <v>40</v>
      </c>
      <c r="G3701" s="2" t="s">
        <v>20</v>
      </c>
      <c r="H3701" s="2">
        <v>13300</v>
      </c>
    </row>
    <row r="3702" spans="1:8" x14ac:dyDescent="0.45">
      <c r="A3702" s="2" t="str">
        <f t="shared" si="57"/>
        <v>WESTexEL PASOASPHALT &amp; ROAD OILProduction Capacity, Current Year (barrels per steam day except sulfur and hydrogen)</v>
      </c>
      <c r="B3702" s="2" t="s">
        <v>294</v>
      </c>
      <c r="C3702" s="2" t="s">
        <v>333</v>
      </c>
      <c r="D3702" s="2" t="s">
        <v>38</v>
      </c>
      <c r="E3702" s="2" t="s">
        <v>334</v>
      </c>
      <c r="F3702" s="2" t="s">
        <v>42</v>
      </c>
      <c r="G3702" s="2" t="s">
        <v>19</v>
      </c>
      <c r="H3702" s="2">
        <v>7000</v>
      </c>
    </row>
    <row r="3703" spans="1:8" x14ac:dyDescent="0.45">
      <c r="A3703" s="2" t="str">
        <f t="shared" si="57"/>
        <v>WESTexEL PASOASPHALT &amp; ROAD OILProduction Capacity, Next Year (barrels per stream day except sulfur and hydrogen)</v>
      </c>
      <c r="B3703" s="2" t="s">
        <v>294</v>
      </c>
      <c r="C3703" s="2" t="s">
        <v>333</v>
      </c>
      <c r="D3703" s="2" t="s">
        <v>38</v>
      </c>
      <c r="E3703" s="2" t="s">
        <v>334</v>
      </c>
      <c r="F3703" s="2" t="s">
        <v>42</v>
      </c>
      <c r="G3703" s="2" t="s">
        <v>20</v>
      </c>
      <c r="H3703" s="2">
        <v>7000</v>
      </c>
    </row>
    <row r="3704" spans="1:8" x14ac:dyDescent="0.45">
      <c r="A3704" s="2" t="str">
        <f t="shared" si="57"/>
        <v>WESTexEL PASOCAT CRACKING: FRESH FEEDDownstream Charge Capacity, Current Year (barrels per calendar day)</v>
      </c>
      <c r="B3704" s="2" t="s">
        <v>294</v>
      </c>
      <c r="C3704" s="2" t="s">
        <v>333</v>
      </c>
      <c r="D3704" s="2" t="s">
        <v>38</v>
      </c>
      <c r="E3704" s="2" t="s">
        <v>334</v>
      </c>
      <c r="F3704" s="2" t="s">
        <v>28</v>
      </c>
      <c r="G3704" s="2" t="s">
        <v>12</v>
      </c>
      <c r="H3704" s="2">
        <v>31000</v>
      </c>
    </row>
    <row r="3705" spans="1:8" x14ac:dyDescent="0.45">
      <c r="A3705" s="2" t="str">
        <f t="shared" si="57"/>
        <v>WESTexEL PASOCAT CRACKING: FRESH FEEDDownstream Charge Capacity, Current Year (barrels per stream day)</v>
      </c>
      <c r="B3705" s="2" t="s">
        <v>294</v>
      </c>
      <c r="C3705" s="2" t="s">
        <v>333</v>
      </c>
      <c r="D3705" s="2" t="s">
        <v>38</v>
      </c>
      <c r="E3705" s="2" t="s">
        <v>334</v>
      </c>
      <c r="F3705" s="2" t="s">
        <v>28</v>
      </c>
      <c r="G3705" s="2" t="s">
        <v>13</v>
      </c>
      <c r="H3705" s="2">
        <v>35000</v>
      </c>
    </row>
    <row r="3706" spans="1:8" x14ac:dyDescent="0.45">
      <c r="A3706" s="2" t="str">
        <f t="shared" si="57"/>
        <v>WESTexEL PASOCAT CRACKING: FRESH FEEDDownstream Charge Capacity, Next Year (barrels per stream day)</v>
      </c>
      <c r="B3706" s="2" t="s">
        <v>294</v>
      </c>
      <c r="C3706" s="2" t="s">
        <v>333</v>
      </c>
      <c r="D3706" s="2" t="s">
        <v>38</v>
      </c>
      <c r="E3706" s="2" t="s">
        <v>334</v>
      </c>
      <c r="F3706" s="2" t="s">
        <v>28</v>
      </c>
      <c r="G3706" s="2" t="s">
        <v>14</v>
      </c>
      <c r="H3706" s="2">
        <v>35000</v>
      </c>
    </row>
    <row r="3707" spans="1:8" x14ac:dyDescent="0.45">
      <c r="A3707" s="2" t="str">
        <f t="shared" si="57"/>
        <v>WESTexEL PASOCAT REFORMING: LOW PRESSUREDownstream Charge Capacity, Current Year (barrels per calendar day)</v>
      </c>
      <c r="B3707" s="2" t="s">
        <v>294</v>
      </c>
      <c r="C3707" s="2" t="s">
        <v>333</v>
      </c>
      <c r="D3707" s="2" t="s">
        <v>38</v>
      </c>
      <c r="E3707" s="2" t="s">
        <v>334</v>
      </c>
      <c r="F3707" s="2" t="s">
        <v>15</v>
      </c>
      <c r="G3707" s="2" t="s">
        <v>12</v>
      </c>
      <c r="H3707" s="2">
        <v>25500</v>
      </c>
    </row>
    <row r="3708" spans="1:8" x14ac:dyDescent="0.45">
      <c r="A3708" s="2" t="str">
        <f t="shared" si="57"/>
        <v>WESTexEL PASOCAT REFORMING: LOW PRESSUREDownstream Charge Capacity, Current Year (barrels per stream day)</v>
      </c>
      <c r="B3708" s="2" t="s">
        <v>294</v>
      </c>
      <c r="C3708" s="2" t="s">
        <v>333</v>
      </c>
      <c r="D3708" s="2" t="s">
        <v>38</v>
      </c>
      <c r="E3708" s="2" t="s">
        <v>334</v>
      </c>
      <c r="F3708" s="2" t="s">
        <v>15</v>
      </c>
      <c r="G3708" s="2" t="s">
        <v>13</v>
      </c>
      <c r="H3708" s="2">
        <v>28000</v>
      </c>
    </row>
    <row r="3709" spans="1:8" x14ac:dyDescent="0.45">
      <c r="A3709" s="2" t="str">
        <f t="shared" si="57"/>
        <v>WESTexEL PASOCAT REFORMING: LOW PRESSUREDownstream Charge Capacity, Next Year (barrels per stream day)</v>
      </c>
      <c r="B3709" s="2" t="s">
        <v>294</v>
      </c>
      <c r="C3709" s="2" t="s">
        <v>333</v>
      </c>
      <c r="D3709" s="2" t="s">
        <v>38</v>
      </c>
      <c r="E3709" s="2" t="s">
        <v>334</v>
      </c>
      <c r="F3709" s="2" t="s">
        <v>15</v>
      </c>
      <c r="G3709" s="2" t="s">
        <v>14</v>
      </c>
      <c r="H3709" s="2">
        <v>28000</v>
      </c>
    </row>
    <row r="3710" spans="1:8" x14ac:dyDescent="0.45">
      <c r="A3710" s="2" t="str">
        <f t="shared" si="57"/>
        <v>WESTexEL PASODESULFURIZATION, DIESEL FUELDownstream Charge Capacity, Current Year (barrels per stream day)</v>
      </c>
      <c r="B3710" s="2" t="s">
        <v>294</v>
      </c>
      <c r="C3710" s="2" t="s">
        <v>333</v>
      </c>
      <c r="D3710" s="2" t="s">
        <v>38</v>
      </c>
      <c r="E3710" s="2" t="s">
        <v>334</v>
      </c>
      <c r="F3710" s="2" t="s">
        <v>43</v>
      </c>
      <c r="G3710" s="2" t="s">
        <v>13</v>
      </c>
      <c r="H3710" s="2">
        <v>50000</v>
      </c>
    </row>
    <row r="3711" spans="1:8" x14ac:dyDescent="0.45">
      <c r="A3711" s="2" t="str">
        <f t="shared" si="57"/>
        <v>WESTexEL PASODESULFURIZATION, DIESEL FUELDownstream Charge Capacity, Next Year (barrels per stream day)</v>
      </c>
      <c r="B3711" s="2" t="s">
        <v>294</v>
      </c>
      <c r="C3711" s="2" t="s">
        <v>333</v>
      </c>
      <c r="D3711" s="2" t="s">
        <v>38</v>
      </c>
      <c r="E3711" s="2" t="s">
        <v>334</v>
      </c>
      <c r="F3711" s="2" t="s">
        <v>43</v>
      </c>
      <c r="G3711" s="2" t="s">
        <v>14</v>
      </c>
      <c r="H3711" s="2">
        <v>50000</v>
      </c>
    </row>
    <row r="3712" spans="1:8" x14ac:dyDescent="0.45">
      <c r="A3712" s="2" t="str">
        <f t="shared" si="57"/>
        <v>WESTexEL PASODESULFURIZATION, GASOLINEDownstream Charge Capacity, Current Year (barrels per stream day)</v>
      </c>
      <c r="B3712" s="2" t="s">
        <v>294</v>
      </c>
      <c r="C3712" s="2" t="s">
        <v>333</v>
      </c>
      <c r="D3712" s="2" t="s">
        <v>38</v>
      </c>
      <c r="E3712" s="2" t="s">
        <v>334</v>
      </c>
      <c r="F3712" s="2" t="s">
        <v>30</v>
      </c>
      <c r="G3712" s="2" t="s">
        <v>13</v>
      </c>
      <c r="H3712" s="2">
        <v>29700</v>
      </c>
    </row>
    <row r="3713" spans="1:8" x14ac:dyDescent="0.45">
      <c r="A3713" s="2" t="str">
        <f t="shared" si="57"/>
        <v>WESTexEL PASODESULFURIZATION, GASOLINEDownstream Charge Capacity, Next Year (barrels per stream day)</v>
      </c>
      <c r="B3713" s="2" t="s">
        <v>294</v>
      </c>
      <c r="C3713" s="2" t="s">
        <v>333</v>
      </c>
      <c r="D3713" s="2" t="s">
        <v>38</v>
      </c>
      <c r="E3713" s="2" t="s">
        <v>334</v>
      </c>
      <c r="F3713" s="2" t="s">
        <v>30</v>
      </c>
      <c r="G3713" s="2" t="s">
        <v>14</v>
      </c>
      <c r="H3713" s="2">
        <v>33000</v>
      </c>
    </row>
    <row r="3714" spans="1:8" x14ac:dyDescent="0.45">
      <c r="A3714" s="2" t="str">
        <f t="shared" ref="A3714:A3777" si="58">LEFT(B3714,3)&amp;LEFT(D3714,3)&amp;LEFT(E3714,15)&amp;F3714&amp;G3714</f>
        <v>WESTexEL PASODESULFURIZATION, KEROSENE AND JETDownstream Charge Capacity, Current Year (barrels per stream day)</v>
      </c>
      <c r="B3714" s="2" t="s">
        <v>294</v>
      </c>
      <c r="C3714" s="2" t="s">
        <v>333</v>
      </c>
      <c r="D3714" s="2" t="s">
        <v>38</v>
      </c>
      <c r="E3714" s="2" t="s">
        <v>334</v>
      </c>
      <c r="F3714" s="2" t="s">
        <v>44</v>
      </c>
      <c r="G3714" s="2" t="s">
        <v>13</v>
      </c>
      <c r="H3714" s="2">
        <v>10000</v>
      </c>
    </row>
    <row r="3715" spans="1:8" x14ac:dyDescent="0.45">
      <c r="A3715" s="2" t="str">
        <f t="shared" si="58"/>
        <v>WESTexEL PASODESULFURIZATION, KEROSENE AND JETDownstream Charge Capacity, Next Year (barrels per stream day)</v>
      </c>
      <c r="B3715" s="2" t="s">
        <v>294</v>
      </c>
      <c r="C3715" s="2" t="s">
        <v>333</v>
      </c>
      <c r="D3715" s="2" t="s">
        <v>38</v>
      </c>
      <c r="E3715" s="2" t="s">
        <v>334</v>
      </c>
      <c r="F3715" s="2" t="s">
        <v>44</v>
      </c>
      <c r="G3715" s="2" t="s">
        <v>14</v>
      </c>
      <c r="H3715" s="2">
        <v>10000</v>
      </c>
    </row>
    <row r="3716" spans="1:8" x14ac:dyDescent="0.45">
      <c r="A3716" s="2" t="str">
        <f t="shared" si="58"/>
        <v>WESTexEL PASODESULFURIZATION, NAPHTHA/REFORMER FEEDDownstream Charge Capacity, Current Year (barrels per stream day)</v>
      </c>
      <c r="B3716" s="2" t="s">
        <v>294</v>
      </c>
      <c r="C3716" s="2" t="s">
        <v>333</v>
      </c>
      <c r="D3716" s="2" t="s">
        <v>38</v>
      </c>
      <c r="E3716" s="2" t="s">
        <v>334</v>
      </c>
      <c r="F3716" s="2" t="s">
        <v>17</v>
      </c>
      <c r="G3716" s="2" t="s">
        <v>13</v>
      </c>
      <c r="H3716" s="2">
        <v>33000</v>
      </c>
    </row>
    <row r="3717" spans="1:8" x14ac:dyDescent="0.45">
      <c r="A3717" s="2" t="str">
        <f t="shared" si="58"/>
        <v>WESTexEL PASODESULFURIZATION, NAPHTHA/REFORMER FEEDDownstream Charge Capacity, Next Year (barrels per stream day)</v>
      </c>
      <c r="B3717" s="2" t="s">
        <v>294</v>
      </c>
      <c r="C3717" s="2" t="s">
        <v>333</v>
      </c>
      <c r="D3717" s="2" t="s">
        <v>38</v>
      </c>
      <c r="E3717" s="2" t="s">
        <v>334</v>
      </c>
      <c r="F3717" s="2" t="s">
        <v>17</v>
      </c>
      <c r="G3717" s="2" t="s">
        <v>14</v>
      </c>
      <c r="H3717" s="2">
        <v>33000</v>
      </c>
    </row>
    <row r="3718" spans="1:8" x14ac:dyDescent="0.45">
      <c r="A3718" s="2" t="str">
        <f t="shared" si="58"/>
        <v>WESTexEL PASOHYDROGEN (MMCFD)Production Capacity, Current Year (barrels per steam day except sulfur and hydrogen)</v>
      </c>
      <c r="B3718" s="2" t="s">
        <v>294</v>
      </c>
      <c r="C3718" s="2" t="s">
        <v>333</v>
      </c>
      <c r="D3718" s="2" t="s">
        <v>38</v>
      </c>
      <c r="E3718" s="2" t="s">
        <v>334</v>
      </c>
      <c r="F3718" s="2" t="s">
        <v>18</v>
      </c>
      <c r="G3718" s="2" t="s">
        <v>19</v>
      </c>
      <c r="H3718" s="2">
        <v>12</v>
      </c>
    </row>
    <row r="3719" spans="1:8" x14ac:dyDescent="0.45">
      <c r="A3719" s="2" t="str">
        <f t="shared" si="58"/>
        <v>WESTexEL PASOHYDROGEN (MMCFD)Production Capacity, Next Year (barrels per stream day except sulfur and hydrogen)</v>
      </c>
      <c r="B3719" s="2" t="s">
        <v>294</v>
      </c>
      <c r="C3719" s="2" t="s">
        <v>333</v>
      </c>
      <c r="D3719" s="2" t="s">
        <v>38</v>
      </c>
      <c r="E3719" s="2" t="s">
        <v>334</v>
      </c>
      <c r="F3719" s="2" t="s">
        <v>18</v>
      </c>
      <c r="G3719" s="2" t="s">
        <v>20</v>
      </c>
      <c r="H3719" s="2">
        <v>12</v>
      </c>
    </row>
    <row r="3720" spans="1:8" x14ac:dyDescent="0.45">
      <c r="A3720" s="2" t="str">
        <f t="shared" si="58"/>
        <v>WESTexEL PASOISOMERIZATION (ISOBUTANE)Production Capacity, Current Year (barrels per steam day except sulfur and hydrogen)</v>
      </c>
      <c r="B3720" s="2" t="s">
        <v>294</v>
      </c>
      <c r="C3720" s="2" t="s">
        <v>333</v>
      </c>
      <c r="D3720" s="2" t="s">
        <v>38</v>
      </c>
      <c r="E3720" s="2" t="s">
        <v>334</v>
      </c>
      <c r="F3720" s="2" t="s">
        <v>21</v>
      </c>
      <c r="G3720" s="2" t="s">
        <v>19</v>
      </c>
      <c r="H3720" s="2">
        <v>7300</v>
      </c>
    </row>
    <row r="3721" spans="1:8" x14ac:dyDescent="0.45">
      <c r="A3721" s="2" t="str">
        <f t="shared" si="58"/>
        <v>WESTexEL PASOISOMERIZATION (ISOBUTANE)Production Capacity, Next Year (barrels per stream day except sulfur and hydrogen)</v>
      </c>
      <c r="B3721" s="2" t="s">
        <v>294</v>
      </c>
      <c r="C3721" s="2" t="s">
        <v>333</v>
      </c>
      <c r="D3721" s="2" t="s">
        <v>38</v>
      </c>
      <c r="E3721" s="2" t="s">
        <v>334</v>
      </c>
      <c r="F3721" s="2" t="s">
        <v>21</v>
      </c>
      <c r="G3721" s="2" t="s">
        <v>20</v>
      </c>
      <c r="H3721" s="2">
        <v>7300</v>
      </c>
    </row>
    <row r="3722" spans="1:8" x14ac:dyDescent="0.45">
      <c r="A3722" s="2" t="str">
        <f t="shared" si="58"/>
        <v>WESTexEL PASOOPERATING CAPACITYAtmospheric Crude Distillation Capacity (barrels per calendar day)</v>
      </c>
      <c r="B3722" s="2" t="s">
        <v>294</v>
      </c>
      <c r="C3722" s="2" t="s">
        <v>333</v>
      </c>
      <c r="D3722" s="2" t="s">
        <v>38</v>
      </c>
      <c r="E3722" s="2" t="s">
        <v>334</v>
      </c>
      <c r="F3722" s="2" t="s">
        <v>31</v>
      </c>
      <c r="G3722" s="2" t="s">
        <v>32</v>
      </c>
      <c r="H3722" s="2">
        <v>122000</v>
      </c>
    </row>
    <row r="3723" spans="1:8" x14ac:dyDescent="0.45">
      <c r="A3723" s="2" t="str">
        <f t="shared" si="58"/>
        <v>WESTexEL PASOOPERATING CAPACITYAtmospheric Crude Distillation Capacity (barrels per stream day)</v>
      </c>
      <c r="B3723" s="2" t="s">
        <v>294</v>
      </c>
      <c r="C3723" s="2" t="s">
        <v>333</v>
      </c>
      <c r="D3723" s="2" t="s">
        <v>38</v>
      </c>
      <c r="E3723" s="2" t="s">
        <v>334</v>
      </c>
      <c r="F3723" s="2" t="s">
        <v>31</v>
      </c>
      <c r="G3723" s="2" t="s">
        <v>33</v>
      </c>
      <c r="H3723" s="2">
        <v>134000</v>
      </c>
    </row>
    <row r="3724" spans="1:8" x14ac:dyDescent="0.45">
      <c r="A3724" s="2" t="str">
        <f t="shared" si="58"/>
        <v>WESTexEL PASOTOTAL OPER CAP (PROJECTED, NEXT YEAR)Atmospheric Crude Distillation Capacity (barrels per stream day)</v>
      </c>
      <c r="B3724" s="2" t="s">
        <v>294</v>
      </c>
      <c r="C3724" s="2" t="s">
        <v>333</v>
      </c>
      <c r="D3724" s="2" t="s">
        <v>38</v>
      </c>
      <c r="E3724" s="2" t="s">
        <v>334</v>
      </c>
      <c r="F3724" s="2" t="s">
        <v>34</v>
      </c>
      <c r="G3724" s="2" t="s">
        <v>33</v>
      </c>
      <c r="H3724" s="2">
        <v>134000</v>
      </c>
    </row>
    <row r="3725" spans="1:8" x14ac:dyDescent="0.45">
      <c r="A3725" s="2" t="str">
        <f t="shared" si="58"/>
        <v>WESTexEL PASOTOTAL OPERABLE CAPACITYAtmospheric Crude Distillation Capacity (barrels per calendar day)</v>
      </c>
      <c r="B3725" s="2" t="s">
        <v>294</v>
      </c>
      <c r="C3725" s="2" t="s">
        <v>333</v>
      </c>
      <c r="D3725" s="2" t="s">
        <v>38</v>
      </c>
      <c r="E3725" s="2" t="s">
        <v>334</v>
      </c>
      <c r="F3725" s="2" t="s">
        <v>35</v>
      </c>
      <c r="G3725" s="2" t="s">
        <v>32</v>
      </c>
      <c r="H3725" s="2">
        <v>122000</v>
      </c>
    </row>
    <row r="3726" spans="1:8" x14ac:dyDescent="0.45">
      <c r="A3726" s="2" t="str">
        <f t="shared" si="58"/>
        <v>WESTexEL PASOTOTAL OPERABLE CAPACITYAtmospheric Crude Distillation Capacity (barrels per stream day)</v>
      </c>
      <c r="B3726" s="2" t="s">
        <v>294</v>
      </c>
      <c r="C3726" s="2" t="s">
        <v>333</v>
      </c>
      <c r="D3726" s="2" t="s">
        <v>38</v>
      </c>
      <c r="E3726" s="2" t="s">
        <v>334</v>
      </c>
      <c r="F3726" s="2" t="s">
        <v>35</v>
      </c>
      <c r="G3726" s="2" t="s">
        <v>33</v>
      </c>
      <c r="H3726" s="2">
        <v>134000</v>
      </c>
    </row>
    <row r="3727" spans="1:8" x14ac:dyDescent="0.45">
      <c r="A3727" s="2" t="str">
        <f t="shared" si="58"/>
        <v>WESTexEL PASOVACUUM DISTILLATIONDownstream Charge Capacity, Current Year (barrels per stream day)</v>
      </c>
      <c r="B3727" s="2" t="s">
        <v>294</v>
      </c>
      <c r="C3727" s="2" t="s">
        <v>333</v>
      </c>
      <c r="D3727" s="2" t="s">
        <v>38</v>
      </c>
      <c r="E3727" s="2" t="s">
        <v>334</v>
      </c>
      <c r="F3727" s="2" t="s">
        <v>36</v>
      </c>
      <c r="G3727" s="2" t="s">
        <v>13</v>
      </c>
      <c r="H3727" s="2">
        <v>56200</v>
      </c>
    </row>
    <row r="3728" spans="1:8" x14ac:dyDescent="0.45">
      <c r="A3728" s="2" t="str">
        <f t="shared" si="58"/>
        <v>WESTexEL PASOVACUUM DISTILLATIONDownstream Charge Capacity, Next Year (barrels per stream day)</v>
      </c>
      <c r="B3728" s="2" t="s">
        <v>294</v>
      </c>
      <c r="C3728" s="2" t="s">
        <v>333</v>
      </c>
      <c r="D3728" s="2" t="s">
        <v>38</v>
      </c>
      <c r="E3728" s="2" t="s">
        <v>334</v>
      </c>
      <c r="F3728" s="2" t="s">
        <v>36</v>
      </c>
      <c r="G3728" s="2" t="s">
        <v>14</v>
      </c>
      <c r="H3728" s="2">
        <v>56200</v>
      </c>
    </row>
    <row r="3729" spans="1:8" x14ac:dyDescent="0.45">
      <c r="A3729" s="2" t="str">
        <f t="shared" si="58"/>
        <v>WORCalSOUTH GATEASPHALT &amp; ROAD OILProduction Capacity, Current Year (barrels per steam day except sulfur and hydrogen)</v>
      </c>
      <c r="B3729" s="2" t="s">
        <v>218</v>
      </c>
      <c r="C3729" s="2" t="s">
        <v>219</v>
      </c>
      <c r="D3729" s="2" t="s">
        <v>9</v>
      </c>
      <c r="E3729" s="2" t="s">
        <v>220</v>
      </c>
      <c r="F3729" s="2" t="s">
        <v>42</v>
      </c>
      <c r="G3729" s="2" t="s">
        <v>19</v>
      </c>
      <c r="H3729" s="2">
        <v>5833</v>
      </c>
    </row>
    <row r="3730" spans="1:8" x14ac:dyDescent="0.45">
      <c r="A3730" s="2" t="str">
        <f t="shared" si="58"/>
        <v>WORCalSOUTH GATEASPHALT &amp; ROAD OILProduction Capacity, Next Year (barrels per stream day except sulfur and hydrogen)</v>
      </c>
      <c r="B3730" s="2" t="s">
        <v>218</v>
      </c>
      <c r="C3730" s="2" t="s">
        <v>219</v>
      </c>
      <c r="D3730" s="2" t="s">
        <v>9</v>
      </c>
      <c r="E3730" s="2" t="s">
        <v>220</v>
      </c>
      <c r="F3730" s="2" t="s">
        <v>42</v>
      </c>
      <c r="G3730" s="2" t="s">
        <v>20</v>
      </c>
      <c r="H3730" s="2">
        <v>5833</v>
      </c>
    </row>
    <row r="3731" spans="1:8" x14ac:dyDescent="0.45">
      <c r="A3731" s="2" t="str">
        <f t="shared" si="58"/>
        <v>WORCalSOUTH GATEOPERATING CAPACITYAtmospheric Crude Distillation Capacity (barrels per calendar day)</v>
      </c>
      <c r="B3731" s="2" t="s">
        <v>218</v>
      </c>
      <c r="C3731" s="2" t="s">
        <v>219</v>
      </c>
      <c r="D3731" s="2" t="s">
        <v>9</v>
      </c>
      <c r="E3731" s="2" t="s">
        <v>220</v>
      </c>
      <c r="F3731" s="2" t="s">
        <v>31</v>
      </c>
      <c r="G3731" s="2" t="s">
        <v>32</v>
      </c>
      <c r="H3731" s="2">
        <v>8500</v>
      </c>
    </row>
    <row r="3732" spans="1:8" x14ac:dyDescent="0.45">
      <c r="A3732" s="2" t="str">
        <f t="shared" si="58"/>
        <v>WORCalSOUTH GATEOPERATING CAPACITYAtmospheric Crude Distillation Capacity (barrels per stream day)</v>
      </c>
      <c r="B3732" s="2" t="s">
        <v>218</v>
      </c>
      <c r="C3732" s="2" t="s">
        <v>219</v>
      </c>
      <c r="D3732" s="2" t="s">
        <v>9</v>
      </c>
      <c r="E3732" s="2" t="s">
        <v>220</v>
      </c>
      <c r="F3732" s="2" t="s">
        <v>31</v>
      </c>
      <c r="G3732" s="2" t="s">
        <v>33</v>
      </c>
      <c r="H3732" s="2">
        <v>10000</v>
      </c>
    </row>
    <row r="3733" spans="1:8" x14ac:dyDescent="0.45">
      <c r="A3733" s="2" t="str">
        <f t="shared" si="58"/>
        <v>WORCalSOUTH GATETOTAL OPER CAP (PROJECTED, NEXT YEAR)Atmospheric Crude Distillation Capacity (barrels per stream day)</v>
      </c>
      <c r="B3733" s="2" t="s">
        <v>218</v>
      </c>
      <c r="C3733" s="2" t="s">
        <v>219</v>
      </c>
      <c r="D3733" s="2" t="s">
        <v>9</v>
      </c>
      <c r="E3733" s="2" t="s">
        <v>220</v>
      </c>
      <c r="F3733" s="2" t="s">
        <v>34</v>
      </c>
      <c r="G3733" s="2" t="s">
        <v>33</v>
      </c>
      <c r="H3733" s="2">
        <v>10000</v>
      </c>
    </row>
    <row r="3734" spans="1:8" x14ac:dyDescent="0.45">
      <c r="A3734" s="2" t="str">
        <f t="shared" si="58"/>
        <v>WORCalSOUTH GATETOTAL OPERABLE CAPACITYAtmospheric Crude Distillation Capacity (barrels per calendar day)</v>
      </c>
      <c r="B3734" s="2" t="s">
        <v>218</v>
      </c>
      <c r="C3734" s="2" t="s">
        <v>219</v>
      </c>
      <c r="D3734" s="2" t="s">
        <v>9</v>
      </c>
      <c r="E3734" s="2" t="s">
        <v>220</v>
      </c>
      <c r="F3734" s="2" t="s">
        <v>35</v>
      </c>
      <c r="G3734" s="2" t="s">
        <v>32</v>
      </c>
      <c r="H3734" s="2">
        <v>8500</v>
      </c>
    </row>
    <row r="3735" spans="1:8" x14ac:dyDescent="0.45">
      <c r="A3735" s="2" t="str">
        <f t="shared" si="58"/>
        <v>WORCalSOUTH GATETOTAL OPERABLE CAPACITYAtmospheric Crude Distillation Capacity (barrels per stream day)</v>
      </c>
      <c r="B3735" s="2" t="s">
        <v>218</v>
      </c>
      <c r="C3735" s="2" t="s">
        <v>219</v>
      </c>
      <c r="D3735" s="2" t="s">
        <v>9</v>
      </c>
      <c r="E3735" s="2" t="s">
        <v>220</v>
      </c>
      <c r="F3735" s="2" t="s">
        <v>35</v>
      </c>
      <c r="G3735" s="2" t="s">
        <v>33</v>
      </c>
      <c r="H3735" s="2">
        <v>10000</v>
      </c>
    </row>
    <row r="3736" spans="1:8" x14ac:dyDescent="0.45">
      <c r="A3736" s="2" t="str">
        <f t="shared" si="58"/>
        <v>WORCalSOUTH GATEVACUUM DISTILLATIONDownstream Charge Capacity, Current Year (barrels per stream day)</v>
      </c>
      <c r="B3736" s="2" t="s">
        <v>218</v>
      </c>
      <c r="C3736" s="2" t="s">
        <v>219</v>
      </c>
      <c r="D3736" s="2" t="s">
        <v>9</v>
      </c>
      <c r="E3736" s="2" t="s">
        <v>220</v>
      </c>
      <c r="F3736" s="2" t="s">
        <v>36</v>
      </c>
      <c r="G3736" s="2" t="s">
        <v>13</v>
      </c>
      <c r="H3736" s="2">
        <v>7000</v>
      </c>
    </row>
    <row r="3737" spans="1:8" x14ac:dyDescent="0.45">
      <c r="A3737" s="2" t="str">
        <f t="shared" si="58"/>
        <v>WORCalSOUTH GATEVACUUM DISTILLATIONDownstream Charge Capacity, Next Year (barrels per stream day)</v>
      </c>
      <c r="B3737" s="2" t="s">
        <v>218</v>
      </c>
      <c r="C3737" s="2" t="s">
        <v>219</v>
      </c>
      <c r="D3737" s="2" t="s">
        <v>9</v>
      </c>
      <c r="E3737" s="2" t="s">
        <v>220</v>
      </c>
      <c r="F3737" s="2" t="s">
        <v>36</v>
      </c>
      <c r="G3737" s="2" t="s">
        <v>14</v>
      </c>
      <c r="H3737" s="2">
        <v>7000</v>
      </c>
    </row>
    <row r="3738" spans="1:8" x14ac:dyDescent="0.45">
      <c r="A3738" s="2" t="str">
        <f t="shared" si="58"/>
        <v>WRBIllWOOD RIVERALKYLATESProduction Capacity, Current Year (barrels per steam day except sulfur and hydrogen)</v>
      </c>
      <c r="B3738" s="2" t="s">
        <v>337</v>
      </c>
      <c r="C3738" s="2" t="s">
        <v>337</v>
      </c>
      <c r="D3738" s="2" t="s">
        <v>155</v>
      </c>
      <c r="E3738" s="2" t="s">
        <v>338</v>
      </c>
      <c r="F3738" s="2" t="s">
        <v>40</v>
      </c>
      <c r="G3738" s="2" t="s">
        <v>19</v>
      </c>
      <c r="H3738" s="2">
        <v>21800</v>
      </c>
    </row>
    <row r="3739" spans="1:8" x14ac:dyDescent="0.45">
      <c r="A3739" s="2" t="str">
        <f t="shared" si="58"/>
        <v>WRBIllWOOD RIVERALKYLATESProduction Capacity, Next Year (barrels per stream day except sulfur and hydrogen)</v>
      </c>
      <c r="B3739" s="2" t="s">
        <v>337</v>
      </c>
      <c r="C3739" s="2" t="s">
        <v>337</v>
      </c>
      <c r="D3739" s="2" t="s">
        <v>155</v>
      </c>
      <c r="E3739" s="2" t="s">
        <v>338</v>
      </c>
      <c r="F3739" s="2" t="s">
        <v>40</v>
      </c>
      <c r="G3739" s="2" t="s">
        <v>20</v>
      </c>
      <c r="H3739" s="2">
        <v>21800</v>
      </c>
    </row>
    <row r="3740" spans="1:8" x14ac:dyDescent="0.45">
      <c r="A3740" s="2" t="str">
        <f t="shared" si="58"/>
        <v>WRBIllWOOD RIVERAROMATICSProduction Capacity, Current Year (barrels per steam day except sulfur and hydrogen)</v>
      </c>
      <c r="B3740" s="2" t="s">
        <v>337</v>
      </c>
      <c r="C3740" s="2" t="s">
        <v>337</v>
      </c>
      <c r="D3740" s="2" t="s">
        <v>155</v>
      </c>
      <c r="E3740" s="2" t="s">
        <v>338</v>
      </c>
      <c r="F3740" s="2" t="s">
        <v>41</v>
      </c>
      <c r="G3740" s="2" t="s">
        <v>19</v>
      </c>
      <c r="H3740" s="2">
        <v>4500</v>
      </c>
    </row>
    <row r="3741" spans="1:8" x14ac:dyDescent="0.45">
      <c r="A3741" s="2" t="str">
        <f t="shared" si="58"/>
        <v>WRBIllWOOD RIVERAROMATICSProduction Capacity, Next Year (barrels per stream day except sulfur and hydrogen)</v>
      </c>
      <c r="B3741" s="2" t="s">
        <v>337</v>
      </c>
      <c r="C3741" s="2" t="s">
        <v>337</v>
      </c>
      <c r="D3741" s="2" t="s">
        <v>155</v>
      </c>
      <c r="E3741" s="2" t="s">
        <v>338</v>
      </c>
      <c r="F3741" s="2" t="s">
        <v>41</v>
      </c>
      <c r="G3741" s="2" t="s">
        <v>20</v>
      </c>
      <c r="H3741" s="2">
        <v>4500</v>
      </c>
    </row>
    <row r="3742" spans="1:8" x14ac:dyDescent="0.45">
      <c r="A3742" s="2" t="str">
        <f t="shared" si="58"/>
        <v>WRBIllWOOD RIVERASPHALT &amp; ROAD OILProduction Capacity, Current Year (barrels per steam day except sulfur and hydrogen)</v>
      </c>
      <c r="B3742" s="2" t="s">
        <v>337</v>
      </c>
      <c r="C3742" s="2" t="s">
        <v>337</v>
      </c>
      <c r="D3742" s="2" t="s">
        <v>155</v>
      </c>
      <c r="E3742" s="2" t="s">
        <v>338</v>
      </c>
      <c r="F3742" s="2" t="s">
        <v>42</v>
      </c>
      <c r="G3742" s="2" t="s">
        <v>19</v>
      </c>
      <c r="H3742" s="2">
        <v>23000</v>
      </c>
    </row>
    <row r="3743" spans="1:8" x14ac:dyDescent="0.45">
      <c r="A3743" s="2" t="str">
        <f t="shared" si="58"/>
        <v>WRBIllWOOD RIVERASPHALT &amp; ROAD OILProduction Capacity, Next Year (barrels per stream day except sulfur and hydrogen)</v>
      </c>
      <c r="B3743" s="2" t="s">
        <v>337</v>
      </c>
      <c r="C3743" s="2" t="s">
        <v>337</v>
      </c>
      <c r="D3743" s="2" t="s">
        <v>155</v>
      </c>
      <c r="E3743" s="2" t="s">
        <v>338</v>
      </c>
      <c r="F3743" s="2" t="s">
        <v>42</v>
      </c>
      <c r="G3743" s="2" t="s">
        <v>20</v>
      </c>
      <c r="H3743" s="2">
        <v>23000</v>
      </c>
    </row>
    <row r="3744" spans="1:8" x14ac:dyDescent="0.45">
      <c r="A3744" s="2" t="str">
        <f t="shared" si="58"/>
        <v>WRBIllWOOD RIVERCAT CRACKING: FRESH FEEDDownstream Charge Capacity, Current Year (barrels per calendar day)</v>
      </c>
      <c r="B3744" s="2" t="s">
        <v>337</v>
      </c>
      <c r="C3744" s="2" t="s">
        <v>337</v>
      </c>
      <c r="D3744" s="2" t="s">
        <v>155</v>
      </c>
      <c r="E3744" s="2" t="s">
        <v>338</v>
      </c>
      <c r="F3744" s="2" t="s">
        <v>28</v>
      </c>
      <c r="G3744" s="2" t="s">
        <v>12</v>
      </c>
      <c r="H3744" s="2">
        <v>91000</v>
      </c>
    </row>
    <row r="3745" spans="1:8" x14ac:dyDescent="0.45">
      <c r="A3745" s="2" t="str">
        <f t="shared" si="58"/>
        <v>WRBIllWOOD RIVERCAT CRACKING: FRESH FEEDDownstream Charge Capacity, Current Year (barrels per stream day)</v>
      </c>
      <c r="B3745" s="2" t="s">
        <v>337</v>
      </c>
      <c r="C3745" s="2" t="s">
        <v>337</v>
      </c>
      <c r="D3745" s="2" t="s">
        <v>155</v>
      </c>
      <c r="E3745" s="2" t="s">
        <v>338</v>
      </c>
      <c r="F3745" s="2" t="s">
        <v>28</v>
      </c>
      <c r="G3745" s="2" t="s">
        <v>13</v>
      </c>
      <c r="H3745" s="2">
        <v>101000</v>
      </c>
    </row>
    <row r="3746" spans="1:8" x14ac:dyDescent="0.45">
      <c r="A3746" s="2" t="str">
        <f t="shared" si="58"/>
        <v>WRBIllWOOD RIVERCAT CRACKING: FRESH FEEDDownstream Charge Capacity, Next Year (barrels per stream day)</v>
      </c>
      <c r="B3746" s="2" t="s">
        <v>337</v>
      </c>
      <c r="C3746" s="2" t="s">
        <v>337</v>
      </c>
      <c r="D3746" s="2" t="s">
        <v>155</v>
      </c>
      <c r="E3746" s="2" t="s">
        <v>338</v>
      </c>
      <c r="F3746" s="2" t="s">
        <v>28</v>
      </c>
      <c r="G3746" s="2" t="s">
        <v>14</v>
      </c>
      <c r="H3746" s="2">
        <v>101000</v>
      </c>
    </row>
    <row r="3747" spans="1:8" x14ac:dyDescent="0.45">
      <c r="A3747" s="2" t="str">
        <f t="shared" si="58"/>
        <v>WRBIllWOOD RIVERCAT HYDROCRACKING, GAS OILDownstream Charge Capacity, Current Year (barrels per calendar day)</v>
      </c>
      <c r="B3747" s="2" t="s">
        <v>337</v>
      </c>
      <c r="C3747" s="2" t="s">
        <v>337</v>
      </c>
      <c r="D3747" s="2" t="s">
        <v>155</v>
      </c>
      <c r="E3747" s="2" t="s">
        <v>338</v>
      </c>
      <c r="F3747" s="2" t="s">
        <v>11</v>
      </c>
      <c r="G3747" s="2" t="s">
        <v>12</v>
      </c>
      <c r="H3747" s="2">
        <v>49000</v>
      </c>
    </row>
    <row r="3748" spans="1:8" x14ac:dyDescent="0.45">
      <c r="A3748" s="2" t="str">
        <f t="shared" si="58"/>
        <v>WRBIllWOOD RIVERCAT HYDROCRACKING, GAS OILDownstream Charge Capacity, Current Year (barrels per stream day)</v>
      </c>
      <c r="B3748" s="2" t="s">
        <v>337</v>
      </c>
      <c r="C3748" s="2" t="s">
        <v>337</v>
      </c>
      <c r="D3748" s="2" t="s">
        <v>155</v>
      </c>
      <c r="E3748" s="2" t="s">
        <v>338</v>
      </c>
      <c r="F3748" s="2" t="s">
        <v>11</v>
      </c>
      <c r="G3748" s="2" t="s">
        <v>13</v>
      </c>
      <c r="H3748" s="2">
        <v>54000</v>
      </c>
    </row>
    <row r="3749" spans="1:8" x14ac:dyDescent="0.45">
      <c r="A3749" s="2" t="str">
        <f t="shared" si="58"/>
        <v>WRBIllWOOD RIVERCAT HYDROCRACKING, GAS OILDownstream Charge Capacity, Next Year (barrels per stream day)</v>
      </c>
      <c r="B3749" s="2" t="s">
        <v>337</v>
      </c>
      <c r="C3749" s="2" t="s">
        <v>337</v>
      </c>
      <c r="D3749" s="2" t="s">
        <v>155</v>
      </c>
      <c r="E3749" s="2" t="s">
        <v>338</v>
      </c>
      <c r="F3749" s="2" t="s">
        <v>11</v>
      </c>
      <c r="G3749" s="2" t="s">
        <v>14</v>
      </c>
      <c r="H3749" s="2">
        <v>54000</v>
      </c>
    </row>
    <row r="3750" spans="1:8" x14ac:dyDescent="0.45">
      <c r="A3750" s="2" t="str">
        <f t="shared" si="58"/>
        <v>WRBIllWOOD RIVERCAT REFORMING: LOW PRESSUREDownstream Charge Capacity, Current Year (barrels per calendar day)</v>
      </c>
      <c r="B3750" s="2" t="s">
        <v>337</v>
      </c>
      <c r="C3750" s="2" t="s">
        <v>337</v>
      </c>
      <c r="D3750" s="2" t="s">
        <v>155</v>
      </c>
      <c r="E3750" s="2" t="s">
        <v>338</v>
      </c>
      <c r="F3750" s="2" t="s">
        <v>15</v>
      </c>
      <c r="G3750" s="2" t="s">
        <v>12</v>
      </c>
      <c r="H3750" s="2">
        <v>72000</v>
      </c>
    </row>
    <row r="3751" spans="1:8" x14ac:dyDescent="0.45">
      <c r="A3751" s="2" t="str">
        <f t="shared" si="58"/>
        <v>WRBIllWOOD RIVERCAT REFORMING: LOW PRESSUREDownstream Charge Capacity, Current Year (barrels per stream day)</v>
      </c>
      <c r="B3751" s="2" t="s">
        <v>337</v>
      </c>
      <c r="C3751" s="2" t="s">
        <v>337</v>
      </c>
      <c r="D3751" s="2" t="s">
        <v>155</v>
      </c>
      <c r="E3751" s="2" t="s">
        <v>338</v>
      </c>
      <c r="F3751" s="2" t="s">
        <v>15</v>
      </c>
      <c r="G3751" s="2" t="s">
        <v>13</v>
      </c>
      <c r="H3751" s="2">
        <v>79700</v>
      </c>
    </row>
    <row r="3752" spans="1:8" x14ac:dyDescent="0.45">
      <c r="A3752" s="2" t="str">
        <f t="shared" si="58"/>
        <v>WRBIllWOOD RIVERCAT REFORMING: LOW PRESSUREDownstream Charge Capacity, Next Year (barrels per stream day)</v>
      </c>
      <c r="B3752" s="2" t="s">
        <v>337</v>
      </c>
      <c r="C3752" s="2" t="s">
        <v>337</v>
      </c>
      <c r="D3752" s="2" t="s">
        <v>155</v>
      </c>
      <c r="E3752" s="2" t="s">
        <v>338</v>
      </c>
      <c r="F3752" s="2" t="s">
        <v>15</v>
      </c>
      <c r="G3752" s="2" t="s">
        <v>14</v>
      </c>
      <c r="H3752" s="2">
        <v>79700</v>
      </c>
    </row>
    <row r="3753" spans="1:8" x14ac:dyDescent="0.45">
      <c r="A3753" s="2" t="str">
        <f t="shared" si="58"/>
        <v>WRBIllWOOD RIVERDESULFURIZATION, DIESEL FUELDownstream Charge Capacity, Current Year (barrels per stream day)</v>
      </c>
      <c r="B3753" s="2" t="s">
        <v>337</v>
      </c>
      <c r="C3753" s="2" t="s">
        <v>337</v>
      </c>
      <c r="D3753" s="2" t="s">
        <v>155</v>
      </c>
      <c r="E3753" s="2" t="s">
        <v>338</v>
      </c>
      <c r="F3753" s="2" t="s">
        <v>43</v>
      </c>
      <c r="G3753" s="2" t="s">
        <v>13</v>
      </c>
      <c r="H3753" s="2">
        <v>56300</v>
      </c>
    </row>
    <row r="3754" spans="1:8" x14ac:dyDescent="0.45">
      <c r="A3754" s="2" t="str">
        <f t="shared" si="58"/>
        <v>WRBIllWOOD RIVERDESULFURIZATION, DIESEL FUELDownstream Charge Capacity, Next Year (barrels per stream day)</v>
      </c>
      <c r="B3754" s="2" t="s">
        <v>337</v>
      </c>
      <c r="C3754" s="2" t="s">
        <v>337</v>
      </c>
      <c r="D3754" s="2" t="s">
        <v>155</v>
      </c>
      <c r="E3754" s="2" t="s">
        <v>338</v>
      </c>
      <c r="F3754" s="2" t="s">
        <v>43</v>
      </c>
      <c r="G3754" s="2" t="s">
        <v>14</v>
      </c>
      <c r="H3754" s="2">
        <v>76300</v>
      </c>
    </row>
    <row r="3755" spans="1:8" x14ac:dyDescent="0.45">
      <c r="A3755" s="2" t="str">
        <f t="shared" si="58"/>
        <v>WRBIllWOOD RIVERDESULFURIZATION, GASOLINEDownstream Charge Capacity, Current Year (barrels per stream day)</v>
      </c>
      <c r="B3755" s="2" t="s">
        <v>337</v>
      </c>
      <c r="C3755" s="2" t="s">
        <v>337</v>
      </c>
      <c r="D3755" s="2" t="s">
        <v>155</v>
      </c>
      <c r="E3755" s="2" t="s">
        <v>338</v>
      </c>
      <c r="F3755" s="2" t="s">
        <v>30</v>
      </c>
      <c r="G3755" s="2" t="s">
        <v>13</v>
      </c>
      <c r="H3755" s="2">
        <v>74000</v>
      </c>
    </row>
    <row r="3756" spans="1:8" x14ac:dyDescent="0.45">
      <c r="A3756" s="2" t="str">
        <f t="shared" si="58"/>
        <v>WRBIllWOOD RIVERDESULFURIZATION, GASOLINEDownstream Charge Capacity, Next Year (barrels per stream day)</v>
      </c>
      <c r="B3756" s="2" t="s">
        <v>337</v>
      </c>
      <c r="C3756" s="2" t="s">
        <v>337</v>
      </c>
      <c r="D3756" s="2" t="s">
        <v>155</v>
      </c>
      <c r="E3756" s="2" t="s">
        <v>338</v>
      </c>
      <c r="F3756" s="2" t="s">
        <v>30</v>
      </c>
      <c r="G3756" s="2" t="s">
        <v>14</v>
      </c>
      <c r="H3756" s="2">
        <v>74000</v>
      </c>
    </row>
    <row r="3757" spans="1:8" x14ac:dyDescent="0.45">
      <c r="A3757" s="2" t="str">
        <f t="shared" si="58"/>
        <v>WRBIllWOOD RIVERDESULFURIZATION, KEROSENE AND JETDownstream Charge Capacity, Current Year (barrels per stream day)</v>
      </c>
      <c r="B3757" s="2" t="s">
        <v>337</v>
      </c>
      <c r="C3757" s="2" t="s">
        <v>337</v>
      </c>
      <c r="D3757" s="2" t="s">
        <v>155</v>
      </c>
      <c r="E3757" s="2" t="s">
        <v>338</v>
      </c>
      <c r="F3757" s="2" t="s">
        <v>44</v>
      </c>
      <c r="G3757" s="2" t="s">
        <v>13</v>
      </c>
      <c r="H3757" s="2">
        <v>53250</v>
      </c>
    </row>
    <row r="3758" spans="1:8" x14ac:dyDescent="0.45">
      <c r="A3758" s="2" t="str">
        <f t="shared" si="58"/>
        <v>WRBIllWOOD RIVERDESULFURIZATION, KEROSENE AND JETDownstream Charge Capacity, Next Year (barrels per stream day)</v>
      </c>
      <c r="B3758" s="2" t="s">
        <v>337</v>
      </c>
      <c r="C3758" s="2" t="s">
        <v>337</v>
      </c>
      <c r="D3758" s="2" t="s">
        <v>155</v>
      </c>
      <c r="E3758" s="2" t="s">
        <v>338</v>
      </c>
      <c r="F3758" s="2" t="s">
        <v>44</v>
      </c>
      <c r="G3758" s="2" t="s">
        <v>14</v>
      </c>
      <c r="H3758" s="2">
        <v>53250</v>
      </c>
    </row>
    <row r="3759" spans="1:8" x14ac:dyDescent="0.45">
      <c r="A3759" s="2" t="str">
        <f t="shared" si="58"/>
        <v>WRBIllWOOD RIVERDESULFURIZATION, NAPHTHA/REFORMER FEEDDownstream Charge Capacity, Current Year (barrels per stream day)</v>
      </c>
      <c r="B3759" s="2" t="s">
        <v>337</v>
      </c>
      <c r="C3759" s="2" t="s">
        <v>337</v>
      </c>
      <c r="D3759" s="2" t="s">
        <v>155</v>
      </c>
      <c r="E3759" s="2" t="s">
        <v>338</v>
      </c>
      <c r="F3759" s="2" t="s">
        <v>17</v>
      </c>
      <c r="G3759" s="2" t="s">
        <v>13</v>
      </c>
      <c r="H3759" s="2">
        <v>84300</v>
      </c>
    </row>
    <row r="3760" spans="1:8" x14ac:dyDescent="0.45">
      <c r="A3760" s="2" t="str">
        <f t="shared" si="58"/>
        <v>WRBIllWOOD RIVERDESULFURIZATION, NAPHTHA/REFORMER FEEDDownstream Charge Capacity, Next Year (barrels per stream day)</v>
      </c>
      <c r="B3760" s="2" t="s">
        <v>337</v>
      </c>
      <c r="C3760" s="2" t="s">
        <v>337</v>
      </c>
      <c r="D3760" s="2" t="s">
        <v>155</v>
      </c>
      <c r="E3760" s="2" t="s">
        <v>338</v>
      </c>
      <c r="F3760" s="2" t="s">
        <v>17</v>
      </c>
      <c r="G3760" s="2" t="s">
        <v>14</v>
      </c>
      <c r="H3760" s="2">
        <v>84300</v>
      </c>
    </row>
    <row r="3761" spans="1:8" x14ac:dyDescent="0.45">
      <c r="A3761" s="2" t="str">
        <f t="shared" si="58"/>
        <v>WRBIllWOOD RIVERHYDROGEN (MMCFD)Production Capacity, Current Year (barrels per steam day except sulfur and hydrogen)</v>
      </c>
      <c r="B3761" s="2" t="s">
        <v>337</v>
      </c>
      <c r="C3761" s="2" t="s">
        <v>337</v>
      </c>
      <c r="D3761" s="2" t="s">
        <v>155</v>
      </c>
      <c r="E3761" s="2" t="s">
        <v>338</v>
      </c>
      <c r="F3761" s="2" t="s">
        <v>18</v>
      </c>
      <c r="G3761" s="2" t="s">
        <v>19</v>
      </c>
      <c r="H3761" s="2">
        <v>190</v>
      </c>
    </row>
    <row r="3762" spans="1:8" x14ac:dyDescent="0.45">
      <c r="A3762" s="2" t="str">
        <f t="shared" si="58"/>
        <v>WRBIllWOOD RIVERHYDROGEN (MMCFD)Production Capacity, Next Year (barrels per stream day except sulfur and hydrogen)</v>
      </c>
      <c r="B3762" s="2" t="s">
        <v>337</v>
      </c>
      <c r="C3762" s="2" t="s">
        <v>337</v>
      </c>
      <c r="D3762" s="2" t="s">
        <v>155</v>
      </c>
      <c r="E3762" s="2" t="s">
        <v>338</v>
      </c>
      <c r="F3762" s="2" t="s">
        <v>18</v>
      </c>
      <c r="G3762" s="2" t="s">
        <v>20</v>
      </c>
      <c r="H3762" s="2">
        <v>190</v>
      </c>
    </row>
    <row r="3763" spans="1:8" x14ac:dyDescent="0.45">
      <c r="A3763" s="2" t="str">
        <f t="shared" si="58"/>
        <v>WRBIllWOOD RIVERIDLE CAPACITYAtmospheric Crude Distillation Capacity (barrels per calendar day)</v>
      </c>
      <c r="B3763" s="2" t="s">
        <v>337</v>
      </c>
      <c r="C3763" s="2" t="s">
        <v>337</v>
      </c>
      <c r="D3763" s="2" t="s">
        <v>155</v>
      </c>
      <c r="E3763" s="2" t="s">
        <v>338</v>
      </c>
      <c r="F3763" s="2" t="s">
        <v>54</v>
      </c>
      <c r="G3763" s="2" t="s">
        <v>32</v>
      </c>
      <c r="H3763" s="2">
        <v>22000</v>
      </c>
    </row>
    <row r="3764" spans="1:8" x14ac:dyDescent="0.45">
      <c r="A3764" s="2" t="str">
        <f t="shared" si="58"/>
        <v>WRBIllWOOD RIVERIDLE CAPACITYAtmospheric Crude Distillation Capacity (barrels per stream day)</v>
      </c>
      <c r="B3764" s="2" t="s">
        <v>337</v>
      </c>
      <c r="C3764" s="2" t="s">
        <v>337</v>
      </c>
      <c r="D3764" s="2" t="s">
        <v>155</v>
      </c>
      <c r="E3764" s="2" t="s">
        <v>338</v>
      </c>
      <c r="F3764" s="2" t="s">
        <v>54</v>
      </c>
      <c r="G3764" s="2" t="s">
        <v>33</v>
      </c>
      <c r="H3764" s="2">
        <v>23000</v>
      </c>
    </row>
    <row r="3765" spans="1:8" x14ac:dyDescent="0.45">
      <c r="A3765" s="2" t="str">
        <f t="shared" si="58"/>
        <v>WRBIllWOOD RIVEROPERATING CAPACITYAtmospheric Crude Distillation Capacity (barrels per calendar day)</v>
      </c>
      <c r="B3765" s="2" t="s">
        <v>337</v>
      </c>
      <c r="C3765" s="2" t="s">
        <v>337</v>
      </c>
      <c r="D3765" s="2" t="s">
        <v>155</v>
      </c>
      <c r="E3765" s="2" t="s">
        <v>338</v>
      </c>
      <c r="F3765" s="2" t="s">
        <v>31</v>
      </c>
      <c r="G3765" s="2" t="s">
        <v>32</v>
      </c>
      <c r="H3765" s="2">
        <v>314000</v>
      </c>
    </row>
    <row r="3766" spans="1:8" x14ac:dyDescent="0.45">
      <c r="A3766" s="2" t="str">
        <f t="shared" si="58"/>
        <v>WRBIllWOOD RIVEROPERATING CAPACITYAtmospheric Crude Distillation Capacity (barrels per stream day)</v>
      </c>
      <c r="B3766" s="2" t="s">
        <v>337</v>
      </c>
      <c r="C3766" s="2" t="s">
        <v>337</v>
      </c>
      <c r="D3766" s="2" t="s">
        <v>155</v>
      </c>
      <c r="E3766" s="2" t="s">
        <v>338</v>
      </c>
      <c r="F3766" s="2" t="s">
        <v>31</v>
      </c>
      <c r="G3766" s="2" t="s">
        <v>33</v>
      </c>
      <c r="H3766" s="2">
        <v>330000</v>
      </c>
    </row>
    <row r="3767" spans="1:8" x14ac:dyDescent="0.45">
      <c r="A3767" s="2" t="str">
        <f t="shared" si="58"/>
        <v>WRBIllWOOD RIVERPETCOKE,MARKETProduction Capacity, Current Year (barrels per steam day except sulfur and hydrogen)</v>
      </c>
      <c r="B3767" s="2" t="s">
        <v>337</v>
      </c>
      <c r="C3767" s="2" t="s">
        <v>337</v>
      </c>
      <c r="D3767" s="2" t="s">
        <v>155</v>
      </c>
      <c r="E3767" s="2" t="s">
        <v>338</v>
      </c>
      <c r="F3767" s="2" t="s">
        <v>67</v>
      </c>
      <c r="G3767" s="2" t="s">
        <v>19</v>
      </c>
      <c r="H3767" s="2">
        <v>27900</v>
      </c>
    </row>
    <row r="3768" spans="1:8" x14ac:dyDescent="0.45">
      <c r="A3768" s="2" t="str">
        <f t="shared" si="58"/>
        <v>WRBIllWOOD RIVERPETCOKE,MARKETProduction Capacity, Next Year (barrels per stream day except sulfur and hydrogen)</v>
      </c>
      <c r="B3768" s="2" t="s">
        <v>337</v>
      </c>
      <c r="C3768" s="2" t="s">
        <v>337</v>
      </c>
      <c r="D3768" s="2" t="s">
        <v>155</v>
      </c>
      <c r="E3768" s="2" t="s">
        <v>338</v>
      </c>
      <c r="F3768" s="2" t="s">
        <v>67</v>
      </c>
      <c r="G3768" s="2" t="s">
        <v>20</v>
      </c>
      <c r="H3768" s="2">
        <v>27900</v>
      </c>
    </row>
    <row r="3769" spans="1:8" x14ac:dyDescent="0.45">
      <c r="A3769" s="2" t="str">
        <f t="shared" si="58"/>
        <v>WRBIllWOOD RIVERSULFUR (SHORT TONS/DAY)Production Capacity, Current Year (barrels per steam day except sulfur and hydrogen)</v>
      </c>
      <c r="B3769" s="2" t="s">
        <v>337</v>
      </c>
      <c r="C3769" s="2" t="s">
        <v>337</v>
      </c>
      <c r="D3769" s="2" t="s">
        <v>155</v>
      </c>
      <c r="E3769" s="2" t="s">
        <v>338</v>
      </c>
      <c r="F3769" s="2" t="s">
        <v>24</v>
      </c>
      <c r="G3769" s="2" t="s">
        <v>19</v>
      </c>
      <c r="H3769" s="2">
        <v>1008</v>
      </c>
    </row>
    <row r="3770" spans="1:8" x14ac:dyDescent="0.45">
      <c r="A3770" s="2" t="str">
        <f t="shared" si="58"/>
        <v>WRBIllWOOD RIVERSULFUR (SHORT TONS/DAY)Production Capacity, Next Year (barrels per stream day except sulfur and hydrogen)</v>
      </c>
      <c r="B3770" s="2" t="s">
        <v>337</v>
      </c>
      <c r="C3770" s="2" t="s">
        <v>337</v>
      </c>
      <c r="D3770" s="2" t="s">
        <v>155</v>
      </c>
      <c r="E3770" s="2" t="s">
        <v>338</v>
      </c>
      <c r="F3770" s="2" t="s">
        <v>24</v>
      </c>
      <c r="G3770" s="2" t="s">
        <v>20</v>
      </c>
      <c r="H3770" s="2">
        <v>1008</v>
      </c>
    </row>
    <row r="3771" spans="1:8" x14ac:dyDescent="0.45">
      <c r="A3771" s="2" t="str">
        <f t="shared" si="58"/>
        <v>WRBIllWOOD RIVERTHERM CRACKING, DELAYED COKINGDownstream Charge Capacity, Current Year (barrels per calendar day)</v>
      </c>
      <c r="B3771" s="2" t="s">
        <v>337</v>
      </c>
      <c r="C3771" s="2" t="s">
        <v>337</v>
      </c>
      <c r="D3771" s="2" t="s">
        <v>155</v>
      </c>
      <c r="E3771" s="2" t="s">
        <v>338</v>
      </c>
      <c r="F3771" s="2" t="s">
        <v>68</v>
      </c>
      <c r="G3771" s="2" t="s">
        <v>12</v>
      </c>
      <c r="H3771" s="2">
        <v>75000</v>
      </c>
    </row>
    <row r="3772" spans="1:8" x14ac:dyDescent="0.45">
      <c r="A3772" s="2" t="str">
        <f t="shared" si="58"/>
        <v>WRBIllWOOD RIVERTHERM CRACKING, DELAYED COKINGDownstream Charge Capacity, Current Year (barrels per stream day)</v>
      </c>
      <c r="B3772" s="2" t="s">
        <v>337</v>
      </c>
      <c r="C3772" s="2" t="s">
        <v>337</v>
      </c>
      <c r="D3772" s="2" t="s">
        <v>155</v>
      </c>
      <c r="E3772" s="2" t="s">
        <v>338</v>
      </c>
      <c r="F3772" s="2" t="s">
        <v>68</v>
      </c>
      <c r="G3772" s="2" t="s">
        <v>13</v>
      </c>
      <c r="H3772" s="2">
        <v>83000</v>
      </c>
    </row>
    <row r="3773" spans="1:8" x14ac:dyDescent="0.45">
      <c r="A3773" s="2" t="str">
        <f t="shared" si="58"/>
        <v>WRBIllWOOD RIVERTHERM CRACKING, DELAYED COKINGDownstream Charge Capacity, Next Year (barrels per stream day)</v>
      </c>
      <c r="B3773" s="2" t="s">
        <v>337</v>
      </c>
      <c r="C3773" s="2" t="s">
        <v>337</v>
      </c>
      <c r="D3773" s="2" t="s">
        <v>155</v>
      </c>
      <c r="E3773" s="2" t="s">
        <v>338</v>
      </c>
      <c r="F3773" s="2" t="s">
        <v>68</v>
      </c>
      <c r="G3773" s="2" t="s">
        <v>14</v>
      </c>
      <c r="H3773" s="2">
        <v>83000</v>
      </c>
    </row>
    <row r="3774" spans="1:8" x14ac:dyDescent="0.45">
      <c r="A3774" s="2" t="str">
        <f t="shared" si="58"/>
        <v>WRBIllWOOD RIVERTOTAL OPER CAP (PROJECTED, NEXT YEAR)Atmospheric Crude Distillation Capacity (barrels per stream day)</v>
      </c>
      <c r="B3774" s="2" t="s">
        <v>337</v>
      </c>
      <c r="C3774" s="2" t="s">
        <v>337</v>
      </c>
      <c r="D3774" s="2" t="s">
        <v>155</v>
      </c>
      <c r="E3774" s="2" t="s">
        <v>338</v>
      </c>
      <c r="F3774" s="2" t="s">
        <v>34</v>
      </c>
      <c r="G3774" s="2" t="s">
        <v>33</v>
      </c>
      <c r="H3774" s="2">
        <v>353000</v>
      </c>
    </row>
    <row r="3775" spans="1:8" x14ac:dyDescent="0.45">
      <c r="A3775" s="2" t="str">
        <f t="shared" si="58"/>
        <v>WRBIllWOOD RIVERTOTAL OPERABLE CAPACITYAtmospheric Crude Distillation Capacity (barrels per calendar day)</v>
      </c>
      <c r="B3775" s="2" t="s">
        <v>337</v>
      </c>
      <c r="C3775" s="2" t="s">
        <v>337</v>
      </c>
      <c r="D3775" s="2" t="s">
        <v>155</v>
      </c>
      <c r="E3775" s="2" t="s">
        <v>338</v>
      </c>
      <c r="F3775" s="2" t="s">
        <v>35</v>
      </c>
      <c r="G3775" s="2" t="s">
        <v>32</v>
      </c>
      <c r="H3775" s="2">
        <v>336000</v>
      </c>
    </row>
    <row r="3776" spans="1:8" x14ac:dyDescent="0.45">
      <c r="A3776" s="2" t="str">
        <f t="shared" si="58"/>
        <v>WRBIllWOOD RIVERTOTAL OPERABLE CAPACITYAtmospheric Crude Distillation Capacity (barrels per stream day)</v>
      </c>
      <c r="B3776" s="2" t="s">
        <v>337</v>
      </c>
      <c r="C3776" s="2" t="s">
        <v>337</v>
      </c>
      <c r="D3776" s="2" t="s">
        <v>155</v>
      </c>
      <c r="E3776" s="2" t="s">
        <v>338</v>
      </c>
      <c r="F3776" s="2" t="s">
        <v>35</v>
      </c>
      <c r="G3776" s="2" t="s">
        <v>33</v>
      </c>
      <c r="H3776" s="2">
        <v>353000</v>
      </c>
    </row>
    <row r="3777" spans="1:8" x14ac:dyDescent="0.45">
      <c r="A3777" s="2" t="str">
        <f t="shared" si="58"/>
        <v>WRBIllWOOD RIVERVACUUM DISTILLATIONDownstream Charge Capacity, Current Year (barrels per stream day)</v>
      </c>
      <c r="B3777" s="2" t="s">
        <v>337</v>
      </c>
      <c r="C3777" s="2" t="s">
        <v>337</v>
      </c>
      <c r="D3777" s="2" t="s">
        <v>155</v>
      </c>
      <c r="E3777" s="2" t="s">
        <v>338</v>
      </c>
      <c r="F3777" s="2" t="s">
        <v>36</v>
      </c>
      <c r="G3777" s="2" t="s">
        <v>13</v>
      </c>
      <c r="H3777" s="2">
        <v>196500</v>
      </c>
    </row>
    <row r="3778" spans="1:8" x14ac:dyDescent="0.45">
      <c r="A3778" s="2" t="str">
        <f t="shared" ref="A3778:A3814" si="59">LEFT(B3778,3)&amp;LEFT(D3778,3)&amp;LEFT(E3778,15)&amp;F3778&amp;G3778</f>
        <v>WRBIllWOOD RIVERVACUUM DISTILLATIONDownstream Charge Capacity, Next Year (barrels per stream day)</v>
      </c>
      <c r="B3778" s="2" t="s">
        <v>337</v>
      </c>
      <c r="C3778" s="2" t="s">
        <v>337</v>
      </c>
      <c r="D3778" s="2" t="s">
        <v>155</v>
      </c>
      <c r="E3778" s="2" t="s">
        <v>338</v>
      </c>
      <c r="F3778" s="2" t="s">
        <v>36</v>
      </c>
      <c r="G3778" s="2" t="s">
        <v>14</v>
      </c>
      <c r="H3778" s="2">
        <v>196500</v>
      </c>
    </row>
    <row r="3779" spans="1:8" x14ac:dyDescent="0.45">
      <c r="A3779" s="2" t="str">
        <f t="shared" si="59"/>
        <v>WRBTexBORGERALKYLATESProduction Capacity, Current Year (barrels per steam day except sulfur and hydrogen)</v>
      </c>
      <c r="B3779" s="2" t="s">
        <v>337</v>
      </c>
      <c r="C3779" s="2" t="s">
        <v>337</v>
      </c>
      <c r="D3779" s="2" t="s">
        <v>38</v>
      </c>
      <c r="E3779" s="2" t="s">
        <v>339</v>
      </c>
      <c r="F3779" s="2" t="s">
        <v>40</v>
      </c>
      <c r="G3779" s="2" t="s">
        <v>19</v>
      </c>
      <c r="H3779" s="2">
        <v>14000</v>
      </c>
    </row>
    <row r="3780" spans="1:8" x14ac:dyDescent="0.45">
      <c r="A3780" s="2" t="str">
        <f t="shared" si="59"/>
        <v>WRBTexBORGERALKYLATESProduction Capacity, Next Year (barrels per stream day except sulfur and hydrogen)</v>
      </c>
      <c r="B3780" s="2" t="s">
        <v>337</v>
      </c>
      <c r="C3780" s="2" t="s">
        <v>337</v>
      </c>
      <c r="D3780" s="2" t="s">
        <v>38</v>
      </c>
      <c r="E3780" s="2" t="s">
        <v>339</v>
      </c>
      <c r="F3780" s="2" t="s">
        <v>40</v>
      </c>
      <c r="G3780" s="2" t="s">
        <v>20</v>
      </c>
      <c r="H3780" s="2">
        <v>14000</v>
      </c>
    </row>
    <row r="3781" spans="1:8" x14ac:dyDescent="0.45">
      <c r="A3781" s="2" t="str">
        <f t="shared" si="59"/>
        <v>WRBTexBORGERCAT CRACKING: FRESH FEEDDownstream Charge Capacity, Current Year (barrels per calendar day)</v>
      </c>
      <c r="B3781" s="2" t="s">
        <v>337</v>
      </c>
      <c r="C3781" s="2" t="s">
        <v>337</v>
      </c>
      <c r="D3781" s="2" t="s">
        <v>38</v>
      </c>
      <c r="E3781" s="2" t="s">
        <v>339</v>
      </c>
      <c r="F3781" s="2" t="s">
        <v>28</v>
      </c>
      <c r="G3781" s="2" t="s">
        <v>12</v>
      </c>
      <c r="H3781" s="2">
        <v>55048</v>
      </c>
    </row>
    <row r="3782" spans="1:8" x14ac:dyDescent="0.45">
      <c r="A3782" s="2" t="str">
        <f t="shared" si="59"/>
        <v>WRBTexBORGERCAT CRACKING: FRESH FEEDDownstream Charge Capacity, Current Year (barrels per stream day)</v>
      </c>
      <c r="B3782" s="2" t="s">
        <v>337</v>
      </c>
      <c r="C3782" s="2" t="s">
        <v>337</v>
      </c>
      <c r="D3782" s="2" t="s">
        <v>38</v>
      </c>
      <c r="E3782" s="2" t="s">
        <v>339</v>
      </c>
      <c r="F3782" s="2" t="s">
        <v>28</v>
      </c>
      <c r="G3782" s="2" t="s">
        <v>13</v>
      </c>
      <c r="H3782" s="2">
        <v>56000</v>
      </c>
    </row>
    <row r="3783" spans="1:8" x14ac:dyDescent="0.45">
      <c r="A3783" s="2" t="str">
        <f t="shared" si="59"/>
        <v>WRBTexBORGERCAT CRACKING: FRESH FEEDDownstream Charge Capacity, Next Year (barrels per stream day)</v>
      </c>
      <c r="B3783" s="2" t="s">
        <v>337</v>
      </c>
      <c r="C3783" s="2" t="s">
        <v>337</v>
      </c>
      <c r="D3783" s="2" t="s">
        <v>38</v>
      </c>
      <c r="E3783" s="2" t="s">
        <v>339</v>
      </c>
      <c r="F3783" s="2" t="s">
        <v>28</v>
      </c>
      <c r="G3783" s="2" t="s">
        <v>14</v>
      </c>
      <c r="H3783" s="2">
        <v>56000</v>
      </c>
    </row>
    <row r="3784" spans="1:8" x14ac:dyDescent="0.45">
      <c r="A3784" s="2" t="str">
        <f t="shared" si="59"/>
        <v>WRBTexBORGERCAT REFORMING: HIGH PRESSUREDownstream Charge Capacity, Current Year (barrels per calendar day)</v>
      </c>
      <c r="B3784" s="2" t="s">
        <v>337</v>
      </c>
      <c r="C3784" s="2" t="s">
        <v>337</v>
      </c>
      <c r="D3784" s="2" t="s">
        <v>38</v>
      </c>
      <c r="E3784" s="2" t="s">
        <v>339</v>
      </c>
      <c r="F3784" s="2" t="s">
        <v>29</v>
      </c>
      <c r="G3784" s="2" t="s">
        <v>12</v>
      </c>
      <c r="H3784" s="2">
        <v>30310</v>
      </c>
    </row>
    <row r="3785" spans="1:8" x14ac:dyDescent="0.45">
      <c r="A3785" s="2" t="str">
        <f t="shared" si="59"/>
        <v>WRBTexBORGERCAT REFORMING: HIGH PRESSUREDownstream Charge Capacity, Current Year (barrels per stream day)</v>
      </c>
      <c r="B3785" s="2" t="s">
        <v>337</v>
      </c>
      <c r="C3785" s="2" t="s">
        <v>337</v>
      </c>
      <c r="D3785" s="2" t="s">
        <v>38</v>
      </c>
      <c r="E3785" s="2" t="s">
        <v>339</v>
      </c>
      <c r="F3785" s="2" t="s">
        <v>29</v>
      </c>
      <c r="G3785" s="2" t="s">
        <v>13</v>
      </c>
      <c r="H3785" s="2">
        <v>31280</v>
      </c>
    </row>
    <row r="3786" spans="1:8" x14ac:dyDescent="0.45">
      <c r="A3786" s="2" t="str">
        <f t="shared" si="59"/>
        <v>WRBTexBORGERCAT REFORMING: HIGH PRESSUREDownstream Charge Capacity, Next Year (barrels per stream day)</v>
      </c>
      <c r="B3786" s="2" t="s">
        <v>337</v>
      </c>
      <c r="C3786" s="2" t="s">
        <v>337</v>
      </c>
      <c r="D3786" s="2" t="s">
        <v>38</v>
      </c>
      <c r="E3786" s="2" t="s">
        <v>339</v>
      </c>
      <c r="F3786" s="2" t="s">
        <v>29</v>
      </c>
      <c r="G3786" s="2" t="s">
        <v>14</v>
      </c>
      <c r="H3786" s="2">
        <v>31280</v>
      </c>
    </row>
    <row r="3787" spans="1:8" x14ac:dyDescent="0.45">
      <c r="A3787" s="2" t="str">
        <f t="shared" si="59"/>
        <v>WRBTexBORGERDESULFURIZATION, DIESEL FUELDownstream Charge Capacity, Current Year (barrels per stream day)</v>
      </c>
      <c r="B3787" s="2" t="s">
        <v>337</v>
      </c>
      <c r="C3787" s="2" t="s">
        <v>337</v>
      </c>
      <c r="D3787" s="2" t="s">
        <v>38</v>
      </c>
      <c r="E3787" s="2" t="s">
        <v>339</v>
      </c>
      <c r="F3787" s="2" t="s">
        <v>43</v>
      </c>
      <c r="G3787" s="2" t="s">
        <v>13</v>
      </c>
      <c r="H3787" s="2">
        <v>35500</v>
      </c>
    </row>
    <row r="3788" spans="1:8" x14ac:dyDescent="0.45">
      <c r="A3788" s="2" t="str">
        <f t="shared" si="59"/>
        <v>WRBTexBORGERDESULFURIZATION, DIESEL FUELDownstream Charge Capacity, Next Year (barrels per stream day)</v>
      </c>
      <c r="B3788" s="2" t="s">
        <v>337</v>
      </c>
      <c r="C3788" s="2" t="s">
        <v>337</v>
      </c>
      <c r="D3788" s="2" t="s">
        <v>38</v>
      </c>
      <c r="E3788" s="2" t="s">
        <v>339</v>
      </c>
      <c r="F3788" s="2" t="s">
        <v>43</v>
      </c>
      <c r="G3788" s="2" t="s">
        <v>14</v>
      </c>
      <c r="H3788" s="2">
        <v>35500</v>
      </c>
    </row>
    <row r="3789" spans="1:8" x14ac:dyDescent="0.45">
      <c r="A3789" s="2" t="str">
        <f t="shared" si="59"/>
        <v>WRBTexBORGERDESULFURIZATION, HEAVY GAS OILDownstream Charge Capacity, Current Year (barrels per stream day)</v>
      </c>
      <c r="B3789" s="2" t="s">
        <v>337</v>
      </c>
      <c r="C3789" s="2" t="s">
        <v>337</v>
      </c>
      <c r="D3789" s="2" t="s">
        <v>38</v>
      </c>
      <c r="E3789" s="2" t="s">
        <v>339</v>
      </c>
      <c r="F3789" s="2" t="s">
        <v>16</v>
      </c>
      <c r="G3789" s="2" t="s">
        <v>13</v>
      </c>
      <c r="H3789" s="2">
        <v>77840</v>
      </c>
    </row>
    <row r="3790" spans="1:8" x14ac:dyDescent="0.45">
      <c r="A3790" s="2" t="str">
        <f t="shared" si="59"/>
        <v>WRBTexBORGERDESULFURIZATION, HEAVY GAS OILDownstream Charge Capacity, Next Year (barrels per stream day)</v>
      </c>
      <c r="B3790" s="2" t="s">
        <v>337</v>
      </c>
      <c r="C3790" s="2" t="s">
        <v>337</v>
      </c>
      <c r="D3790" s="2" t="s">
        <v>38</v>
      </c>
      <c r="E3790" s="2" t="s">
        <v>339</v>
      </c>
      <c r="F3790" s="2" t="s">
        <v>16</v>
      </c>
      <c r="G3790" s="2" t="s">
        <v>14</v>
      </c>
      <c r="H3790" s="2">
        <v>77840</v>
      </c>
    </row>
    <row r="3791" spans="1:8" x14ac:dyDescent="0.45">
      <c r="A3791" s="2" t="str">
        <f t="shared" si="59"/>
        <v>WRBTexBORGERDESULFURIZATION, KEROSENE AND JETDownstream Charge Capacity, Current Year (barrels per stream day)</v>
      </c>
      <c r="B3791" s="2" t="s">
        <v>337</v>
      </c>
      <c r="C3791" s="2" t="s">
        <v>337</v>
      </c>
      <c r="D3791" s="2" t="s">
        <v>38</v>
      </c>
      <c r="E3791" s="2" t="s">
        <v>339</v>
      </c>
      <c r="F3791" s="2" t="s">
        <v>44</v>
      </c>
      <c r="G3791" s="2" t="s">
        <v>13</v>
      </c>
      <c r="H3791" s="2">
        <v>8500</v>
      </c>
    </row>
    <row r="3792" spans="1:8" x14ac:dyDescent="0.45">
      <c r="A3792" s="2" t="str">
        <f t="shared" si="59"/>
        <v>WRBTexBORGERDESULFURIZATION, KEROSENE AND JETDownstream Charge Capacity, Next Year (barrels per stream day)</v>
      </c>
      <c r="B3792" s="2" t="s">
        <v>337</v>
      </c>
      <c r="C3792" s="2" t="s">
        <v>337</v>
      </c>
      <c r="D3792" s="2" t="s">
        <v>38</v>
      </c>
      <c r="E3792" s="2" t="s">
        <v>339</v>
      </c>
      <c r="F3792" s="2" t="s">
        <v>44</v>
      </c>
      <c r="G3792" s="2" t="s">
        <v>14</v>
      </c>
      <c r="H3792" s="2">
        <v>8500</v>
      </c>
    </row>
    <row r="3793" spans="1:8" x14ac:dyDescent="0.45">
      <c r="A3793" s="2" t="str">
        <f t="shared" si="59"/>
        <v>WRBTexBORGERDESULFURIZATION, NAPHTHA/REFORMER FEEDDownstream Charge Capacity, Current Year (barrels per stream day)</v>
      </c>
      <c r="B3793" s="2" t="s">
        <v>337</v>
      </c>
      <c r="C3793" s="2" t="s">
        <v>337</v>
      </c>
      <c r="D3793" s="2" t="s">
        <v>38</v>
      </c>
      <c r="E3793" s="2" t="s">
        <v>339</v>
      </c>
      <c r="F3793" s="2" t="s">
        <v>17</v>
      </c>
      <c r="G3793" s="2" t="s">
        <v>13</v>
      </c>
      <c r="H3793" s="2">
        <v>65540</v>
      </c>
    </row>
    <row r="3794" spans="1:8" x14ac:dyDescent="0.45">
      <c r="A3794" s="2" t="str">
        <f t="shared" si="59"/>
        <v>WRBTexBORGERDESULFURIZATION, NAPHTHA/REFORMER FEEDDownstream Charge Capacity, Next Year (barrels per stream day)</v>
      </c>
      <c r="B3794" s="2" t="s">
        <v>337</v>
      </c>
      <c r="C3794" s="2" t="s">
        <v>337</v>
      </c>
      <c r="D3794" s="2" t="s">
        <v>38</v>
      </c>
      <c r="E3794" s="2" t="s">
        <v>339</v>
      </c>
      <c r="F3794" s="2" t="s">
        <v>17</v>
      </c>
      <c r="G3794" s="2" t="s">
        <v>14</v>
      </c>
      <c r="H3794" s="2">
        <v>65540</v>
      </c>
    </row>
    <row r="3795" spans="1:8" x14ac:dyDescent="0.45">
      <c r="A3795" s="2" t="str">
        <f t="shared" si="59"/>
        <v>WRBTexBORGERHYDROGEN (MMCFD)Production Capacity, Current Year (barrels per steam day except sulfur and hydrogen)</v>
      </c>
      <c r="B3795" s="2" t="s">
        <v>337</v>
      </c>
      <c r="C3795" s="2" t="s">
        <v>337</v>
      </c>
      <c r="D3795" s="2" t="s">
        <v>38</v>
      </c>
      <c r="E3795" s="2" t="s">
        <v>339</v>
      </c>
      <c r="F3795" s="2" t="s">
        <v>18</v>
      </c>
      <c r="G3795" s="2" t="s">
        <v>19</v>
      </c>
      <c r="H3795" s="2">
        <v>91</v>
      </c>
    </row>
    <row r="3796" spans="1:8" x14ac:dyDescent="0.45">
      <c r="A3796" s="2" t="str">
        <f t="shared" si="59"/>
        <v>WRBTexBORGERHYDROGEN (MMCFD)Production Capacity, Next Year (barrels per stream day except sulfur and hydrogen)</v>
      </c>
      <c r="B3796" s="2" t="s">
        <v>337</v>
      </c>
      <c r="C3796" s="2" t="s">
        <v>337</v>
      </c>
      <c r="D3796" s="2" t="s">
        <v>38</v>
      </c>
      <c r="E3796" s="2" t="s">
        <v>339</v>
      </c>
      <c r="F3796" s="2" t="s">
        <v>18</v>
      </c>
      <c r="G3796" s="2" t="s">
        <v>20</v>
      </c>
      <c r="H3796" s="2">
        <v>91</v>
      </c>
    </row>
    <row r="3797" spans="1:8" x14ac:dyDescent="0.45">
      <c r="A3797" s="2" t="str">
        <f t="shared" si="59"/>
        <v>WRBTexBORGERISOMERIZATION (ISOBUTANE)Production Capacity, Current Year (barrels per steam day except sulfur and hydrogen)</v>
      </c>
      <c r="B3797" s="2" t="s">
        <v>337</v>
      </c>
      <c r="C3797" s="2" t="s">
        <v>337</v>
      </c>
      <c r="D3797" s="2" t="s">
        <v>38</v>
      </c>
      <c r="E3797" s="2" t="s">
        <v>339</v>
      </c>
      <c r="F3797" s="2" t="s">
        <v>21</v>
      </c>
      <c r="G3797" s="2" t="s">
        <v>19</v>
      </c>
      <c r="H3797" s="2">
        <v>15000</v>
      </c>
    </row>
    <row r="3798" spans="1:8" x14ac:dyDescent="0.45">
      <c r="A3798" s="2" t="str">
        <f t="shared" si="59"/>
        <v>WRBTexBORGERISOMERIZATION (ISOBUTANE)Production Capacity, Next Year (barrels per stream day except sulfur and hydrogen)</v>
      </c>
      <c r="B3798" s="2" t="s">
        <v>337</v>
      </c>
      <c r="C3798" s="2" t="s">
        <v>337</v>
      </c>
      <c r="D3798" s="2" t="s">
        <v>38</v>
      </c>
      <c r="E3798" s="2" t="s">
        <v>339</v>
      </c>
      <c r="F3798" s="2" t="s">
        <v>21</v>
      </c>
      <c r="G3798" s="2" t="s">
        <v>20</v>
      </c>
      <c r="H3798" s="2">
        <v>15000</v>
      </c>
    </row>
    <row r="3799" spans="1:8" x14ac:dyDescent="0.45">
      <c r="A3799" s="2" t="str">
        <f t="shared" si="59"/>
        <v>WRBTexBORGERISOMERIZATION (ISOPENTANE/ISOHEXANE)Production Capacity, Current Year (barrels per steam day except sulfur and hydrogen)</v>
      </c>
      <c r="B3799" s="2" t="s">
        <v>337</v>
      </c>
      <c r="C3799" s="2" t="s">
        <v>337</v>
      </c>
      <c r="D3799" s="2" t="s">
        <v>38</v>
      </c>
      <c r="E3799" s="2" t="s">
        <v>339</v>
      </c>
      <c r="F3799" s="2" t="s">
        <v>22</v>
      </c>
      <c r="G3799" s="2" t="s">
        <v>19</v>
      </c>
      <c r="H3799" s="2">
        <v>31000</v>
      </c>
    </row>
    <row r="3800" spans="1:8" x14ac:dyDescent="0.45">
      <c r="A3800" s="2" t="str">
        <f t="shared" si="59"/>
        <v>WRBTexBORGERISOMERIZATION (ISOPENTANE/ISOHEXANE)Production Capacity, Next Year (barrels per stream day except sulfur and hydrogen)</v>
      </c>
      <c r="B3800" s="2" t="s">
        <v>337</v>
      </c>
      <c r="C3800" s="2" t="s">
        <v>337</v>
      </c>
      <c r="D3800" s="2" t="s">
        <v>38</v>
      </c>
      <c r="E3800" s="2" t="s">
        <v>339</v>
      </c>
      <c r="F3800" s="2" t="s">
        <v>22</v>
      </c>
      <c r="G3800" s="2" t="s">
        <v>20</v>
      </c>
      <c r="H3800" s="2">
        <v>31000</v>
      </c>
    </row>
    <row r="3801" spans="1:8" x14ac:dyDescent="0.45">
      <c r="A3801" s="2" t="str">
        <f t="shared" si="59"/>
        <v>WRBTexBORGEROPERATING CAPACITYAtmospheric Crude Distillation Capacity (barrels per calendar day)</v>
      </c>
      <c r="B3801" s="2" t="s">
        <v>337</v>
      </c>
      <c r="C3801" s="2" t="s">
        <v>337</v>
      </c>
      <c r="D3801" s="2" t="s">
        <v>38</v>
      </c>
      <c r="E3801" s="2" t="s">
        <v>339</v>
      </c>
      <c r="F3801" s="2" t="s">
        <v>31</v>
      </c>
      <c r="G3801" s="2" t="s">
        <v>32</v>
      </c>
      <c r="H3801" s="2">
        <v>146000</v>
      </c>
    </row>
    <row r="3802" spans="1:8" x14ac:dyDescent="0.45">
      <c r="A3802" s="2" t="str">
        <f t="shared" si="59"/>
        <v>WRBTexBORGEROPERATING CAPACITYAtmospheric Crude Distillation Capacity (barrels per stream day)</v>
      </c>
      <c r="B3802" s="2" t="s">
        <v>337</v>
      </c>
      <c r="C3802" s="2" t="s">
        <v>337</v>
      </c>
      <c r="D3802" s="2" t="s">
        <v>38</v>
      </c>
      <c r="E3802" s="2" t="s">
        <v>339</v>
      </c>
      <c r="F3802" s="2" t="s">
        <v>31</v>
      </c>
      <c r="G3802" s="2" t="s">
        <v>33</v>
      </c>
      <c r="H3802" s="2">
        <v>154000</v>
      </c>
    </row>
    <row r="3803" spans="1:8" x14ac:dyDescent="0.45">
      <c r="A3803" s="2" t="str">
        <f t="shared" si="59"/>
        <v>WRBTexBORGERPETCOKE,MARKETProduction Capacity, Current Year (barrels per steam day except sulfur and hydrogen)</v>
      </c>
      <c r="B3803" s="2" t="s">
        <v>337</v>
      </c>
      <c r="C3803" s="2" t="s">
        <v>337</v>
      </c>
      <c r="D3803" s="2" t="s">
        <v>38</v>
      </c>
      <c r="E3803" s="2" t="s">
        <v>339</v>
      </c>
      <c r="F3803" s="2" t="s">
        <v>67</v>
      </c>
      <c r="G3803" s="2" t="s">
        <v>19</v>
      </c>
      <c r="H3803" s="2">
        <v>8000</v>
      </c>
    </row>
    <row r="3804" spans="1:8" x14ac:dyDescent="0.45">
      <c r="A3804" s="2" t="str">
        <f t="shared" si="59"/>
        <v>WRBTexBORGERPETCOKE,MARKETProduction Capacity, Next Year (barrels per stream day except sulfur and hydrogen)</v>
      </c>
      <c r="B3804" s="2" t="s">
        <v>337</v>
      </c>
      <c r="C3804" s="2" t="s">
        <v>337</v>
      </c>
      <c r="D3804" s="2" t="s">
        <v>38</v>
      </c>
      <c r="E3804" s="2" t="s">
        <v>339</v>
      </c>
      <c r="F3804" s="2" t="s">
        <v>67</v>
      </c>
      <c r="G3804" s="2" t="s">
        <v>20</v>
      </c>
      <c r="H3804" s="2">
        <v>8000</v>
      </c>
    </row>
    <row r="3805" spans="1:8" x14ac:dyDescent="0.45">
      <c r="A3805" s="2" t="str">
        <f t="shared" si="59"/>
        <v>WRBTexBORGERSULFUR (SHORT TONS/DAY)Production Capacity, Current Year (barrels per steam day except sulfur and hydrogen)</v>
      </c>
      <c r="B3805" s="2" t="s">
        <v>337</v>
      </c>
      <c r="C3805" s="2" t="s">
        <v>337</v>
      </c>
      <c r="D3805" s="2" t="s">
        <v>38</v>
      </c>
      <c r="E3805" s="2" t="s">
        <v>339</v>
      </c>
      <c r="F3805" s="2" t="s">
        <v>24</v>
      </c>
      <c r="G3805" s="2" t="s">
        <v>19</v>
      </c>
      <c r="H3805" s="2">
        <v>340</v>
      </c>
    </row>
    <row r="3806" spans="1:8" x14ac:dyDescent="0.45">
      <c r="A3806" s="2" t="str">
        <f t="shared" si="59"/>
        <v>WRBTexBORGERSULFUR (SHORT TONS/DAY)Production Capacity, Next Year (barrels per stream day except sulfur and hydrogen)</v>
      </c>
      <c r="B3806" s="2" t="s">
        <v>337</v>
      </c>
      <c r="C3806" s="2" t="s">
        <v>337</v>
      </c>
      <c r="D3806" s="2" t="s">
        <v>38</v>
      </c>
      <c r="E3806" s="2" t="s">
        <v>339</v>
      </c>
      <c r="F3806" s="2" t="s">
        <v>24</v>
      </c>
      <c r="G3806" s="2" t="s">
        <v>20</v>
      </c>
      <c r="H3806" s="2">
        <v>340</v>
      </c>
    </row>
    <row r="3807" spans="1:8" x14ac:dyDescent="0.45">
      <c r="A3807" s="2" t="str">
        <f t="shared" si="59"/>
        <v>WRBTexBORGERTHERM CRACKING, DELAYED COKINGDownstream Charge Capacity, Current Year (barrels per calendar day)</v>
      </c>
      <c r="B3807" s="2" t="s">
        <v>337</v>
      </c>
      <c r="C3807" s="2" t="s">
        <v>337</v>
      </c>
      <c r="D3807" s="2" t="s">
        <v>38</v>
      </c>
      <c r="E3807" s="2" t="s">
        <v>339</v>
      </c>
      <c r="F3807" s="2" t="s">
        <v>68</v>
      </c>
      <c r="G3807" s="2" t="s">
        <v>12</v>
      </c>
      <c r="H3807" s="2">
        <v>26100</v>
      </c>
    </row>
    <row r="3808" spans="1:8" x14ac:dyDescent="0.45">
      <c r="A3808" s="2" t="str">
        <f t="shared" si="59"/>
        <v>WRBTexBORGERTHERM CRACKING, DELAYED COKINGDownstream Charge Capacity, Current Year (barrels per stream day)</v>
      </c>
      <c r="B3808" s="2" t="s">
        <v>337</v>
      </c>
      <c r="C3808" s="2" t="s">
        <v>337</v>
      </c>
      <c r="D3808" s="2" t="s">
        <v>38</v>
      </c>
      <c r="E3808" s="2" t="s">
        <v>339</v>
      </c>
      <c r="F3808" s="2" t="s">
        <v>68</v>
      </c>
      <c r="G3808" s="2" t="s">
        <v>13</v>
      </c>
      <c r="H3808" s="2">
        <v>28380</v>
      </c>
    </row>
    <row r="3809" spans="1:8" x14ac:dyDescent="0.45">
      <c r="A3809" s="2" t="str">
        <f t="shared" si="59"/>
        <v>WRBTexBORGERTHERM CRACKING, DELAYED COKINGDownstream Charge Capacity, Next Year (barrels per stream day)</v>
      </c>
      <c r="B3809" s="2" t="s">
        <v>337</v>
      </c>
      <c r="C3809" s="2" t="s">
        <v>337</v>
      </c>
      <c r="D3809" s="2" t="s">
        <v>38</v>
      </c>
      <c r="E3809" s="2" t="s">
        <v>339</v>
      </c>
      <c r="F3809" s="2" t="s">
        <v>68</v>
      </c>
      <c r="G3809" s="2" t="s">
        <v>14</v>
      </c>
      <c r="H3809" s="2">
        <v>28380</v>
      </c>
    </row>
    <row r="3810" spans="1:8" x14ac:dyDescent="0.45">
      <c r="A3810" s="2" t="str">
        <f t="shared" si="59"/>
        <v>WRBTexBORGERTOTAL OPER CAP (PROJECTED, NEXT YEAR)Atmospheric Crude Distillation Capacity (barrels per stream day)</v>
      </c>
      <c r="B3810" s="2" t="s">
        <v>337</v>
      </c>
      <c r="C3810" s="2" t="s">
        <v>337</v>
      </c>
      <c r="D3810" s="2" t="s">
        <v>38</v>
      </c>
      <c r="E3810" s="2" t="s">
        <v>339</v>
      </c>
      <c r="F3810" s="2" t="s">
        <v>34</v>
      </c>
      <c r="G3810" s="2" t="s">
        <v>33</v>
      </c>
      <c r="H3810" s="2">
        <v>154000</v>
      </c>
    </row>
    <row r="3811" spans="1:8" x14ac:dyDescent="0.45">
      <c r="A3811" s="2" t="str">
        <f t="shared" si="59"/>
        <v>WRBTexBORGERTOTAL OPERABLE CAPACITYAtmospheric Crude Distillation Capacity (barrels per calendar day)</v>
      </c>
      <c r="B3811" s="2" t="s">
        <v>337</v>
      </c>
      <c r="C3811" s="2" t="s">
        <v>337</v>
      </c>
      <c r="D3811" s="2" t="s">
        <v>38</v>
      </c>
      <c r="E3811" s="2" t="s">
        <v>339</v>
      </c>
      <c r="F3811" s="2" t="s">
        <v>35</v>
      </c>
      <c r="G3811" s="2" t="s">
        <v>32</v>
      </c>
      <c r="H3811" s="2">
        <v>146000</v>
      </c>
    </row>
    <row r="3812" spans="1:8" x14ac:dyDescent="0.45">
      <c r="A3812" s="2" t="str">
        <f t="shared" si="59"/>
        <v>WRBTexBORGERTOTAL OPERABLE CAPACITYAtmospheric Crude Distillation Capacity (barrels per stream day)</v>
      </c>
      <c r="B3812" s="2" t="s">
        <v>337</v>
      </c>
      <c r="C3812" s="2" t="s">
        <v>337</v>
      </c>
      <c r="D3812" s="2" t="s">
        <v>38</v>
      </c>
      <c r="E3812" s="2" t="s">
        <v>339</v>
      </c>
      <c r="F3812" s="2" t="s">
        <v>35</v>
      </c>
      <c r="G3812" s="2" t="s">
        <v>33</v>
      </c>
      <c r="H3812" s="2">
        <v>154000</v>
      </c>
    </row>
    <row r="3813" spans="1:8" x14ac:dyDescent="0.45">
      <c r="A3813" s="2" t="str">
        <f t="shared" si="59"/>
        <v>WRBTexBORGERVACUUM DISTILLATIONDownstream Charge Capacity, Current Year (barrels per stream day)</v>
      </c>
      <c r="B3813" s="2" t="s">
        <v>337</v>
      </c>
      <c r="C3813" s="2" t="s">
        <v>337</v>
      </c>
      <c r="D3813" s="2" t="s">
        <v>38</v>
      </c>
      <c r="E3813" s="2" t="s">
        <v>339</v>
      </c>
      <c r="F3813" s="2" t="s">
        <v>36</v>
      </c>
      <c r="G3813" s="2" t="s">
        <v>13</v>
      </c>
      <c r="H3813" s="2">
        <v>80000</v>
      </c>
    </row>
    <row r="3814" spans="1:8" x14ac:dyDescent="0.45">
      <c r="A3814" s="2" t="str">
        <f t="shared" si="59"/>
        <v>WRBTexBORGERVACUUM DISTILLATIONDownstream Charge Capacity, Next Year (barrels per stream day)</v>
      </c>
      <c r="B3814" s="2" t="s">
        <v>337</v>
      </c>
      <c r="C3814" s="2" t="s">
        <v>337</v>
      </c>
      <c r="D3814" s="2" t="s">
        <v>38</v>
      </c>
      <c r="E3814" s="2" t="s">
        <v>339</v>
      </c>
      <c r="F3814" s="2" t="s">
        <v>36</v>
      </c>
      <c r="G3814" s="2" t="s">
        <v>14</v>
      </c>
      <c r="H3814" s="2">
        <v>80000</v>
      </c>
    </row>
  </sheetData>
  <autoFilter ref="A1:H38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1" topLeftCell="A47" activePane="bottomLeft" state="frozen"/>
      <selection activeCell="D2" sqref="D2"/>
      <selection pane="bottomLeft" activeCell="A2" sqref="A2:A61"/>
    </sheetView>
  </sheetViews>
  <sheetFormatPr defaultRowHeight="14.35" x14ac:dyDescent="0.5"/>
  <cols>
    <col min="1" max="1" width="41.234375" bestFit="1" customWidth="1"/>
    <col min="2" max="2" width="43.52734375" bestFit="1" customWidth="1"/>
    <col min="4" max="4" width="43.41015625" bestFit="1" customWidth="1"/>
    <col min="5" max="5" width="26.52734375" bestFit="1" customWidth="1"/>
  </cols>
  <sheetData>
    <row r="1" spans="1:5" x14ac:dyDescent="0.5">
      <c r="A1" t="s">
        <v>0</v>
      </c>
      <c r="B1" t="s">
        <v>350</v>
      </c>
      <c r="D1" t="s">
        <v>349</v>
      </c>
      <c r="E1" t="s">
        <v>350</v>
      </c>
    </row>
    <row r="2" spans="1:5" x14ac:dyDescent="0.5">
      <c r="A2" t="s">
        <v>142</v>
      </c>
      <c r="B2" t="str">
        <f>IF(A2=D2,"","***")</f>
        <v/>
      </c>
      <c r="D2" t="s">
        <v>142</v>
      </c>
    </row>
    <row r="3" spans="1:5" x14ac:dyDescent="0.5">
      <c r="A3" t="s">
        <v>7</v>
      </c>
      <c r="B3" t="str">
        <f>IF(A3=D3,"","***")</f>
        <v/>
      </c>
      <c r="D3" t="s">
        <v>7</v>
      </c>
    </row>
    <row r="4" spans="1:5" x14ac:dyDescent="0.5">
      <c r="A4" t="s">
        <v>46</v>
      </c>
      <c r="B4" t="str">
        <f>IF(A4=D4,"","***")</f>
        <v/>
      </c>
      <c r="D4" t="s">
        <v>46</v>
      </c>
    </row>
    <row r="5" spans="1:5" x14ac:dyDescent="0.5">
      <c r="A5" t="s">
        <v>250</v>
      </c>
      <c r="B5" t="str">
        <f>IF(A5=D5,"","***")</f>
        <v/>
      </c>
      <c r="D5" t="s">
        <v>250</v>
      </c>
    </row>
    <row r="6" spans="1:5" x14ac:dyDescent="0.5">
      <c r="A6" t="s">
        <v>208</v>
      </c>
      <c r="B6" t="str">
        <f>IF(A6=D7,"","***")</f>
        <v/>
      </c>
      <c r="D6" t="s">
        <v>345</v>
      </c>
      <c r="E6" t="s">
        <v>351</v>
      </c>
    </row>
    <row r="7" spans="1:5" x14ac:dyDescent="0.5">
      <c r="A7" t="s">
        <v>72</v>
      </c>
      <c r="B7" t="str">
        <f t="shared" ref="B7:B17" si="0">IF(A7=D8,"","***")</f>
        <v/>
      </c>
      <c r="D7" t="s">
        <v>208</v>
      </c>
    </row>
    <row r="8" spans="1:5" x14ac:dyDescent="0.5">
      <c r="A8" t="s">
        <v>59</v>
      </c>
      <c r="B8" t="str">
        <f t="shared" si="0"/>
        <v/>
      </c>
      <c r="D8" t="s">
        <v>72</v>
      </c>
    </row>
    <row r="9" spans="1:5" x14ac:dyDescent="0.5">
      <c r="A9" t="s">
        <v>76</v>
      </c>
      <c r="B9" t="str">
        <f t="shared" si="0"/>
        <v/>
      </c>
      <c r="D9" t="s">
        <v>59</v>
      </c>
    </row>
    <row r="10" spans="1:5" x14ac:dyDescent="0.5">
      <c r="A10" t="s">
        <v>82</v>
      </c>
      <c r="B10" t="str">
        <f t="shared" si="0"/>
        <v/>
      </c>
      <c r="D10" t="s">
        <v>76</v>
      </c>
    </row>
    <row r="11" spans="1:5" x14ac:dyDescent="0.5">
      <c r="A11" t="s">
        <v>255</v>
      </c>
      <c r="B11" t="str">
        <f t="shared" si="0"/>
        <v/>
      </c>
      <c r="D11" t="s">
        <v>82</v>
      </c>
    </row>
    <row r="12" spans="1:5" x14ac:dyDescent="0.5">
      <c r="A12" t="s">
        <v>103</v>
      </c>
      <c r="B12" t="str">
        <f t="shared" si="0"/>
        <v/>
      </c>
      <c r="D12" t="s">
        <v>255</v>
      </c>
    </row>
    <row r="13" spans="1:5" x14ac:dyDescent="0.5">
      <c r="A13" t="s">
        <v>96</v>
      </c>
      <c r="B13" t="str">
        <f t="shared" si="0"/>
        <v/>
      </c>
      <c r="D13" t="s">
        <v>103</v>
      </c>
    </row>
    <row r="14" spans="1:5" x14ac:dyDescent="0.5">
      <c r="A14" t="s">
        <v>119</v>
      </c>
      <c r="B14" t="str">
        <f t="shared" si="0"/>
        <v/>
      </c>
      <c r="D14" t="s">
        <v>96</v>
      </c>
    </row>
    <row r="15" spans="1:5" x14ac:dyDescent="0.5">
      <c r="A15" t="s">
        <v>121</v>
      </c>
      <c r="B15" t="str">
        <f t="shared" si="0"/>
        <v/>
      </c>
      <c r="D15" t="s">
        <v>119</v>
      </c>
    </row>
    <row r="16" spans="1:5" x14ac:dyDescent="0.5">
      <c r="A16" t="s">
        <v>125</v>
      </c>
      <c r="B16" t="str">
        <f t="shared" si="0"/>
        <v/>
      </c>
      <c r="D16" t="s">
        <v>121</v>
      </c>
    </row>
    <row r="17" spans="1:5" x14ac:dyDescent="0.5">
      <c r="A17" t="s">
        <v>116</v>
      </c>
      <c r="B17" t="str">
        <f t="shared" si="0"/>
        <v/>
      </c>
      <c r="D17" t="s">
        <v>125</v>
      </c>
    </row>
    <row r="18" spans="1:5" x14ac:dyDescent="0.5">
      <c r="A18" t="s">
        <v>132</v>
      </c>
      <c r="B18" t="str">
        <f>IF(A18=D20,"","***")</f>
        <v/>
      </c>
      <c r="D18" t="s">
        <v>116</v>
      </c>
    </row>
    <row r="19" spans="1:5" x14ac:dyDescent="0.5">
      <c r="A19" t="s">
        <v>139</v>
      </c>
      <c r="B19" t="str">
        <f t="shared" ref="B19:B25" si="1">IF(A19=D21,"","***")</f>
        <v/>
      </c>
      <c r="D19" t="s">
        <v>344</v>
      </c>
      <c r="E19" t="s">
        <v>352</v>
      </c>
    </row>
    <row r="20" spans="1:5" x14ac:dyDescent="0.5">
      <c r="A20" t="s">
        <v>234</v>
      </c>
      <c r="B20" t="str">
        <f t="shared" si="1"/>
        <v/>
      </c>
      <c r="D20" t="s">
        <v>132</v>
      </c>
    </row>
    <row r="21" spans="1:5" x14ac:dyDescent="0.5">
      <c r="A21" t="s">
        <v>145</v>
      </c>
      <c r="B21" t="str">
        <f t="shared" si="1"/>
        <v/>
      </c>
      <c r="D21" t="s">
        <v>139</v>
      </c>
    </row>
    <row r="22" spans="1:5" x14ac:dyDescent="0.5">
      <c r="A22" t="s">
        <v>151</v>
      </c>
      <c r="B22" t="str">
        <f t="shared" si="1"/>
        <v/>
      </c>
      <c r="D22" t="s">
        <v>234</v>
      </c>
    </row>
    <row r="23" spans="1:5" x14ac:dyDescent="0.5">
      <c r="A23" t="s">
        <v>153</v>
      </c>
      <c r="B23" t="str">
        <f t="shared" si="1"/>
        <v/>
      </c>
      <c r="D23" t="s">
        <v>145</v>
      </c>
    </row>
    <row r="24" spans="1:5" x14ac:dyDescent="0.5">
      <c r="A24" t="s">
        <v>55</v>
      </c>
      <c r="B24" t="str">
        <f t="shared" si="1"/>
        <v/>
      </c>
      <c r="D24" t="s">
        <v>151</v>
      </c>
    </row>
    <row r="25" spans="1:5" x14ac:dyDescent="0.5">
      <c r="A25" t="s">
        <v>166</v>
      </c>
      <c r="B25" t="str">
        <f t="shared" si="1"/>
        <v/>
      </c>
      <c r="D25" t="s">
        <v>153</v>
      </c>
    </row>
    <row r="26" spans="1:5" x14ac:dyDescent="0.5">
      <c r="A26" t="s">
        <v>169</v>
      </c>
      <c r="B26" t="str">
        <f>IF(A26=D29,"","***")</f>
        <v/>
      </c>
      <c r="D26" t="s">
        <v>55</v>
      </c>
    </row>
    <row r="27" spans="1:5" x14ac:dyDescent="0.5">
      <c r="A27" t="s">
        <v>275</v>
      </c>
      <c r="B27" t="str">
        <f>IF(A27=D30,"","***")</f>
        <v/>
      </c>
      <c r="D27" t="s">
        <v>166</v>
      </c>
    </row>
    <row r="28" spans="1:5" x14ac:dyDescent="0.5">
      <c r="A28" t="s">
        <v>180</v>
      </c>
      <c r="B28" t="str">
        <f>IF(A28=D31,"","***")</f>
        <v/>
      </c>
      <c r="D28" t="s">
        <v>343</v>
      </c>
      <c r="E28" t="s">
        <v>353</v>
      </c>
    </row>
    <row r="29" spans="1:5" x14ac:dyDescent="0.5">
      <c r="A29" t="s">
        <v>196</v>
      </c>
      <c r="B29" t="str">
        <f>IF(A29=D32,"","***")</f>
        <v/>
      </c>
      <c r="D29" t="s">
        <v>169</v>
      </c>
    </row>
    <row r="30" spans="1:5" x14ac:dyDescent="0.5">
      <c r="A30" t="s">
        <v>211</v>
      </c>
      <c r="B30" t="str">
        <f>IF(A30=D33,"","***")</f>
        <v/>
      </c>
      <c r="D30" t="s">
        <v>275</v>
      </c>
    </row>
    <row r="31" spans="1:5" x14ac:dyDescent="0.5">
      <c r="A31" s="1" t="s">
        <v>201</v>
      </c>
      <c r="B31" t="s">
        <v>355</v>
      </c>
      <c r="D31" t="s">
        <v>180</v>
      </c>
    </row>
    <row r="32" spans="1:5" x14ac:dyDescent="0.5">
      <c r="A32" t="s">
        <v>204</v>
      </c>
      <c r="B32" t="str">
        <f>IF(A32=D34,"","***")</f>
        <v/>
      </c>
      <c r="D32" t="s">
        <v>196</v>
      </c>
    </row>
    <row r="33" spans="1:5" x14ac:dyDescent="0.5">
      <c r="A33" t="s">
        <v>205</v>
      </c>
      <c r="B33" t="str">
        <f>IF(A33=D35,"","***")</f>
        <v/>
      </c>
      <c r="D33" t="s">
        <v>211</v>
      </c>
    </row>
    <row r="34" spans="1:5" x14ac:dyDescent="0.5">
      <c r="A34" t="s">
        <v>162</v>
      </c>
      <c r="B34" t="str">
        <f>IF(A34=D36,"","***")</f>
        <v/>
      </c>
      <c r="D34" t="s">
        <v>204</v>
      </c>
    </row>
    <row r="35" spans="1:5" x14ac:dyDescent="0.5">
      <c r="A35" t="s">
        <v>50</v>
      </c>
      <c r="B35" t="str">
        <f>IF(A35=D37,"","***")</f>
        <v/>
      </c>
      <c r="D35" t="s">
        <v>205</v>
      </c>
    </row>
    <row r="36" spans="1:5" x14ac:dyDescent="0.5">
      <c r="A36" s="1" t="s">
        <v>221</v>
      </c>
      <c r="B36" t="s">
        <v>356</v>
      </c>
      <c r="D36" t="s">
        <v>162</v>
      </c>
    </row>
    <row r="37" spans="1:5" x14ac:dyDescent="0.5">
      <c r="A37" t="s">
        <v>223</v>
      </c>
      <c r="B37" t="str">
        <f>IF(A37=D38,"","***")</f>
        <v/>
      </c>
      <c r="D37" t="s">
        <v>50</v>
      </c>
    </row>
    <row r="38" spans="1:5" x14ac:dyDescent="0.5">
      <c r="A38" t="s">
        <v>128</v>
      </c>
      <c r="B38" t="str">
        <f>IF(A38=D39,"","***")</f>
        <v/>
      </c>
      <c r="D38" t="s">
        <v>223</v>
      </c>
    </row>
    <row r="39" spans="1:5" x14ac:dyDescent="0.5">
      <c r="A39" t="s">
        <v>237</v>
      </c>
      <c r="B39" t="str">
        <f>IF(A39=D40,"","***")</f>
        <v/>
      </c>
      <c r="D39" t="s">
        <v>128</v>
      </c>
    </row>
    <row r="40" spans="1:5" x14ac:dyDescent="0.5">
      <c r="A40" t="s">
        <v>172</v>
      </c>
      <c r="B40" t="str">
        <f>IF(A40=D42,"","***")</f>
        <v/>
      </c>
      <c r="D40" t="s">
        <v>237</v>
      </c>
    </row>
    <row r="41" spans="1:5" x14ac:dyDescent="0.5">
      <c r="A41" t="s">
        <v>100</v>
      </c>
      <c r="B41" t="str">
        <f t="shared" ref="B41:B61" si="2">IF(A41=D43,"","***")</f>
        <v/>
      </c>
      <c r="D41" t="s">
        <v>342</v>
      </c>
      <c r="E41" t="s">
        <v>354</v>
      </c>
    </row>
    <row r="42" spans="1:5" x14ac:dyDescent="0.5">
      <c r="A42" t="s">
        <v>113</v>
      </c>
      <c r="B42" t="str">
        <f t="shared" si="2"/>
        <v/>
      </c>
      <c r="D42" t="s">
        <v>172</v>
      </c>
    </row>
    <row r="43" spans="1:5" x14ac:dyDescent="0.5">
      <c r="A43" t="s">
        <v>244</v>
      </c>
      <c r="B43" t="str">
        <f t="shared" si="2"/>
        <v/>
      </c>
      <c r="D43" t="s">
        <v>100</v>
      </c>
    </row>
    <row r="44" spans="1:5" x14ac:dyDescent="0.5">
      <c r="A44" t="s">
        <v>254</v>
      </c>
      <c r="B44" t="str">
        <f t="shared" si="2"/>
        <v/>
      </c>
      <c r="D44" t="s">
        <v>113</v>
      </c>
    </row>
    <row r="45" spans="1:5" x14ac:dyDescent="0.5">
      <c r="A45" t="s">
        <v>258</v>
      </c>
      <c r="B45" t="str">
        <f t="shared" si="2"/>
        <v/>
      </c>
      <c r="D45" t="s">
        <v>244</v>
      </c>
    </row>
    <row r="46" spans="1:5" x14ac:dyDescent="0.5">
      <c r="A46" t="s">
        <v>267</v>
      </c>
      <c r="B46" t="str">
        <f t="shared" si="2"/>
        <v/>
      </c>
      <c r="D46" t="s">
        <v>254</v>
      </c>
    </row>
    <row r="47" spans="1:5" x14ac:dyDescent="0.5">
      <c r="A47" t="s">
        <v>315</v>
      </c>
      <c r="B47" t="str">
        <f t="shared" si="2"/>
        <v/>
      </c>
      <c r="D47" t="s">
        <v>258</v>
      </c>
    </row>
    <row r="48" spans="1:5" x14ac:dyDescent="0.5">
      <c r="A48" t="s">
        <v>278</v>
      </c>
      <c r="B48" t="str">
        <f t="shared" si="2"/>
        <v/>
      </c>
      <c r="D48" t="s">
        <v>267</v>
      </c>
    </row>
    <row r="49" spans="1:4" x14ac:dyDescent="0.5">
      <c r="A49" t="s">
        <v>274</v>
      </c>
      <c r="B49" t="str">
        <f t="shared" si="2"/>
        <v/>
      </c>
      <c r="D49" t="s">
        <v>315</v>
      </c>
    </row>
    <row r="50" spans="1:4" x14ac:dyDescent="0.5">
      <c r="A50" t="s">
        <v>286</v>
      </c>
      <c r="B50" t="str">
        <f t="shared" si="2"/>
        <v/>
      </c>
      <c r="D50" t="s">
        <v>278</v>
      </c>
    </row>
    <row r="51" spans="1:4" x14ac:dyDescent="0.5">
      <c r="A51" t="s">
        <v>215</v>
      </c>
      <c r="B51" t="str">
        <f t="shared" si="2"/>
        <v/>
      </c>
      <c r="D51" t="s">
        <v>274</v>
      </c>
    </row>
    <row r="52" spans="1:4" x14ac:dyDescent="0.5">
      <c r="A52" t="s">
        <v>296</v>
      </c>
      <c r="B52" t="str">
        <f t="shared" si="2"/>
        <v/>
      </c>
      <c r="D52" t="s">
        <v>286</v>
      </c>
    </row>
    <row r="53" spans="1:4" x14ac:dyDescent="0.5">
      <c r="A53" t="s">
        <v>301</v>
      </c>
      <c r="B53" t="str">
        <f t="shared" si="2"/>
        <v/>
      </c>
      <c r="D53" t="s">
        <v>215</v>
      </c>
    </row>
    <row r="54" spans="1:4" x14ac:dyDescent="0.5">
      <c r="A54" t="s">
        <v>291</v>
      </c>
      <c r="B54" t="str">
        <f t="shared" si="2"/>
        <v/>
      </c>
      <c r="D54" t="s">
        <v>296</v>
      </c>
    </row>
    <row r="55" spans="1:4" x14ac:dyDescent="0.5">
      <c r="A55" t="s">
        <v>313</v>
      </c>
      <c r="B55" t="str">
        <f t="shared" si="2"/>
        <v/>
      </c>
      <c r="D55" t="s">
        <v>301</v>
      </c>
    </row>
    <row r="56" spans="1:4" x14ac:dyDescent="0.5">
      <c r="A56" t="s">
        <v>318</v>
      </c>
      <c r="B56" t="str">
        <f t="shared" si="2"/>
        <v/>
      </c>
      <c r="D56" t="s">
        <v>291</v>
      </c>
    </row>
    <row r="57" spans="1:4" x14ac:dyDescent="0.5">
      <c r="A57" t="s">
        <v>79</v>
      </c>
      <c r="B57" t="str">
        <f t="shared" si="2"/>
        <v/>
      </c>
      <c r="D57" t="s">
        <v>313</v>
      </c>
    </row>
    <row r="58" spans="1:4" x14ac:dyDescent="0.5">
      <c r="A58" t="s">
        <v>270</v>
      </c>
      <c r="B58" t="str">
        <f t="shared" si="2"/>
        <v/>
      </c>
      <c r="D58" t="s">
        <v>318</v>
      </c>
    </row>
    <row r="59" spans="1:4" x14ac:dyDescent="0.5">
      <c r="A59" t="s">
        <v>294</v>
      </c>
      <c r="B59" t="str">
        <f t="shared" si="2"/>
        <v/>
      </c>
      <c r="D59" t="s">
        <v>79</v>
      </c>
    </row>
    <row r="60" spans="1:4" x14ac:dyDescent="0.5">
      <c r="A60" t="s">
        <v>218</v>
      </c>
      <c r="B60" t="str">
        <f t="shared" si="2"/>
        <v/>
      </c>
      <c r="D60" t="s">
        <v>270</v>
      </c>
    </row>
    <row r="61" spans="1:4" x14ac:dyDescent="0.5">
      <c r="A61" t="s">
        <v>337</v>
      </c>
      <c r="B61" t="str">
        <f t="shared" si="2"/>
        <v/>
      </c>
      <c r="D61" t="s">
        <v>294</v>
      </c>
    </row>
    <row r="62" spans="1:4" x14ac:dyDescent="0.5">
      <c r="A62" t="s">
        <v>348</v>
      </c>
      <c r="D62" t="s">
        <v>218</v>
      </c>
    </row>
    <row r="63" spans="1:4" x14ac:dyDescent="0.5">
      <c r="A63" t="s">
        <v>348</v>
      </c>
      <c r="D63" t="s">
        <v>337</v>
      </c>
    </row>
  </sheetData>
  <autoFilter ref="A1:B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pane ySplit="1" topLeftCell="A119" activePane="bottomLeft" state="frozen"/>
      <selection activeCell="D2" sqref="D2"/>
      <selection pane="bottomLeft" activeCell="A2" sqref="A2:D134"/>
    </sheetView>
  </sheetViews>
  <sheetFormatPr defaultRowHeight="14.35" x14ac:dyDescent="0.5"/>
  <cols>
    <col min="1" max="1" width="43.41015625" bestFit="1" customWidth="1"/>
    <col min="2" max="2" width="38.41015625" bestFit="1" customWidth="1"/>
    <col min="3" max="3" width="12.87890625" bestFit="1" customWidth="1"/>
    <col min="4" max="4" width="28.11718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F1" t="s">
        <v>346</v>
      </c>
      <c r="G1" t="s">
        <v>357</v>
      </c>
      <c r="H1" t="s">
        <v>358</v>
      </c>
    </row>
    <row r="2" spans="1:8" x14ac:dyDescent="0.5">
      <c r="A2" t="s">
        <v>142</v>
      </c>
      <c r="B2" t="s">
        <v>194</v>
      </c>
      <c r="C2" t="s">
        <v>38</v>
      </c>
      <c r="D2" t="s">
        <v>195</v>
      </c>
      <c r="F2">
        <f>VLOOKUP( LEFT(A2,3)&amp;LEFT(C2,3)&amp;LEFT(D2,15)&amp;"TOTAL OPERABLE CAPACITY"&amp;"Atmospheric Crude Distillation Capacity (barrels per calendar day)", 'Indexed Rates'!$A$2:$H$3814, 8, FALSE )</f>
        <v>263776</v>
      </c>
      <c r="G2">
        <f>VLOOKUP( LEFT(A2,3)&amp;LEFT(C2,3)&amp;LEFT(D2,15)&amp;"TOTAL OPERABLE CAPACITY"&amp;"Atmospheric Crude Distillation Capacity (barrels per stream day)", 'Indexed Rates'!$A$2:$H$3814, 8, FALSE )</f>
        <v>296300</v>
      </c>
      <c r="H2" s="3">
        <f>F2/G2</f>
        <v>0.89023287208909885</v>
      </c>
    </row>
    <row r="3" spans="1:8" x14ac:dyDescent="0.5">
      <c r="A3" t="s">
        <v>7</v>
      </c>
      <c r="B3" t="s">
        <v>25</v>
      </c>
      <c r="C3" t="s">
        <v>26</v>
      </c>
      <c r="D3" t="s">
        <v>27</v>
      </c>
      <c r="F3">
        <f>VLOOKUP( LEFT(A3,3)&amp;LEFT(C3,3)&amp;LEFT(D3,15)&amp;"TOTAL OPERABLE CAPACITY"&amp;"Atmospheric Crude Distillation Capacity (barrels per calendar day)", 'Indexed Rates'!$A$2:$H$3814, 8, FALSE )</f>
        <v>80000</v>
      </c>
      <c r="G3">
        <f>VLOOKUP( LEFT(A3,3)&amp;LEFT(C3,3)&amp;LEFT(D3,15)&amp;"TOTAL OPERABLE CAPACITY"&amp;"Atmospheric Crude Distillation Capacity (barrels per stream day)", 'Indexed Rates'!$A$2:$H$3814, 8, FALSE )</f>
        <v>83000</v>
      </c>
      <c r="H3" s="3">
        <f t="shared" ref="H3:H66" si="0">F3/G3</f>
        <v>0.96385542168674698</v>
      </c>
    </row>
    <row r="4" spans="1:8" x14ac:dyDescent="0.5">
      <c r="A4" t="s">
        <v>7</v>
      </c>
      <c r="B4" t="s">
        <v>37</v>
      </c>
      <c r="C4" t="s">
        <v>38</v>
      </c>
      <c r="D4" t="s">
        <v>39</v>
      </c>
      <c r="F4">
        <f>VLOOKUP( LEFT(A4,3)&amp;LEFT(C4,3)&amp;LEFT(D4,15)&amp;"TOTAL OPERABLE CAPACITY"&amp;"Atmospheric Crude Distillation Capacity (barrels per calendar day)", 'Indexed Rates'!$A$2:$H$3814, 8, FALSE )</f>
        <v>73000</v>
      </c>
      <c r="G4">
        <f>VLOOKUP( LEFT(A4,3)&amp;LEFT(C4,3)&amp;LEFT(D4,15)&amp;"TOTAL OPERABLE CAPACITY"&amp;"Atmospheric Crude Distillation Capacity (barrels per stream day)", 'Indexed Rates'!$A$2:$H$3814, 8, FALSE )</f>
        <v>74000</v>
      </c>
      <c r="H4" s="3">
        <f t="shared" si="0"/>
        <v>0.98648648648648651</v>
      </c>
    </row>
    <row r="5" spans="1:8" x14ac:dyDescent="0.5">
      <c r="A5" t="s">
        <v>46</v>
      </c>
      <c r="B5" t="s">
        <v>46</v>
      </c>
      <c r="C5" t="s">
        <v>47</v>
      </c>
      <c r="D5" t="s">
        <v>48</v>
      </c>
      <c r="F5">
        <f>VLOOKUP( LEFT(A5,3)&amp;LEFT(C5,3)&amp;LEFT(D5,15)&amp;"TOTAL OPERABLE CAPACITY"&amp;"Atmospheric Crude Distillation Capacity (barrels per calendar day)", 'Indexed Rates'!$A$2:$H$3814, 8, FALSE )</f>
        <v>11000</v>
      </c>
      <c r="G5">
        <f>VLOOKUP( LEFT(A5,3)&amp;LEFT(C5,3)&amp;LEFT(D5,15)&amp;"TOTAL OPERABLE CAPACITY"&amp;"Atmospheric Crude Distillation Capacity (barrels per stream day)", 'Indexed Rates'!$A$2:$H$3814, 8, FALSE )</f>
        <v>11800</v>
      </c>
      <c r="H5" s="3">
        <f t="shared" si="0"/>
        <v>0.93220338983050843</v>
      </c>
    </row>
    <row r="6" spans="1:8" x14ac:dyDescent="0.5">
      <c r="A6" t="s">
        <v>250</v>
      </c>
      <c r="B6" t="s">
        <v>251</v>
      </c>
      <c r="C6" t="s">
        <v>61</v>
      </c>
      <c r="D6" t="s">
        <v>252</v>
      </c>
      <c r="F6">
        <f>VLOOKUP( LEFT(A6,3)&amp;LEFT(C6,3)&amp;LEFT(D6,15)&amp;"TOTAL OPERABLE CAPACITY"&amp;"Atmospheric Crude Distillation Capacity (barrels per calendar day)", 'Indexed Rates'!$A$2:$H$3814, 8, FALSE )</f>
        <v>19700</v>
      </c>
      <c r="G6">
        <f>VLOOKUP( LEFT(A6,3)&amp;LEFT(C6,3)&amp;LEFT(D6,15)&amp;"TOTAL OPERABLE CAPACITY"&amp;"Atmospheric Crude Distillation Capacity (barrels per stream day)", 'Indexed Rates'!$A$2:$H$3814, 8, FALSE )</f>
        <v>22500</v>
      </c>
      <c r="H6" s="3">
        <f t="shared" si="0"/>
        <v>0.87555555555555553</v>
      </c>
    </row>
    <row r="7" spans="1:8" x14ac:dyDescent="0.5">
      <c r="A7" t="s">
        <v>250</v>
      </c>
      <c r="B7" t="s">
        <v>251</v>
      </c>
      <c r="C7" t="s">
        <v>61</v>
      </c>
      <c r="D7" t="s">
        <v>253</v>
      </c>
      <c r="F7">
        <f>VLOOKUP( LEFT(A7,3)&amp;LEFT(C7,3)&amp;LEFT(D7,15)&amp;"TOTAL OPERABLE CAPACITY"&amp;"Atmospheric Crude Distillation Capacity (barrels per calendar day)", 'Indexed Rates'!$A$2:$H$3814, 8, FALSE )</f>
        <v>55000</v>
      </c>
      <c r="G7">
        <f>VLOOKUP( LEFT(A7,3)&amp;LEFT(C7,3)&amp;LEFT(D7,15)&amp;"TOTAL OPERABLE CAPACITY"&amp;"Atmospheric Crude Distillation Capacity (barrels per stream day)", 'Indexed Rates'!$A$2:$H$3814, 8, FALSE )</f>
        <v>60000</v>
      </c>
      <c r="H7" s="3">
        <f t="shared" si="0"/>
        <v>0.91666666666666663</v>
      </c>
    </row>
    <row r="8" spans="1:8" x14ac:dyDescent="0.5">
      <c r="A8" t="s">
        <v>208</v>
      </c>
      <c r="B8" t="s">
        <v>209</v>
      </c>
      <c r="C8" t="s">
        <v>38</v>
      </c>
      <c r="D8" t="s">
        <v>210</v>
      </c>
      <c r="F8">
        <f>VLOOKUP( LEFT(A8,3)&amp;LEFT(C8,3)&amp;LEFT(D8,15)&amp;"TOTAL OPERABLE CAPACITY"&amp;"Atmospheric Crude Distillation Capacity (barrels per calendar day)", 'Indexed Rates'!$A$2:$H$3814, 8, FALSE )</f>
        <v>13765</v>
      </c>
      <c r="G8">
        <f>VLOOKUP( LEFT(A8,3)&amp;LEFT(C8,3)&amp;LEFT(D8,15)&amp;"TOTAL OPERABLE CAPACITY"&amp;"Atmospheric Crude Distillation Capacity (barrels per stream day)", 'Indexed Rates'!$A$2:$H$3814, 8, FALSE )</f>
        <v>15000</v>
      </c>
      <c r="H8" s="3">
        <f t="shared" si="0"/>
        <v>0.91766666666666663</v>
      </c>
    </row>
    <row r="9" spans="1:8" x14ac:dyDescent="0.5">
      <c r="A9" t="s">
        <v>59</v>
      </c>
      <c r="B9" t="s">
        <v>60</v>
      </c>
      <c r="C9" t="s">
        <v>61</v>
      </c>
      <c r="D9" t="s">
        <v>62</v>
      </c>
      <c r="F9">
        <f>VLOOKUP( LEFT(A9,3)&amp;LEFT(C9,3)&amp;LEFT(D9,15)&amp;"TOTAL OPERABLE CAPACITY"&amp;"Atmospheric Crude Distillation Capacity (barrels per calendar day)", 'Indexed Rates'!$A$2:$H$3814, 8, FALSE )</f>
        <v>6500</v>
      </c>
      <c r="G9">
        <f>VLOOKUP( LEFT(A9,3)&amp;LEFT(C9,3)&amp;LEFT(D9,15)&amp;"TOTAL OPERABLE CAPACITY"&amp;"Atmospheric Crude Distillation Capacity (barrels per stream day)", 'Indexed Rates'!$A$2:$H$3814, 8, FALSE )</f>
        <v>8000</v>
      </c>
      <c r="H9" s="3">
        <f t="shared" si="0"/>
        <v>0.8125</v>
      </c>
    </row>
    <row r="10" spans="1:8" x14ac:dyDescent="0.5">
      <c r="A10" t="s">
        <v>59</v>
      </c>
      <c r="B10" t="s">
        <v>63</v>
      </c>
      <c r="C10" t="s">
        <v>64</v>
      </c>
      <c r="D10" t="s">
        <v>65</v>
      </c>
      <c r="F10">
        <f>VLOOKUP( LEFT(A10,3)&amp;LEFT(C10,3)&amp;LEFT(D10,15)&amp;"TOTAL OPERABLE CAPACITY"&amp;"Atmospheric Crude Distillation Capacity (barrels per calendar day)", 'Indexed Rates'!$A$2:$H$3814, 8, FALSE )</f>
        <v>413500</v>
      </c>
      <c r="G10">
        <f>VLOOKUP( LEFT(A10,3)&amp;LEFT(C10,3)&amp;LEFT(D10,15)&amp;"TOTAL OPERABLE CAPACITY"&amp;"Atmospheric Crude Distillation Capacity (barrels per stream day)", 'Indexed Rates'!$A$2:$H$3814, 8, FALSE )</f>
        <v>430000</v>
      </c>
      <c r="H10" s="3">
        <f t="shared" si="0"/>
        <v>0.96162790697674416</v>
      </c>
    </row>
    <row r="11" spans="1:8" x14ac:dyDescent="0.5">
      <c r="A11" t="s">
        <v>72</v>
      </c>
      <c r="B11" t="s">
        <v>73</v>
      </c>
      <c r="C11" t="s">
        <v>74</v>
      </c>
      <c r="D11" t="s">
        <v>75</v>
      </c>
      <c r="F11">
        <f>VLOOKUP( LEFT(A11,3)&amp;LEFT(C11,3)&amp;LEFT(D11,15)&amp;"TOTAL OPERABLE CAPACITY"&amp;"Atmospheric Crude Distillation Capacity (barrels per calendar day)", 'Indexed Rates'!$A$2:$H$3814, 8, FALSE )</f>
        <v>153000</v>
      </c>
      <c r="G11">
        <f>VLOOKUP( LEFT(A11,3)&amp;LEFT(C11,3)&amp;LEFT(D11,15)&amp;"TOTAL OPERABLE CAPACITY"&amp;"Atmospheric Crude Distillation Capacity (barrels per stream day)", 'Indexed Rates'!$A$2:$H$3814, 8, FALSE )</f>
        <v>160000</v>
      </c>
      <c r="H11" s="3">
        <f t="shared" si="0"/>
        <v>0.95625000000000004</v>
      </c>
    </row>
    <row r="12" spans="1:8" x14ac:dyDescent="0.5">
      <c r="A12" t="s">
        <v>59</v>
      </c>
      <c r="B12" t="s">
        <v>69</v>
      </c>
      <c r="C12" t="s">
        <v>70</v>
      </c>
      <c r="D12" t="s">
        <v>71</v>
      </c>
      <c r="F12">
        <f>VLOOKUP( LEFT(A12,3)&amp;LEFT(C12,3)&amp;LEFT(D12,15)&amp;"TOTAL OPERABLE CAPACITY"&amp;"Atmospheric Crude Distillation Capacity (barrels per calendar day)", 'Indexed Rates'!$A$2:$H$3814, 8, FALSE )</f>
        <v>227000</v>
      </c>
      <c r="G12">
        <f>VLOOKUP( LEFT(A12,3)&amp;LEFT(C12,3)&amp;LEFT(D12,15)&amp;"TOTAL OPERABLE CAPACITY"&amp;"Atmospheric Crude Distillation Capacity (barrels per stream day)", 'Indexed Rates'!$A$2:$H$3814, 8, FALSE )</f>
        <v>236000</v>
      </c>
      <c r="H12" s="3">
        <f t="shared" si="0"/>
        <v>0.96186440677966101</v>
      </c>
    </row>
    <row r="13" spans="1:8" x14ac:dyDescent="0.5">
      <c r="A13" t="s">
        <v>76</v>
      </c>
      <c r="B13" t="s">
        <v>77</v>
      </c>
      <c r="C13" t="s">
        <v>38</v>
      </c>
      <c r="D13" t="s">
        <v>78</v>
      </c>
      <c r="F13">
        <f>VLOOKUP( LEFT(A13,3)&amp;LEFT(C13,3)&amp;LEFT(D13,15)&amp;"TOTAL OPERABLE CAPACITY"&amp;"Atmospheric Crude Distillation Capacity (barrels per calendar day)", 'Indexed Rates'!$A$2:$H$3814, 8, FALSE )</f>
        <v>46250</v>
      </c>
      <c r="G13">
        <f>VLOOKUP( LEFT(A13,3)&amp;LEFT(C13,3)&amp;LEFT(D13,15)&amp;"TOTAL OPERABLE CAPACITY"&amp;"Atmospheric Crude Distillation Capacity (barrels per stream day)", 'Indexed Rates'!$A$2:$H$3814, 8, FALSE )</f>
        <v>50000</v>
      </c>
      <c r="H13" s="3">
        <f t="shared" si="0"/>
        <v>0.92500000000000004</v>
      </c>
    </row>
    <row r="14" spans="1:8" x14ac:dyDescent="0.5">
      <c r="A14" t="s">
        <v>82</v>
      </c>
      <c r="B14" t="s">
        <v>85</v>
      </c>
      <c r="C14" t="s">
        <v>26</v>
      </c>
      <c r="D14" t="s">
        <v>86</v>
      </c>
      <c r="F14">
        <f>VLOOKUP( LEFT(A14,3)&amp;LEFT(C14,3)&amp;LEFT(D14,15)&amp;"TOTAL OPERABLE CAPACITY"&amp;"Atmospheric Crude Distillation Capacity (barrels per calendar day)", 'Indexed Rates'!$A$2:$H$3814, 8, FALSE )</f>
        <v>13020</v>
      </c>
      <c r="G14">
        <f>VLOOKUP( LEFT(A14,3)&amp;LEFT(C14,3)&amp;LEFT(D14,15)&amp;"TOTAL OPERABLE CAPACITY"&amp;"Atmospheric Crude Distillation Capacity (barrels per stream day)", 'Indexed Rates'!$A$2:$H$3814, 8, FALSE )</f>
        <v>14000</v>
      </c>
      <c r="H14" s="3">
        <f t="shared" si="0"/>
        <v>0.93</v>
      </c>
    </row>
    <row r="15" spans="1:8" x14ac:dyDescent="0.5">
      <c r="A15" t="s">
        <v>82</v>
      </c>
      <c r="B15" t="s">
        <v>85</v>
      </c>
      <c r="C15" t="s">
        <v>26</v>
      </c>
      <c r="D15" t="s">
        <v>87</v>
      </c>
      <c r="F15">
        <f>VLOOKUP( LEFT(A15,3)&amp;LEFT(C15,3)&amp;LEFT(D15,15)&amp;"TOTAL OPERABLE CAPACITY"&amp;"Atmospheric Crude Distillation Capacity (barrels per calendar day)", 'Indexed Rates'!$A$2:$H$3814, 8, FALSE )</f>
        <v>8300</v>
      </c>
      <c r="G15">
        <f>VLOOKUP( LEFT(A15,3)&amp;LEFT(C15,3)&amp;LEFT(D15,15)&amp;"TOTAL OPERABLE CAPACITY"&amp;"Atmospheric Crude Distillation Capacity (barrels per stream day)", 'Indexed Rates'!$A$2:$H$3814, 8, FALSE )</f>
        <v>8655</v>
      </c>
      <c r="H15" s="3">
        <f t="shared" si="0"/>
        <v>0.95898324667822066</v>
      </c>
    </row>
    <row r="16" spans="1:8" x14ac:dyDescent="0.5">
      <c r="A16" t="s">
        <v>82</v>
      </c>
      <c r="B16" t="s">
        <v>93</v>
      </c>
      <c r="C16" t="s">
        <v>26</v>
      </c>
      <c r="D16" t="s">
        <v>94</v>
      </c>
      <c r="F16">
        <f>VLOOKUP( LEFT(A16,3)&amp;LEFT(C16,3)&amp;LEFT(D16,15)&amp;"TOTAL OPERABLE CAPACITY"&amp;"Atmospheric Crude Distillation Capacity (barrels per calendar day)", 'Indexed Rates'!$A$2:$H$3814, 8, FALSE )</f>
        <v>57000</v>
      </c>
      <c r="G16">
        <f>VLOOKUP( LEFT(A16,3)&amp;LEFT(C16,3)&amp;LEFT(D16,15)&amp;"TOTAL OPERABLE CAPACITY"&amp;"Atmospheric Crude Distillation Capacity (barrels per stream day)", 'Indexed Rates'!$A$2:$H$3814, 8, FALSE )</f>
        <v>60000</v>
      </c>
      <c r="H16" s="3">
        <f t="shared" si="0"/>
        <v>0.95</v>
      </c>
    </row>
    <row r="17" spans="1:8" x14ac:dyDescent="0.5">
      <c r="A17" t="s">
        <v>82</v>
      </c>
      <c r="B17" t="s">
        <v>90</v>
      </c>
      <c r="C17" t="s">
        <v>91</v>
      </c>
      <c r="D17" t="s">
        <v>92</v>
      </c>
      <c r="F17">
        <f>VLOOKUP( LEFT(A17,3)&amp;LEFT(C17,3)&amp;LEFT(D17,15)&amp;"TOTAL OPERABLE CAPACITY"&amp;"Atmospheric Crude Distillation Capacity (barrels per calendar day)", 'Indexed Rates'!$A$2:$H$3814, 8, FALSE )</f>
        <v>33600</v>
      </c>
      <c r="G17">
        <f>VLOOKUP( LEFT(A17,3)&amp;LEFT(C17,3)&amp;LEFT(D17,15)&amp;"TOTAL OPERABLE CAPACITY"&amp;"Atmospheric Crude Distillation Capacity (barrels per stream day)", 'Indexed Rates'!$A$2:$H$3814, 8, FALSE )</f>
        <v>35000</v>
      </c>
      <c r="H17" s="3">
        <f t="shared" si="0"/>
        <v>0.96</v>
      </c>
    </row>
    <row r="18" spans="1:8" x14ac:dyDescent="0.5">
      <c r="A18" t="s">
        <v>82</v>
      </c>
      <c r="B18" t="s">
        <v>83</v>
      </c>
      <c r="C18" t="s">
        <v>38</v>
      </c>
      <c r="D18" t="s">
        <v>84</v>
      </c>
      <c r="F18">
        <f>VLOOKUP( LEFT(A18,3)&amp;LEFT(C18,3)&amp;LEFT(D18,15)&amp;"TOTAL OPERABLE CAPACITY"&amp;"Atmospheric Crude Distillation Capacity (barrels per calendar day)", 'Indexed Rates'!$A$2:$H$3814, 8, FALSE )</f>
        <v>20000</v>
      </c>
      <c r="G18">
        <f>VLOOKUP( LEFT(A18,3)&amp;LEFT(C18,3)&amp;LEFT(D18,15)&amp;"TOTAL OPERABLE CAPACITY"&amp;"Atmospheric Crude Distillation Capacity (barrels per stream day)", 'Indexed Rates'!$A$2:$H$3814, 8, FALSE )</f>
        <v>21000</v>
      </c>
      <c r="H18" s="3">
        <f t="shared" si="0"/>
        <v>0.95238095238095233</v>
      </c>
    </row>
    <row r="19" spans="1:8" x14ac:dyDescent="0.5">
      <c r="A19" t="s">
        <v>82</v>
      </c>
      <c r="B19" t="s">
        <v>85</v>
      </c>
      <c r="C19" t="s">
        <v>88</v>
      </c>
      <c r="D19" t="s">
        <v>89</v>
      </c>
      <c r="F19">
        <f>VLOOKUP( LEFT(A19,3)&amp;LEFT(C19,3)&amp;LEFT(D19,15)&amp;"TOTAL OPERABLE CAPACITY"&amp;"Atmospheric Crude Distillation Capacity (barrels per calendar day)", 'Indexed Rates'!$A$2:$H$3814, 8, FALSE )</f>
        <v>38000</v>
      </c>
      <c r="G19">
        <f>VLOOKUP( LEFT(A19,3)&amp;LEFT(C19,3)&amp;LEFT(D19,15)&amp;"TOTAL OPERABLE CAPACITY"&amp;"Atmospheric Crude Distillation Capacity (barrels per stream day)", 'Indexed Rates'!$A$2:$H$3814, 8, FALSE )</f>
        <v>50000</v>
      </c>
      <c r="H19" s="3">
        <f t="shared" si="0"/>
        <v>0.76</v>
      </c>
    </row>
    <row r="20" spans="1:8" x14ac:dyDescent="0.5">
      <c r="A20" t="s">
        <v>255</v>
      </c>
      <c r="B20" t="s">
        <v>256</v>
      </c>
      <c r="C20" t="s">
        <v>47</v>
      </c>
      <c r="D20" t="s">
        <v>257</v>
      </c>
      <c r="F20">
        <f>VLOOKUP( LEFT(A20,3)&amp;LEFT(C20,3)&amp;LEFT(D20,15)&amp;"TOTAL OPERABLE CAPACITY"&amp;"Atmospheric Crude Distillation Capacity (barrels per calendar day)", 'Indexed Rates'!$A$2:$H$3814, 8, FALSE )</f>
        <v>310000</v>
      </c>
      <c r="G20">
        <f>VLOOKUP( LEFT(A20,3)&amp;LEFT(C20,3)&amp;LEFT(D20,15)&amp;"TOTAL OPERABLE CAPACITY"&amp;"Atmospheric Crude Distillation Capacity (barrels per stream day)", 'Indexed Rates'!$A$2:$H$3814, 8, FALSE )</f>
        <v>350000</v>
      </c>
      <c r="H20" s="3">
        <f t="shared" si="0"/>
        <v>0.88571428571428568</v>
      </c>
    </row>
    <row r="21" spans="1:8" x14ac:dyDescent="0.5">
      <c r="A21" t="s">
        <v>103</v>
      </c>
      <c r="B21" t="s">
        <v>104</v>
      </c>
      <c r="C21" t="s">
        <v>9</v>
      </c>
      <c r="D21" t="s">
        <v>105</v>
      </c>
      <c r="F21">
        <f>VLOOKUP( LEFT(A21,3)&amp;LEFT(C21,3)&amp;LEFT(D21,15)&amp;"TOTAL OPERABLE CAPACITY"&amp;"Atmospheric Crude Distillation Capacity (barrels per calendar day)", 'Indexed Rates'!$A$2:$H$3814, 8, FALSE )</f>
        <v>269000</v>
      </c>
      <c r="G21">
        <f>VLOOKUP( LEFT(A21,3)&amp;LEFT(C21,3)&amp;LEFT(D21,15)&amp;"TOTAL OPERABLE CAPACITY"&amp;"Atmospheric Crude Distillation Capacity (barrels per stream day)", 'Indexed Rates'!$A$2:$H$3814, 8, FALSE )</f>
        <v>290500</v>
      </c>
      <c r="H21" s="3">
        <f t="shared" si="0"/>
        <v>0.9259896729776248</v>
      </c>
    </row>
    <row r="22" spans="1:8" x14ac:dyDescent="0.5">
      <c r="A22" t="s">
        <v>103</v>
      </c>
      <c r="B22" t="s">
        <v>104</v>
      </c>
      <c r="C22" t="s">
        <v>9</v>
      </c>
      <c r="D22" t="s">
        <v>106</v>
      </c>
      <c r="F22">
        <f>VLOOKUP( LEFT(A22,3)&amp;LEFT(C22,3)&amp;LEFT(D22,15)&amp;"TOTAL OPERABLE CAPACITY"&amp;"Atmospheric Crude Distillation Capacity (barrels per calendar day)", 'Indexed Rates'!$A$2:$H$3814, 8, FALSE )</f>
        <v>245271</v>
      </c>
      <c r="G22">
        <f>VLOOKUP( LEFT(A22,3)&amp;LEFT(C22,3)&amp;LEFT(D22,15)&amp;"TOTAL OPERABLE CAPACITY"&amp;"Atmospheric Crude Distillation Capacity (barrels per stream day)", 'Indexed Rates'!$A$2:$H$3814, 8, FALSE )</f>
        <v>257200</v>
      </c>
      <c r="H22" s="3">
        <f t="shared" si="0"/>
        <v>0.95361975116640751</v>
      </c>
    </row>
    <row r="23" spans="1:8" x14ac:dyDescent="0.5">
      <c r="A23" t="s">
        <v>103</v>
      </c>
      <c r="B23" t="s">
        <v>104</v>
      </c>
      <c r="C23" t="s">
        <v>107</v>
      </c>
      <c r="D23" t="s">
        <v>108</v>
      </c>
      <c r="F23">
        <f>VLOOKUP( LEFT(A23,3)&amp;LEFT(C23,3)&amp;LEFT(D23,15)&amp;"TOTAL OPERABLE CAPACITY"&amp;"Atmospheric Crude Distillation Capacity (barrels per calendar day)", 'Indexed Rates'!$A$2:$H$3814, 8, FALSE )</f>
        <v>340000</v>
      </c>
      <c r="G23">
        <f>VLOOKUP( LEFT(A23,3)&amp;LEFT(C23,3)&amp;LEFT(D23,15)&amp;"TOTAL OPERABLE CAPACITY"&amp;"Atmospheric Crude Distillation Capacity (barrels per stream day)", 'Indexed Rates'!$A$2:$H$3814, 8, FALSE )</f>
        <v>370000</v>
      </c>
      <c r="H23" s="3">
        <f t="shared" si="0"/>
        <v>0.91891891891891897</v>
      </c>
    </row>
    <row r="24" spans="1:8" x14ac:dyDescent="0.5">
      <c r="A24" t="s">
        <v>103</v>
      </c>
      <c r="B24" t="s">
        <v>104</v>
      </c>
      <c r="C24" t="s">
        <v>57</v>
      </c>
      <c r="D24" t="s">
        <v>109</v>
      </c>
      <c r="F24">
        <f>VLOOKUP( LEFT(A24,3)&amp;LEFT(C24,3)&amp;LEFT(D24,15)&amp;"TOTAL OPERABLE CAPACITY"&amp;"Atmospheric Crude Distillation Capacity (barrels per calendar day)", 'Indexed Rates'!$A$2:$H$3814, 8, FALSE )</f>
        <v>54500</v>
      </c>
      <c r="G24">
        <f>VLOOKUP( LEFT(A24,3)&amp;LEFT(C24,3)&amp;LEFT(D24,15)&amp;"TOTAL OPERABLE CAPACITY"&amp;"Atmospheric Crude Distillation Capacity (barrels per stream day)", 'Indexed Rates'!$A$2:$H$3814, 8, FALSE )</f>
        <v>56000</v>
      </c>
      <c r="H24" s="3">
        <f t="shared" si="0"/>
        <v>0.9732142857142857</v>
      </c>
    </row>
    <row r="25" spans="1:8" x14ac:dyDescent="0.5">
      <c r="A25" t="s">
        <v>96</v>
      </c>
      <c r="B25" t="s">
        <v>110</v>
      </c>
      <c r="C25" t="s">
        <v>111</v>
      </c>
      <c r="D25" t="s">
        <v>112</v>
      </c>
      <c r="F25">
        <f>VLOOKUP( LEFT(A25,3)&amp;LEFT(C25,3)&amp;LEFT(D25,15)&amp;"TOTAL OPERABLE CAPACITY"&amp;"Atmospheric Crude Distillation Capacity (barrels per calendar day)", 'Indexed Rates'!$A$2:$H$3814, 8, FALSE )</f>
        <v>96000</v>
      </c>
      <c r="G25">
        <f>VLOOKUP( LEFT(A25,3)&amp;LEFT(C25,3)&amp;LEFT(D25,15)&amp;"TOTAL OPERABLE CAPACITY"&amp;"Atmospheric Crude Distillation Capacity (barrels per stream day)", 'Indexed Rates'!$A$2:$H$3814, 8, FALSE )</f>
        <v>97500</v>
      </c>
      <c r="H25" s="3">
        <f t="shared" si="0"/>
        <v>0.98461538461538467</v>
      </c>
    </row>
    <row r="26" spans="1:8" x14ac:dyDescent="0.5">
      <c r="A26" t="s">
        <v>96</v>
      </c>
      <c r="B26" t="s">
        <v>97</v>
      </c>
      <c r="C26" t="s">
        <v>91</v>
      </c>
      <c r="D26" t="s">
        <v>98</v>
      </c>
      <c r="F26">
        <f>VLOOKUP( LEFT(A26,3)&amp;LEFT(C26,3)&amp;LEFT(D26,15)&amp;"TOTAL OPERABLE CAPACITY"&amp;"Atmospheric Crude Distillation Capacity (barrels per calendar day)", 'Indexed Rates'!$A$2:$H$3814, 8, FALSE )</f>
        <v>59600</v>
      </c>
      <c r="G26">
        <f>VLOOKUP( LEFT(A26,3)&amp;LEFT(C26,3)&amp;LEFT(D26,15)&amp;"TOTAL OPERABLE CAPACITY"&amp;"Atmospheric Crude Distillation Capacity (barrels per stream day)", 'Indexed Rates'!$A$2:$H$3814, 8, FALSE )</f>
        <v>61100</v>
      </c>
      <c r="H26" s="3">
        <f t="shared" si="0"/>
        <v>0.97545008183306059</v>
      </c>
    </row>
    <row r="27" spans="1:8" x14ac:dyDescent="0.5">
      <c r="A27" t="s">
        <v>119</v>
      </c>
      <c r="B27" t="s">
        <v>120</v>
      </c>
      <c r="C27" t="s">
        <v>61</v>
      </c>
      <c r="D27" t="s">
        <v>62</v>
      </c>
      <c r="F27">
        <f>VLOOKUP( LEFT(A27,3)&amp;LEFT(C27,3)&amp;LEFT(D27,15)&amp;"TOTAL OPERABLE CAPACITY"&amp;"Atmospheric Crude Distillation Capacity (barrels per calendar day)", 'Indexed Rates'!$A$2:$H$3814, 8, FALSE )</f>
        <v>15000</v>
      </c>
      <c r="G27">
        <f>VLOOKUP( LEFT(A27,3)&amp;LEFT(C27,3)&amp;LEFT(D27,15)&amp;"TOTAL OPERABLE CAPACITY"&amp;"Atmospheric Crude Distillation Capacity (barrels per stream day)", 'Indexed Rates'!$A$2:$H$3814, 8, FALSE )</f>
        <v>16000</v>
      </c>
      <c r="H27" s="3">
        <f t="shared" si="0"/>
        <v>0.9375</v>
      </c>
    </row>
    <row r="28" spans="1:8" x14ac:dyDescent="0.5">
      <c r="A28" t="s">
        <v>121</v>
      </c>
      <c r="B28" t="s">
        <v>122</v>
      </c>
      <c r="C28" t="s">
        <v>123</v>
      </c>
      <c r="D28" t="s">
        <v>124</v>
      </c>
      <c r="F28">
        <f>VLOOKUP( LEFT(A28,3)&amp;LEFT(C28,3)&amp;LEFT(D28,15)&amp;"TOTAL OPERABLE CAPACITY"&amp;"Atmospheric Crude Distillation Capacity (barrels per calendar day)", 'Indexed Rates'!$A$2:$H$3814, 8, FALSE )</f>
        <v>5500</v>
      </c>
      <c r="G28">
        <f>VLOOKUP( LEFT(A28,3)&amp;LEFT(C28,3)&amp;LEFT(D28,15)&amp;"TOTAL OPERABLE CAPACITY"&amp;"Atmospheric Crude Distillation Capacity (barrels per stream day)", 'Indexed Rates'!$A$2:$H$3814, 8, FALSE )</f>
        <v>6300</v>
      </c>
      <c r="H28" s="3">
        <f t="shared" si="0"/>
        <v>0.87301587301587302</v>
      </c>
    </row>
    <row r="29" spans="1:8" x14ac:dyDescent="0.5">
      <c r="A29" t="s">
        <v>125</v>
      </c>
      <c r="B29" t="s">
        <v>126</v>
      </c>
      <c r="C29" t="s">
        <v>64</v>
      </c>
      <c r="D29" t="s">
        <v>127</v>
      </c>
      <c r="F29">
        <f>VLOOKUP( LEFT(A29,3)&amp;LEFT(C29,3)&amp;LEFT(D29,15)&amp;"TOTAL OPERABLE CAPACITY"&amp;"Atmospheric Crude Distillation Capacity (barrels per calendar day)", 'Indexed Rates'!$A$2:$H$3814, 8, FALSE )</f>
        <v>28200</v>
      </c>
      <c r="G29">
        <f>VLOOKUP( LEFT(A29,3)&amp;LEFT(C29,3)&amp;LEFT(D29,15)&amp;"TOTAL OPERABLE CAPACITY"&amp;"Atmospheric Crude Distillation Capacity (barrels per stream day)", 'Indexed Rates'!$A$2:$H$3814, 8, FALSE )</f>
        <v>30800</v>
      </c>
      <c r="H29" s="3">
        <f t="shared" si="0"/>
        <v>0.91558441558441561</v>
      </c>
    </row>
    <row r="30" spans="1:8" x14ac:dyDescent="0.5">
      <c r="A30" t="s">
        <v>116</v>
      </c>
      <c r="B30" t="s">
        <v>117</v>
      </c>
      <c r="C30" t="s">
        <v>111</v>
      </c>
      <c r="D30" t="s">
        <v>118</v>
      </c>
      <c r="F30">
        <f>VLOOKUP( LEFT(A30,3)&amp;LEFT(C30,3)&amp;LEFT(D30,15)&amp;"TOTAL OPERABLE CAPACITY"&amp;"Atmospheric Crude Distillation Capacity (barrels per calendar day)", 'Indexed Rates'!$A$2:$H$3814, 8, FALSE )</f>
        <v>115000</v>
      </c>
      <c r="G30">
        <f>VLOOKUP( LEFT(A30,3)&amp;LEFT(C30,3)&amp;LEFT(D30,15)&amp;"TOTAL OPERABLE CAPACITY"&amp;"Atmospheric Crude Distillation Capacity (barrels per stream day)", 'Indexed Rates'!$A$2:$H$3814, 8, FALSE )</f>
        <v>125000</v>
      </c>
      <c r="H30" s="3">
        <f t="shared" si="0"/>
        <v>0.92</v>
      </c>
    </row>
    <row r="31" spans="1:8" x14ac:dyDescent="0.5">
      <c r="A31" t="s">
        <v>116</v>
      </c>
      <c r="B31" t="s">
        <v>340</v>
      </c>
      <c r="C31" t="s">
        <v>189</v>
      </c>
      <c r="D31" t="s">
        <v>341</v>
      </c>
      <c r="F31">
        <f>VLOOKUP( LEFT(A31,3)&amp;LEFT(C31,3)&amp;LEFT(D31,15)&amp;"TOTAL OPERABLE CAPACITY"&amp;"Atmospheric Crude Distillation Capacity (barrels per calendar day)", 'Indexed Rates'!$A$2:$H$3814, 8, FALSE )</f>
        <v>70000</v>
      </c>
      <c r="G31">
        <f>VLOOKUP( LEFT(A31,3)&amp;LEFT(C31,3)&amp;LEFT(D31,15)&amp;"TOTAL OPERABLE CAPACITY"&amp;"Atmospheric Crude Distillation Capacity (barrels per stream day)", 'Indexed Rates'!$A$2:$H$3814, 8, FALSE )</f>
        <v>75000</v>
      </c>
      <c r="H31" s="3">
        <f t="shared" si="0"/>
        <v>0.93333333333333335</v>
      </c>
    </row>
    <row r="32" spans="1:8" x14ac:dyDescent="0.5">
      <c r="A32" t="s">
        <v>132</v>
      </c>
      <c r="B32" t="s">
        <v>133</v>
      </c>
      <c r="C32" t="s">
        <v>38</v>
      </c>
      <c r="D32" t="s">
        <v>134</v>
      </c>
      <c r="F32">
        <f>VLOOKUP( LEFT(A32,3)&amp;LEFT(C32,3)&amp;LEFT(D32,15)&amp;"TOTAL OPERABLE CAPACITY"&amp;"Atmospheric Crude Distillation Capacity (barrels per calendar day)", 'Indexed Rates'!$A$2:$H$3814, 8, FALSE )</f>
        <v>325700</v>
      </c>
      <c r="G32">
        <f>VLOOKUP( LEFT(A32,3)&amp;LEFT(C32,3)&amp;LEFT(D32,15)&amp;"TOTAL OPERABLE CAPACITY"&amp;"Atmospheric Crude Distillation Capacity (barrels per stream day)", 'Indexed Rates'!$A$2:$H$3814, 8, FALSE )</f>
        <v>340000</v>
      </c>
      <c r="H32" s="3">
        <f t="shared" si="0"/>
        <v>0.95794117647058818</v>
      </c>
    </row>
    <row r="33" spans="1:8" x14ac:dyDescent="0.5">
      <c r="A33" t="s">
        <v>139</v>
      </c>
      <c r="B33" t="s">
        <v>214</v>
      </c>
      <c r="C33" t="s">
        <v>130</v>
      </c>
      <c r="D33" t="s">
        <v>184</v>
      </c>
      <c r="F33">
        <f>VLOOKUP( LEFT(A33,3)&amp;LEFT(C33,3)&amp;LEFT(D33,15)&amp;"TOTAL OPERABLE CAPACITY"&amp;"Atmospheric Crude Distillation Capacity (barrels per calendar day)", 'Indexed Rates'!$A$2:$H$3814, 8, FALSE )</f>
        <v>83000</v>
      </c>
      <c r="G33">
        <f>VLOOKUP( LEFT(A33,3)&amp;LEFT(C33,3)&amp;LEFT(D33,15)&amp;"TOTAL OPERABLE CAPACITY"&amp;"Atmospheric Crude Distillation Capacity (barrels per stream day)", 'Indexed Rates'!$A$2:$H$3814, 8, FALSE )</f>
        <v>85000</v>
      </c>
      <c r="H33" s="3">
        <f t="shared" si="0"/>
        <v>0.97647058823529409</v>
      </c>
    </row>
    <row r="34" spans="1:8" x14ac:dyDescent="0.5">
      <c r="A34" t="s">
        <v>234</v>
      </c>
      <c r="B34" t="s">
        <v>235</v>
      </c>
      <c r="C34" t="s">
        <v>47</v>
      </c>
      <c r="D34" t="s">
        <v>236</v>
      </c>
      <c r="F34">
        <f>VLOOKUP( LEFT(A34,3)&amp;LEFT(C34,3)&amp;LEFT(D34,15)&amp;"TOTAL OPERABLE CAPACITY"&amp;"Atmospheric Crude Distillation Capacity (barrels per calendar day)", 'Indexed Rates'!$A$2:$H$3814, 8, FALSE )</f>
        <v>190000</v>
      </c>
      <c r="G34">
        <f>VLOOKUP( LEFT(A34,3)&amp;LEFT(C34,3)&amp;LEFT(D34,15)&amp;"TOTAL OPERABLE CAPACITY"&amp;"Atmospheric Crude Distillation Capacity (barrels per stream day)", 'Indexed Rates'!$A$2:$H$3814, 8, FALSE )</f>
        <v>208000</v>
      </c>
      <c r="H34" s="3">
        <f t="shared" si="0"/>
        <v>0.91346153846153844</v>
      </c>
    </row>
    <row r="35" spans="1:8" x14ac:dyDescent="0.5">
      <c r="A35" t="s">
        <v>139</v>
      </c>
      <c r="B35" t="s">
        <v>140</v>
      </c>
      <c r="C35" t="s">
        <v>38</v>
      </c>
      <c r="D35" t="s">
        <v>141</v>
      </c>
      <c r="F35">
        <f>VLOOKUP( LEFT(A35,3)&amp;LEFT(C35,3)&amp;LEFT(D35,15)&amp;"TOTAL OPERABLE CAPACITY"&amp;"Atmospheric Crude Distillation Capacity (barrels per calendar day)", 'Indexed Rates'!$A$2:$H$3814, 8, FALSE )</f>
        <v>72000</v>
      </c>
      <c r="G35">
        <f>VLOOKUP( LEFT(A35,3)&amp;LEFT(C35,3)&amp;LEFT(D35,15)&amp;"TOTAL OPERABLE CAPACITY"&amp;"Atmospheric Crude Distillation Capacity (barrels per stream day)", 'Indexed Rates'!$A$2:$H$3814, 8, FALSE )</f>
        <v>75000</v>
      </c>
      <c r="H35" s="3">
        <f t="shared" si="0"/>
        <v>0.96</v>
      </c>
    </row>
    <row r="36" spans="1:8" x14ac:dyDescent="0.5">
      <c r="A36" t="s">
        <v>145</v>
      </c>
      <c r="B36" t="s">
        <v>146</v>
      </c>
      <c r="C36" t="s">
        <v>107</v>
      </c>
      <c r="D36" t="s">
        <v>147</v>
      </c>
      <c r="F36">
        <f>VLOOKUP( LEFT(A36,3)&amp;LEFT(C36,3)&amp;LEFT(D36,15)&amp;"TOTAL OPERABLE CAPACITY"&amp;"Atmospheric Crude Distillation Capacity (barrels per calendar day)", 'Indexed Rates'!$A$2:$H$3814, 8, FALSE )</f>
        <v>26500</v>
      </c>
      <c r="G36">
        <f>VLOOKUP( LEFT(A36,3)&amp;LEFT(C36,3)&amp;LEFT(D36,15)&amp;"TOTAL OPERABLE CAPACITY"&amp;"Atmospheric Crude Distillation Capacity (barrels per stream day)", 'Indexed Rates'!$A$2:$H$3814, 8, FALSE )</f>
        <v>27300</v>
      </c>
      <c r="H36" s="3">
        <f t="shared" si="0"/>
        <v>0.97069597069597069</v>
      </c>
    </row>
    <row r="37" spans="1:8" x14ac:dyDescent="0.5">
      <c r="A37" t="s">
        <v>145</v>
      </c>
      <c r="B37" t="s">
        <v>148</v>
      </c>
      <c r="C37" t="s">
        <v>149</v>
      </c>
      <c r="D37" t="s">
        <v>150</v>
      </c>
      <c r="F37">
        <f>VLOOKUP( LEFT(A37,3)&amp;LEFT(C37,3)&amp;LEFT(D37,15)&amp;"TOTAL OPERABLE CAPACITY"&amp;"Atmospheric Crude Distillation Capacity (barrels per calendar day)", 'Indexed Rates'!$A$2:$H$3814, 8, FALSE )</f>
        <v>22300</v>
      </c>
      <c r="G37">
        <f>VLOOKUP( LEFT(A37,3)&amp;LEFT(C37,3)&amp;LEFT(D37,15)&amp;"TOTAL OPERABLE CAPACITY"&amp;"Atmospheric Crude Distillation Capacity (barrels per stream day)", 'Indexed Rates'!$A$2:$H$3814, 8, FALSE )</f>
        <v>23000</v>
      </c>
      <c r="H37" s="3">
        <f t="shared" si="0"/>
        <v>0.9695652173913043</v>
      </c>
    </row>
    <row r="38" spans="1:8" x14ac:dyDescent="0.5">
      <c r="A38" t="s">
        <v>153</v>
      </c>
      <c r="B38" t="s">
        <v>154</v>
      </c>
      <c r="C38" t="s">
        <v>155</v>
      </c>
      <c r="D38" t="s">
        <v>156</v>
      </c>
      <c r="F38">
        <f>VLOOKUP( LEFT(A38,3)&amp;LEFT(C38,3)&amp;LEFT(D38,15)&amp;"TOTAL OPERABLE CAPACITY"&amp;"Atmospheric Crude Distillation Capacity (barrels per calendar day)", 'Indexed Rates'!$A$2:$H$3814, 8, FALSE )</f>
        <v>238600</v>
      </c>
      <c r="G38">
        <f>VLOOKUP( LEFT(A38,3)&amp;LEFT(C38,3)&amp;LEFT(D38,15)&amp;"TOTAL OPERABLE CAPACITY"&amp;"Atmospheric Crude Distillation Capacity (barrels per stream day)", 'Indexed Rates'!$A$2:$H$3814, 8, FALSE )</f>
        <v>260000</v>
      </c>
      <c r="H38" s="3">
        <f t="shared" si="0"/>
        <v>0.9176923076923077</v>
      </c>
    </row>
    <row r="39" spans="1:8" x14ac:dyDescent="0.5">
      <c r="A39" t="s">
        <v>153</v>
      </c>
      <c r="B39" t="s">
        <v>154</v>
      </c>
      <c r="C39" t="s">
        <v>26</v>
      </c>
      <c r="D39" t="s">
        <v>157</v>
      </c>
      <c r="F39">
        <f>VLOOKUP( LEFT(A39,3)&amp;LEFT(C39,3)&amp;LEFT(D39,15)&amp;"TOTAL OPERABLE CAPACITY"&amp;"Atmospheric Crude Distillation Capacity (barrels per calendar day)", 'Indexed Rates'!$A$2:$H$3814, 8, FALSE )</f>
        <v>502500</v>
      </c>
      <c r="G39">
        <f>VLOOKUP( LEFT(A39,3)&amp;LEFT(C39,3)&amp;LEFT(D39,15)&amp;"TOTAL OPERABLE CAPACITY"&amp;"Atmospheric Crude Distillation Capacity (barrels per stream day)", 'Indexed Rates'!$A$2:$H$3814, 8, FALSE )</f>
        <v>523200</v>
      </c>
      <c r="H39" s="3">
        <f t="shared" si="0"/>
        <v>0.96043577981651373</v>
      </c>
    </row>
    <row r="40" spans="1:8" x14ac:dyDescent="0.5">
      <c r="A40" t="s">
        <v>153</v>
      </c>
      <c r="B40" t="s">
        <v>154</v>
      </c>
      <c r="C40" t="s">
        <v>91</v>
      </c>
      <c r="D40" t="s">
        <v>159</v>
      </c>
      <c r="F40">
        <f>VLOOKUP( LEFT(A40,3)&amp;LEFT(C40,3)&amp;LEFT(D40,15)&amp;"TOTAL OPERABLE CAPACITY"&amp;"Atmospheric Crude Distillation Capacity (barrels per calendar day)", 'Indexed Rates'!$A$2:$H$3814, 8, FALSE )</f>
        <v>61500</v>
      </c>
      <c r="G40">
        <f>VLOOKUP( LEFT(A40,3)&amp;LEFT(C40,3)&amp;LEFT(D40,15)&amp;"TOTAL OPERABLE CAPACITY"&amp;"Atmospheric Crude Distillation Capacity (barrels per stream day)", 'Indexed Rates'!$A$2:$H$3814, 8, FALSE )</f>
        <v>62900</v>
      </c>
      <c r="H40" s="3">
        <f t="shared" si="0"/>
        <v>0.97774244833068358</v>
      </c>
    </row>
    <row r="41" spans="1:8" x14ac:dyDescent="0.5">
      <c r="A41" t="s">
        <v>153</v>
      </c>
      <c r="B41" t="s">
        <v>154</v>
      </c>
      <c r="C41" t="s">
        <v>38</v>
      </c>
      <c r="D41" t="s">
        <v>160</v>
      </c>
      <c r="F41">
        <f>VLOOKUP( LEFT(A41,3)&amp;LEFT(C41,3)&amp;LEFT(D41,15)&amp;"TOTAL OPERABLE CAPACITY"&amp;"Atmospheric Crude Distillation Capacity (barrels per calendar day)", 'Indexed Rates'!$A$2:$H$3814, 8, FALSE )</f>
        <v>560500</v>
      </c>
      <c r="G41">
        <f>VLOOKUP( LEFT(A41,3)&amp;LEFT(C41,3)&amp;LEFT(D41,15)&amp;"TOTAL OPERABLE CAPACITY"&amp;"Atmospheric Crude Distillation Capacity (barrels per stream day)", 'Indexed Rates'!$A$2:$H$3814, 8, FALSE )</f>
        <v>584000</v>
      </c>
      <c r="H41" s="3">
        <f t="shared" si="0"/>
        <v>0.95976027397260277</v>
      </c>
    </row>
    <row r="42" spans="1:8" x14ac:dyDescent="0.5">
      <c r="A42" t="s">
        <v>153</v>
      </c>
      <c r="B42" t="s">
        <v>154</v>
      </c>
      <c r="C42" t="s">
        <v>38</v>
      </c>
      <c r="D42" t="s">
        <v>161</v>
      </c>
      <c r="F42">
        <f>VLOOKUP( LEFT(A42,3)&amp;LEFT(C42,3)&amp;LEFT(D42,15)&amp;"TOTAL OPERABLE CAPACITY"&amp;"Atmospheric Crude Distillation Capacity (barrels per calendar day)", 'Indexed Rates'!$A$2:$H$3814, 8, FALSE )</f>
        <v>362300</v>
      </c>
      <c r="G42">
        <f>VLOOKUP( LEFT(A42,3)&amp;LEFT(C42,3)&amp;LEFT(D42,15)&amp;"TOTAL OPERABLE CAPACITY"&amp;"Atmospheric Crude Distillation Capacity (barrels per stream day)", 'Indexed Rates'!$A$2:$H$3814, 8, FALSE )</f>
        <v>377400</v>
      </c>
      <c r="H42" s="3">
        <f t="shared" si="0"/>
        <v>0.95998940116587173</v>
      </c>
    </row>
    <row r="43" spans="1:8" x14ac:dyDescent="0.5">
      <c r="A43" t="s">
        <v>55</v>
      </c>
      <c r="B43" t="s">
        <v>56</v>
      </c>
      <c r="C43" t="s">
        <v>57</v>
      </c>
      <c r="D43" t="s">
        <v>58</v>
      </c>
      <c r="F43">
        <f>VLOOKUP( LEFT(A43,3)&amp;LEFT(C43,3)&amp;LEFT(D43,15)&amp;"TOTAL OPERABLE CAPACITY"&amp;"Atmospheric Crude Distillation Capacity (barrels per calendar day)", 'Indexed Rates'!$A$2:$H$3814, 8, FALSE )</f>
        <v>30500</v>
      </c>
      <c r="G43">
        <f>VLOOKUP( LEFT(A43,3)&amp;LEFT(C43,3)&amp;LEFT(D43,15)&amp;"TOTAL OPERABLE CAPACITY"&amp;"Atmospheric Crude Distillation Capacity (barrels per stream day)", 'Indexed Rates'!$A$2:$H$3814, 8, FALSE )</f>
        <v>33000</v>
      </c>
      <c r="H43" s="3">
        <f t="shared" si="0"/>
        <v>0.9242424242424242</v>
      </c>
    </row>
    <row r="44" spans="1:8" x14ac:dyDescent="0.5">
      <c r="A44" t="s">
        <v>166</v>
      </c>
      <c r="B44" t="s">
        <v>166</v>
      </c>
      <c r="C44" t="s">
        <v>167</v>
      </c>
      <c r="D44" t="s">
        <v>168</v>
      </c>
      <c r="F44">
        <f>VLOOKUP( LEFT(A44,3)&amp;LEFT(C44,3)&amp;LEFT(D44,15)&amp;"TOTAL OPERABLE CAPACITY"&amp;"Atmospheric Crude Distillation Capacity (barrels per calendar day)", 'Indexed Rates'!$A$2:$H$3814, 8, FALSE )</f>
        <v>2000</v>
      </c>
      <c r="G44">
        <f>VLOOKUP( LEFT(A44,3)&amp;LEFT(C44,3)&amp;LEFT(D44,15)&amp;"TOTAL OPERABLE CAPACITY"&amp;"Atmospheric Crude Distillation Capacity (barrels per stream day)", 'Indexed Rates'!$A$2:$H$3814, 8, FALSE )</f>
        <v>5000</v>
      </c>
      <c r="H44" s="3">
        <f t="shared" si="0"/>
        <v>0.4</v>
      </c>
    </row>
    <row r="45" spans="1:8" x14ac:dyDescent="0.5">
      <c r="A45" t="s">
        <v>169</v>
      </c>
      <c r="B45" t="s">
        <v>169</v>
      </c>
      <c r="C45" t="s">
        <v>170</v>
      </c>
      <c r="D45" t="s">
        <v>171</v>
      </c>
      <c r="F45">
        <f>VLOOKUP( LEFT(A45,3)&amp;LEFT(C45,3)&amp;LEFT(D45,15)&amp;"TOTAL OPERABLE CAPACITY"&amp;"Atmospheric Crude Distillation Capacity (barrels per calendar day)", 'Indexed Rates'!$A$2:$H$3814, 8, FALSE )</f>
        <v>4100</v>
      </c>
      <c r="G45">
        <f>VLOOKUP( LEFT(A45,3)&amp;LEFT(C45,3)&amp;LEFT(D45,15)&amp;"TOTAL OPERABLE CAPACITY"&amp;"Atmospheric Crude Distillation Capacity (barrels per stream day)", 'Indexed Rates'!$A$2:$H$3814, 8, FALSE )</f>
        <v>5000</v>
      </c>
      <c r="H45" s="3">
        <f t="shared" si="0"/>
        <v>0.82</v>
      </c>
    </row>
    <row r="46" spans="1:8" x14ac:dyDescent="0.5">
      <c r="A46" t="s">
        <v>275</v>
      </c>
      <c r="B46" t="s">
        <v>276</v>
      </c>
      <c r="C46" t="s">
        <v>9</v>
      </c>
      <c r="D46" t="s">
        <v>277</v>
      </c>
      <c r="F46">
        <f>VLOOKUP( LEFT(A46,3)&amp;LEFT(C46,3)&amp;LEFT(D46,15)&amp;"TOTAL OPERABLE CAPACITY"&amp;"Atmospheric Crude Distillation Capacity (barrels per calendar day)", 'Indexed Rates'!$A$2:$H$3814, 8, FALSE )</f>
        <v>9500</v>
      </c>
      <c r="G46">
        <f>VLOOKUP( LEFT(A46,3)&amp;LEFT(C46,3)&amp;LEFT(D46,15)&amp;"TOTAL OPERABLE CAPACITY"&amp;"Atmospheric Crude Distillation Capacity (barrels per stream day)", 'Indexed Rates'!$A$2:$H$3814, 8, FALSE )</f>
        <v>10000</v>
      </c>
      <c r="H46" s="3">
        <f t="shared" si="0"/>
        <v>0.95</v>
      </c>
    </row>
    <row r="47" spans="1:8" x14ac:dyDescent="0.5">
      <c r="A47" t="s">
        <v>180</v>
      </c>
      <c r="B47" t="s">
        <v>183</v>
      </c>
      <c r="C47" t="s">
        <v>111</v>
      </c>
      <c r="D47" t="s">
        <v>184</v>
      </c>
      <c r="F47">
        <f>VLOOKUP( LEFT(A47,3)&amp;LEFT(C47,3)&amp;LEFT(D47,15)&amp;"TOTAL OPERABLE CAPACITY"&amp;"Atmospheric Crude Distillation Capacity (barrels per calendar day)", 'Indexed Rates'!$A$2:$H$3814, 8, FALSE )</f>
        <v>150000</v>
      </c>
      <c r="G47">
        <f>VLOOKUP( LEFT(A47,3)&amp;LEFT(C47,3)&amp;LEFT(D47,15)&amp;"TOTAL OPERABLE CAPACITY"&amp;"Atmospheric Crude Distillation Capacity (barrels per stream day)", 'Indexed Rates'!$A$2:$H$3814, 8, FALSE )</f>
        <v>151000</v>
      </c>
      <c r="H47" s="3">
        <f t="shared" si="0"/>
        <v>0.99337748344370858</v>
      </c>
    </row>
    <row r="48" spans="1:8" x14ac:dyDescent="0.5">
      <c r="A48" t="s">
        <v>180</v>
      </c>
      <c r="B48" t="s">
        <v>185</v>
      </c>
      <c r="C48" t="s">
        <v>186</v>
      </c>
      <c r="D48" t="s">
        <v>187</v>
      </c>
      <c r="F48">
        <f>VLOOKUP( LEFT(A48,3)&amp;LEFT(C48,3)&amp;LEFT(D48,15)&amp;"TOTAL OPERABLE CAPACITY"&amp;"Atmospheric Crude Distillation Capacity (barrels per calendar day)", 'Indexed Rates'!$A$2:$H$3814, 8, FALSE )</f>
        <v>98000</v>
      </c>
      <c r="G48">
        <f>VLOOKUP( LEFT(A48,3)&amp;LEFT(C48,3)&amp;LEFT(D48,15)&amp;"TOTAL OPERABLE CAPACITY"&amp;"Atmospheric Crude Distillation Capacity (barrels per stream day)", 'Indexed Rates'!$A$2:$H$3814, 8, FALSE )</f>
        <v>115000</v>
      </c>
      <c r="H48" s="3">
        <f t="shared" si="0"/>
        <v>0.85217391304347823</v>
      </c>
    </row>
    <row r="49" spans="1:8" x14ac:dyDescent="0.5">
      <c r="A49" t="s">
        <v>180</v>
      </c>
      <c r="B49" t="s">
        <v>188</v>
      </c>
      <c r="C49" t="s">
        <v>189</v>
      </c>
      <c r="D49" t="s">
        <v>191</v>
      </c>
      <c r="F49">
        <f>VLOOKUP( LEFT(A49,3)&amp;LEFT(C49,3)&amp;LEFT(D49,15)&amp;"TOTAL OPERABLE CAPACITY"&amp;"Atmospheric Crude Distillation Capacity (barrels per calendar day)", 'Indexed Rates'!$A$2:$H$3814, 8, FALSE )</f>
        <v>85000</v>
      </c>
      <c r="G49">
        <f>VLOOKUP( LEFT(A49,3)&amp;LEFT(C49,3)&amp;LEFT(D49,15)&amp;"TOTAL OPERABLE CAPACITY"&amp;"Atmospheric Crude Distillation Capacity (barrels per stream day)", 'Indexed Rates'!$A$2:$H$3814, 8, FALSE )</f>
        <v>91020</v>
      </c>
      <c r="H49" s="3">
        <f t="shared" si="0"/>
        <v>0.93386068995825089</v>
      </c>
    </row>
    <row r="50" spans="1:8" x14ac:dyDescent="0.5">
      <c r="A50" t="s">
        <v>180</v>
      </c>
      <c r="B50" t="s">
        <v>192</v>
      </c>
      <c r="C50" t="s">
        <v>57</v>
      </c>
      <c r="D50" t="s">
        <v>193</v>
      </c>
      <c r="F50">
        <f>VLOOKUP( LEFT(A50,3)&amp;LEFT(C50,3)&amp;LEFT(D50,15)&amp;"TOTAL OPERABLE CAPACITY"&amp;"Atmospheric Crude Distillation Capacity (barrels per calendar day)", 'Indexed Rates'!$A$2:$H$3814, 8, FALSE )</f>
        <v>39330</v>
      </c>
      <c r="G50">
        <f>VLOOKUP( LEFT(A50,3)&amp;LEFT(C50,3)&amp;LEFT(D50,15)&amp;"TOTAL OPERABLE CAPACITY"&amp;"Atmospheric Crude Distillation Capacity (barrels per stream day)", 'Indexed Rates'!$A$2:$H$3814, 8, FALSE )</f>
        <v>41400</v>
      </c>
      <c r="H50" s="3">
        <f t="shared" si="0"/>
        <v>0.95</v>
      </c>
    </row>
    <row r="51" spans="1:8" x14ac:dyDescent="0.5">
      <c r="A51" t="s">
        <v>180</v>
      </c>
      <c r="B51" t="s">
        <v>181</v>
      </c>
      <c r="C51" t="s">
        <v>178</v>
      </c>
      <c r="D51" t="s">
        <v>182</v>
      </c>
      <c r="F51">
        <f>VLOOKUP( LEFT(A51,3)&amp;LEFT(C51,3)&amp;LEFT(D51,15)&amp;"TOTAL OPERABLE CAPACITY"&amp;"Atmospheric Crude Distillation Capacity (barrels per calendar day)", 'Indexed Rates'!$A$2:$H$3814, 8, FALSE )</f>
        <v>47000</v>
      </c>
      <c r="G51">
        <f>VLOOKUP( LEFT(A51,3)&amp;LEFT(C51,3)&amp;LEFT(D51,15)&amp;"TOTAL OPERABLE CAPACITY"&amp;"Atmospheric Crude Distillation Capacity (barrels per stream day)", 'Indexed Rates'!$A$2:$H$3814, 8, FALSE )</f>
        <v>52000</v>
      </c>
      <c r="H51" s="3">
        <f t="shared" si="0"/>
        <v>0.90384615384615385</v>
      </c>
    </row>
    <row r="52" spans="1:8" x14ac:dyDescent="0.5">
      <c r="A52" t="s">
        <v>196</v>
      </c>
      <c r="B52" t="s">
        <v>197</v>
      </c>
      <c r="C52" t="s">
        <v>170</v>
      </c>
      <c r="D52" t="s">
        <v>198</v>
      </c>
      <c r="F52">
        <f>VLOOKUP( LEFT(A52,3)&amp;LEFT(C52,3)&amp;LEFT(D52,15)&amp;"TOTAL OPERABLE CAPACITY"&amp;"Atmospheric Crude Distillation Capacity (barrels per calendar day)", 'Indexed Rates'!$A$2:$H$3814, 8, FALSE )</f>
        <v>36000</v>
      </c>
      <c r="G52">
        <f>VLOOKUP( LEFT(A52,3)&amp;LEFT(C52,3)&amp;LEFT(D52,15)&amp;"TOTAL OPERABLE CAPACITY"&amp;"Atmospheric Crude Distillation Capacity (barrels per stream day)", 'Indexed Rates'!$A$2:$H$3814, 8, FALSE )</f>
        <v>40000</v>
      </c>
      <c r="H52" s="3">
        <f t="shared" si="0"/>
        <v>0.9</v>
      </c>
    </row>
    <row r="53" spans="1:8" x14ac:dyDescent="0.5">
      <c r="A53" t="s">
        <v>196</v>
      </c>
      <c r="B53" t="s">
        <v>199</v>
      </c>
      <c r="C53" t="s">
        <v>107</v>
      </c>
      <c r="D53" t="s">
        <v>200</v>
      </c>
      <c r="F53">
        <f>VLOOKUP( LEFT(A53,3)&amp;LEFT(C53,3)&amp;LEFT(D53,15)&amp;"TOTAL OPERABLE CAPACITY"&amp;"Atmospheric Crude Distillation Capacity (barrels per calendar day)", 'Indexed Rates'!$A$2:$H$3814, 8, FALSE )</f>
        <v>11000</v>
      </c>
      <c r="G53">
        <f>VLOOKUP( LEFT(A53,3)&amp;LEFT(C53,3)&amp;LEFT(D53,15)&amp;"TOTAL OPERABLE CAPACITY"&amp;"Atmospheric Crude Distillation Capacity (barrels per stream day)", 'Indexed Rates'!$A$2:$H$3814, 8, FALSE )</f>
        <v>12500</v>
      </c>
      <c r="H53" s="3">
        <f t="shared" si="0"/>
        <v>0.88</v>
      </c>
    </row>
    <row r="54" spans="1:8" x14ac:dyDescent="0.5">
      <c r="A54" t="s">
        <v>211</v>
      </c>
      <c r="B54" t="s">
        <v>212</v>
      </c>
      <c r="C54" t="s">
        <v>74</v>
      </c>
      <c r="D54" t="s">
        <v>213</v>
      </c>
      <c r="F54">
        <f>VLOOKUP( LEFT(A54,3)&amp;LEFT(C54,3)&amp;LEFT(D54,15)&amp;"TOTAL OPERABLE CAPACITY"&amp;"Atmospheric Crude Distillation Capacity (barrels per calendar day)", 'Indexed Rates'!$A$2:$H$3814, 8, FALSE )</f>
        <v>177000</v>
      </c>
      <c r="G54">
        <f>VLOOKUP( LEFT(A54,3)&amp;LEFT(C54,3)&amp;LEFT(D54,15)&amp;"TOTAL OPERABLE CAPACITY"&amp;"Atmospheric Crude Distillation Capacity (barrels per stream day)", 'Indexed Rates'!$A$2:$H$3814, 8, FALSE )</f>
        <v>185000</v>
      </c>
      <c r="H54" s="3">
        <f t="shared" si="0"/>
        <v>0.95675675675675675</v>
      </c>
    </row>
    <row r="55" spans="1:8" x14ac:dyDescent="0.5">
      <c r="A55" t="s">
        <v>201</v>
      </c>
      <c r="B55" t="s">
        <v>202</v>
      </c>
      <c r="C55" t="s">
        <v>174</v>
      </c>
      <c r="D55" t="s">
        <v>203</v>
      </c>
      <c r="F55">
        <f>VLOOKUP( LEFT(A55,3)&amp;LEFT(C55,3)&amp;LEFT(D55,15)&amp;"TOTAL OPERABLE CAPACITY"&amp;"Atmospheric Crude Distillation Capacity (barrels per calendar day)", 'Indexed Rates'!$A$2:$H$3814, 8, FALSE )</f>
        <v>54000</v>
      </c>
      <c r="G55">
        <f>VLOOKUP( LEFT(A55,3)&amp;LEFT(C55,3)&amp;LEFT(D55,15)&amp;"TOTAL OPERABLE CAPACITY"&amp;"Atmospheric Crude Distillation Capacity (barrels per stream day)", 'Indexed Rates'!$A$2:$H$3814, 8, FALSE )</f>
        <v>57000</v>
      </c>
      <c r="H55" s="3">
        <f t="shared" si="0"/>
        <v>0.94736842105263153</v>
      </c>
    </row>
    <row r="56" spans="1:8" x14ac:dyDescent="0.5">
      <c r="A56" t="s">
        <v>204</v>
      </c>
      <c r="B56" t="s">
        <v>204</v>
      </c>
      <c r="C56" t="s">
        <v>9</v>
      </c>
      <c r="D56" t="s">
        <v>10</v>
      </c>
      <c r="F56">
        <f>VLOOKUP( LEFT(A56,3)&amp;LEFT(C56,3)&amp;LEFT(D56,15)&amp;"TOTAL OPERABLE CAPACITY"&amp;"Atmospheric Crude Distillation Capacity (barrels per calendar day)", 'Indexed Rates'!$A$2:$H$3814, 8, FALSE )</f>
        <v>26000</v>
      </c>
      <c r="G56">
        <f>VLOOKUP( LEFT(A56,3)&amp;LEFT(C56,3)&amp;LEFT(D56,15)&amp;"TOTAL OPERABLE CAPACITY"&amp;"Atmospheric Crude Distillation Capacity (barrels per stream day)", 'Indexed Rates'!$A$2:$H$3814, 8, FALSE )</f>
        <v>27000</v>
      </c>
      <c r="H56" s="3">
        <f t="shared" si="0"/>
        <v>0.96296296296296291</v>
      </c>
    </row>
    <row r="57" spans="1:8" x14ac:dyDescent="0.5">
      <c r="A57" t="s">
        <v>205</v>
      </c>
      <c r="B57" t="s">
        <v>206</v>
      </c>
      <c r="C57" t="s">
        <v>38</v>
      </c>
      <c r="D57" t="s">
        <v>207</v>
      </c>
      <c r="F57">
        <f>VLOOKUP( LEFT(A57,3)&amp;LEFT(C57,3)&amp;LEFT(D57,15)&amp;"TOTAL OPERABLE CAPACITY"&amp;"Atmospheric Crude Distillation Capacity (barrels per calendar day)", 'Indexed Rates'!$A$2:$H$3814, 8, FALSE )</f>
        <v>84000</v>
      </c>
      <c r="G57">
        <f>VLOOKUP( LEFT(A57,3)&amp;LEFT(C57,3)&amp;LEFT(D57,15)&amp;"TOTAL OPERABLE CAPACITY"&amp;"Atmospheric Crude Distillation Capacity (barrels per stream day)", 'Indexed Rates'!$A$2:$H$3814, 8, FALSE )</f>
        <v>100000</v>
      </c>
      <c r="H57" s="3">
        <f t="shared" si="0"/>
        <v>0.84</v>
      </c>
    </row>
    <row r="58" spans="1:8" x14ac:dyDescent="0.5">
      <c r="A58" t="s">
        <v>162</v>
      </c>
      <c r="B58" t="s">
        <v>163</v>
      </c>
      <c r="C58" t="s">
        <v>164</v>
      </c>
      <c r="D58" t="s">
        <v>165</v>
      </c>
      <c r="F58">
        <f>VLOOKUP( LEFT(A58,3)&amp;LEFT(C58,3)&amp;LEFT(D58,15)&amp;"TOTAL OPERABLE CAPACITY"&amp;"Atmospheric Crude Distillation Capacity (barrels per calendar day)", 'Indexed Rates'!$A$2:$H$3814, 8, FALSE )</f>
        <v>290000</v>
      </c>
      <c r="G58">
        <f>VLOOKUP( LEFT(A58,3)&amp;LEFT(C58,3)&amp;LEFT(D58,15)&amp;"TOTAL OPERABLE CAPACITY"&amp;"Atmospheric Crude Distillation Capacity (barrels per stream day)", 'Indexed Rates'!$A$2:$H$3814, 8, FALSE )</f>
        <v>339000</v>
      </c>
      <c r="H58" s="3">
        <f t="shared" si="0"/>
        <v>0.85545722713864303</v>
      </c>
    </row>
    <row r="59" spans="1:8" x14ac:dyDescent="0.5">
      <c r="A59" t="s">
        <v>162</v>
      </c>
      <c r="B59" t="s">
        <v>163</v>
      </c>
      <c r="C59" t="s">
        <v>38</v>
      </c>
      <c r="D59" t="s">
        <v>78</v>
      </c>
      <c r="F59">
        <f>VLOOKUP( LEFT(A59,3)&amp;LEFT(C59,3)&amp;LEFT(D59,15)&amp;"TOTAL OPERABLE CAPACITY"&amp;"Atmospheric Crude Distillation Capacity (barrels per calendar day)", 'Indexed Rates'!$A$2:$H$3814, 8, FALSE )</f>
        <v>296470</v>
      </c>
      <c r="G59">
        <f>VLOOKUP( LEFT(A59,3)&amp;LEFT(C59,3)&amp;LEFT(D59,15)&amp;"TOTAL OPERABLE CAPACITY"&amp;"Atmospheric Crude Distillation Capacity (barrels per stream day)", 'Indexed Rates'!$A$2:$H$3814, 8, FALSE )</f>
        <v>304000</v>
      </c>
      <c r="H59" s="3">
        <f t="shared" si="0"/>
        <v>0.97523026315789474</v>
      </c>
    </row>
    <row r="60" spans="1:8" x14ac:dyDescent="0.5">
      <c r="A60" t="s">
        <v>128</v>
      </c>
      <c r="B60" t="s">
        <v>129</v>
      </c>
      <c r="C60" t="s">
        <v>130</v>
      </c>
      <c r="D60" t="s">
        <v>131</v>
      </c>
      <c r="F60">
        <f>VLOOKUP( LEFT(A60,3)&amp;LEFT(C60,3)&amp;LEFT(D60,15)&amp;"TOTAL OPERABLE CAPACITY"&amp;"Atmospheric Crude Distillation Capacity (barrels per calendar day)", 'Indexed Rates'!$A$2:$H$3814, 8, FALSE )</f>
        <v>7500</v>
      </c>
      <c r="G60">
        <f>VLOOKUP( LEFT(A60,3)&amp;LEFT(C60,3)&amp;LEFT(D60,15)&amp;"TOTAL OPERABLE CAPACITY"&amp;"Atmospheric Crude Distillation Capacity (barrels per stream day)", 'Indexed Rates'!$A$2:$H$3814, 8, FALSE )</f>
        <v>7700</v>
      </c>
      <c r="H60" s="3">
        <f t="shared" si="0"/>
        <v>0.97402597402597402</v>
      </c>
    </row>
    <row r="61" spans="1:8" x14ac:dyDescent="0.5">
      <c r="A61" t="s">
        <v>223</v>
      </c>
      <c r="B61" t="s">
        <v>224</v>
      </c>
      <c r="C61" t="s">
        <v>155</v>
      </c>
      <c r="D61" t="s">
        <v>225</v>
      </c>
      <c r="F61">
        <f>VLOOKUP( LEFT(A61,3)&amp;LEFT(C61,3)&amp;LEFT(D61,15)&amp;"TOTAL OPERABLE CAPACITY"&amp;"Atmospheric Crude Distillation Capacity (barrels per calendar day)", 'Indexed Rates'!$A$2:$H$3814, 8, FALSE )</f>
        <v>231000</v>
      </c>
      <c r="G61">
        <f>VLOOKUP( LEFT(A61,3)&amp;LEFT(C61,3)&amp;LEFT(D61,15)&amp;"TOTAL OPERABLE CAPACITY"&amp;"Atmospheric Crude Distillation Capacity (barrels per stream day)", 'Indexed Rates'!$A$2:$H$3814, 8, FALSE )</f>
        <v>245000</v>
      </c>
      <c r="H61" s="3">
        <f t="shared" si="0"/>
        <v>0.94285714285714284</v>
      </c>
    </row>
    <row r="62" spans="1:8" x14ac:dyDescent="0.5">
      <c r="A62" t="s">
        <v>223</v>
      </c>
      <c r="B62" t="s">
        <v>224</v>
      </c>
      <c r="C62" t="s">
        <v>123</v>
      </c>
      <c r="D62" t="s">
        <v>226</v>
      </c>
      <c r="F62">
        <f>VLOOKUP( LEFT(A62,3)&amp;LEFT(C62,3)&amp;LEFT(D62,15)&amp;"TOTAL OPERABLE CAPACITY"&amp;"Atmospheric Crude Distillation Capacity (barrels per calendar day)", 'Indexed Rates'!$A$2:$H$3814, 8, FALSE )</f>
        <v>273000</v>
      </c>
      <c r="G62">
        <f>VLOOKUP( LEFT(A62,3)&amp;LEFT(C62,3)&amp;LEFT(D62,15)&amp;"TOTAL OPERABLE CAPACITY"&amp;"Atmospheric Crude Distillation Capacity (barrels per stream day)", 'Indexed Rates'!$A$2:$H$3814, 8, FALSE )</f>
        <v>292000</v>
      </c>
      <c r="H62" s="3">
        <f t="shared" si="0"/>
        <v>0.93493150684931503</v>
      </c>
    </row>
    <row r="63" spans="1:8" x14ac:dyDescent="0.5">
      <c r="A63" t="s">
        <v>223</v>
      </c>
      <c r="B63" t="s">
        <v>224</v>
      </c>
      <c r="C63" t="s">
        <v>26</v>
      </c>
      <c r="D63" t="s">
        <v>227</v>
      </c>
      <c r="F63">
        <f>VLOOKUP( LEFT(A63,3)&amp;LEFT(C63,3)&amp;LEFT(D63,15)&amp;"TOTAL OPERABLE CAPACITY"&amp;"Atmospheric Crude Distillation Capacity (barrels per calendar day)", 'Indexed Rates'!$A$2:$H$3814, 8, FALSE )</f>
        <v>543000</v>
      </c>
      <c r="G63">
        <f>VLOOKUP( LEFT(A63,3)&amp;LEFT(C63,3)&amp;LEFT(D63,15)&amp;"TOTAL OPERABLE CAPACITY"&amp;"Atmospheric Crude Distillation Capacity (barrels per stream day)", 'Indexed Rates'!$A$2:$H$3814, 8, FALSE )</f>
        <v>580000</v>
      </c>
      <c r="H63" s="3">
        <f t="shared" si="0"/>
        <v>0.93620689655172418</v>
      </c>
    </row>
    <row r="64" spans="1:8" x14ac:dyDescent="0.5">
      <c r="A64" t="s">
        <v>223</v>
      </c>
      <c r="B64" t="s">
        <v>224</v>
      </c>
      <c r="C64" t="s">
        <v>228</v>
      </c>
      <c r="D64" t="s">
        <v>229</v>
      </c>
      <c r="F64">
        <f>VLOOKUP( LEFT(A64,3)&amp;LEFT(C64,3)&amp;LEFT(D64,15)&amp;"TOTAL OPERABLE CAPACITY"&amp;"Atmospheric Crude Distillation Capacity (barrels per calendar day)", 'Indexed Rates'!$A$2:$H$3814, 8, FALSE )</f>
        <v>132000</v>
      </c>
      <c r="G64">
        <f>VLOOKUP( LEFT(A64,3)&amp;LEFT(C64,3)&amp;LEFT(D64,15)&amp;"TOTAL OPERABLE CAPACITY"&amp;"Atmospheric Crude Distillation Capacity (barrels per stream day)", 'Indexed Rates'!$A$2:$H$3814, 8, FALSE )</f>
        <v>144000</v>
      </c>
      <c r="H64" s="3">
        <f t="shared" si="0"/>
        <v>0.91666666666666663</v>
      </c>
    </row>
    <row r="65" spans="1:8" x14ac:dyDescent="0.5">
      <c r="A65" t="s">
        <v>223</v>
      </c>
      <c r="B65" t="s">
        <v>224</v>
      </c>
      <c r="C65" t="s">
        <v>74</v>
      </c>
      <c r="D65" t="s">
        <v>230</v>
      </c>
      <c r="F65">
        <f>VLOOKUP( LEFT(A65,3)&amp;LEFT(C65,3)&amp;LEFT(D65,15)&amp;"TOTAL OPERABLE CAPACITY"&amp;"Atmospheric Crude Distillation Capacity (barrels per calendar day)", 'Indexed Rates'!$A$2:$H$3814, 8, FALSE )</f>
        <v>93000</v>
      </c>
      <c r="G65">
        <f>VLOOKUP( LEFT(A65,3)&amp;LEFT(C65,3)&amp;LEFT(D65,15)&amp;"TOTAL OPERABLE CAPACITY"&amp;"Atmospheric Crude Distillation Capacity (barrels per stream day)", 'Indexed Rates'!$A$2:$H$3814, 8, FALSE )</f>
        <v>100000</v>
      </c>
      <c r="H65" s="3">
        <f t="shared" si="0"/>
        <v>0.93</v>
      </c>
    </row>
    <row r="66" spans="1:8" x14ac:dyDescent="0.5">
      <c r="A66" t="s">
        <v>223</v>
      </c>
      <c r="B66" t="s">
        <v>224</v>
      </c>
      <c r="C66" t="s">
        <v>38</v>
      </c>
      <c r="D66" t="s">
        <v>231</v>
      </c>
      <c r="F66">
        <f>VLOOKUP( LEFT(A66,3)&amp;LEFT(C66,3)&amp;LEFT(D66,15)&amp;"TOTAL OPERABLE CAPACITY"&amp;"Atmospheric Crude Distillation Capacity (barrels per calendar day)", 'Indexed Rates'!$A$2:$H$3814, 8, FALSE )</f>
        <v>459000</v>
      </c>
      <c r="G66">
        <f>VLOOKUP( LEFT(A66,3)&amp;LEFT(C66,3)&amp;LEFT(D66,15)&amp;"TOTAL OPERABLE CAPACITY"&amp;"Atmospheric Crude Distillation Capacity (barrels per stream day)", 'Indexed Rates'!$A$2:$H$3814, 8, FALSE )</f>
        <v>481000</v>
      </c>
      <c r="H66" s="3">
        <f t="shared" si="0"/>
        <v>0.95426195426195426</v>
      </c>
    </row>
    <row r="67" spans="1:8" x14ac:dyDescent="0.5">
      <c r="A67" t="s">
        <v>223</v>
      </c>
      <c r="B67" t="s">
        <v>224</v>
      </c>
      <c r="C67" t="s">
        <v>38</v>
      </c>
      <c r="D67" t="s">
        <v>233</v>
      </c>
      <c r="F67">
        <f>VLOOKUP( LEFT(A67,3)&amp;LEFT(C67,3)&amp;LEFT(D67,15)&amp;"TOTAL OPERABLE CAPACITY"&amp;"Atmospheric Crude Distillation Capacity (barrels per calendar day)", 'Indexed Rates'!$A$2:$H$3814, 8, FALSE )</f>
        <v>86000</v>
      </c>
      <c r="G67">
        <f>VLOOKUP( LEFT(A67,3)&amp;LEFT(C67,3)&amp;LEFT(D67,15)&amp;"TOTAL OPERABLE CAPACITY"&amp;"Atmospheric Crude Distillation Capacity (barrels per stream day)", 'Indexed Rates'!$A$2:$H$3814, 8, FALSE )</f>
        <v>89500</v>
      </c>
      <c r="H67" s="3">
        <f t="shared" ref="H67:H130" si="1">F67/G67</f>
        <v>0.96089385474860334</v>
      </c>
    </row>
    <row r="68" spans="1:8" x14ac:dyDescent="0.5">
      <c r="A68" t="s">
        <v>237</v>
      </c>
      <c r="B68" t="s">
        <v>238</v>
      </c>
      <c r="C68" t="s">
        <v>26</v>
      </c>
      <c r="D68" t="s">
        <v>239</v>
      </c>
      <c r="F68">
        <f>VLOOKUP( LEFT(A68,3)&amp;LEFT(C68,3)&amp;LEFT(D68,15)&amp;"TOTAL OPERABLE CAPACITY"&amp;"Atmospheric Crude Distillation Capacity (barrels per calendar day)", 'Indexed Rates'!$A$2:$H$3814, 8, FALSE )</f>
        <v>227586</v>
      </c>
      <c r="G68">
        <f>VLOOKUP( LEFT(A68,3)&amp;LEFT(C68,3)&amp;LEFT(D68,15)&amp;"TOTAL OPERABLE CAPACITY"&amp;"Atmospheric Crude Distillation Capacity (barrels per stream day)", 'Indexed Rates'!$A$2:$H$3814, 8, FALSE )</f>
        <v>260000</v>
      </c>
      <c r="H68" s="3">
        <f t="shared" si="1"/>
        <v>0.87533076923076925</v>
      </c>
    </row>
    <row r="69" spans="1:8" x14ac:dyDescent="0.5">
      <c r="A69" t="s">
        <v>237</v>
      </c>
      <c r="B69" t="s">
        <v>238</v>
      </c>
      <c r="C69" t="s">
        <v>26</v>
      </c>
      <c r="D69" t="s">
        <v>240</v>
      </c>
      <c r="F69">
        <f>VLOOKUP( LEFT(A69,3)&amp;LEFT(C69,3)&amp;LEFT(D69,15)&amp;"TOTAL OPERABLE CAPACITY"&amp;"Atmospheric Crude Distillation Capacity (barrels per calendar day)", 'Indexed Rates'!$A$2:$H$3814, 8, FALSE )</f>
        <v>225800</v>
      </c>
      <c r="G69">
        <f>VLOOKUP( LEFT(A69,3)&amp;LEFT(C69,3)&amp;LEFT(D69,15)&amp;"TOTAL OPERABLE CAPACITY"&amp;"Atmospheric Crude Distillation Capacity (barrels per stream day)", 'Indexed Rates'!$A$2:$H$3814, 8, FALSE )</f>
        <v>250000</v>
      </c>
      <c r="H69" s="3">
        <f t="shared" si="1"/>
        <v>0.9032</v>
      </c>
    </row>
    <row r="70" spans="1:8" x14ac:dyDescent="0.5">
      <c r="A70" t="s">
        <v>237</v>
      </c>
      <c r="B70" t="s">
        <v>238</v>
      </c>
      <c r="C70" t="s">
        <v>38</v>
      </c>
      <c r="D70" t="s">
        <v>241</v>
      </c>
      <c r="F70">
        <f>VLOOKUP( LEFT(A70,3)&amp;LEFT(C70,3)&amp;LEFT(D70,15)&amp;"TOTAL OPERABLE CAPACITY"&amp;"Atmospheric Crude Distillation Capacity (barrels per calendar day)", 'Indexed Rates'!$A$2:$H$3814, 8, FALSE )</f>
        <v>603000</v>
      </c>
      <c r="G70">
        <f>VLOOKUP( LEFT(A70,3)&amp;LEFT(C70,3)&amp;LEFT(D70,15)&amp;"TOTAL OPERABLE CAPACITY"&amp;"Atmospheric Crude Distillation Capacity (barrels per stream day)", 'Indexed Rates'!$A$2:$H$3814, 8, FALSE )</f>
        <v>635000</v>
      </c>
      <c r="H70" s="3">
        <f t="shared" si="1"/>
        <v>0.94960629921259843</v>
      </c>
    </row>
    <row r="71" spans="1:8" x14ac:dyDescent="0.5">
      <c r="A71" t="s">
        <v>172</v>
      </c>
      <c r="B71" t="s">
        <v>173</v>
      </c>
      <c r="C71" t="s">
        <v>174</v>
      </c>
      <c r="D71" t="s">
        <v>175</v>
      </c>
      <c r="F71">
        <f>VLOOKUP( LEFT(A71,3)&amp;LEFT(C71,3)&amp;LEFT(D71,15)&amp;"TOTAL OPERABLE CAPACITY"&amp;"Atmospheric Crude Distillation Capacity (barrels per calendar day)", 'Indexed Rates'!$A$2:$H$3814, 8, FALSE )</f>
        <v>93500</v>
      </c>
      <c r="G71">
        <f>VLOOKUP( LEFT(A71,3)&amp;LEFT(C71,3)&amp;LEFT(D71,15)&amp;"TOTAL OPERABLE CAPACITY"&amp;"Atmospheric Crude Distillation Capacity (barrels per stream day)", 'Indexed Rates'!$A$2:$H$3814, 8, FALSE )</f>
        <v>95000</v>
      </c>
      <c r="H71" s="3">
        <f t="shared" si="1"/>
        <v>0.98421052631578942</v>
      </c>
    </row>
    <row r="72" spans="1:8" x14ac:dyDescent="0.5">
      <c r="A72" t="s">
        <v>172</v>
      </c>
      <c r="B72" t="s">
        <v>177</v>
      </c>
      <c r="C72" t="s">
        <v>178</v>
      </c>
      <c r="D72" t="s">
        <v>179</v>
      </c>
      <c r="F72">
        <f>VLOOKUP( LEFT(A72,3)&amp;LEFT(C72,3)&amp;LEFT(D72,15)&amp;"TOTAL OPERABLE CAPACITY"&amp;"Atmospheric Crude Distillation Capacity (barrels per calendar day)", 'Indexed Rates'!$A$2:$H$3814, 8, FALSE )</f>
        <v>18000</v>
      </c>
      <c r="G72">
        <f>VLOOKUP( LEFT(A72,3)&amp;LEFT(C72,3)&amp;LEFT(D72,15)&amp;"TOTAL OPERABLE CAPACITY"&amp;"Atmospheric Crude Distillation Capacity (barrels per stream day)", 'Indexed Rates'!$A$2:$H$3814, 8, FALSE )</f>
        <v>18500</v>
      </c>
      <c r="H72" s="3">
        <f t="shared" si="1"/>
        <v>0.97297297297297303</v>
      </c>
    </row>
    <row r="73" spans="1:8" x14ac:dyDescent="0.5">
      <c r="A73" t="s">
        <v>100</v>
      </c>
      <c r="B73" t="s">
        <v>311</v>
      </c>
      <c r="C73" t="s">
        <v>9</v>
      </c>
      <c r="D73" t="s">
        <v>312</v>
      </c>
      <c r="F73">
        <f>VLOOKUP( LEFT(A73,3)&amp;LEFT(C73,3)&amp;LEFT(D73,15)&amp;"TOTAL OPERABLE CAPACITY"&amp;"Atmospheric Crude Distillation Capacity (barrels per calendar day)", 'Indexed Rates'!$A$2:$H$3814, 8, FALSE )</f>
        <v>150900</v>
      </c>
      <c r="G73">
        <f>VLOOKUP( LEFT(A73,3)&amp;LEFT(C73,3)&amp;LEFT(D73,15)&amp;"TOTAL OPERABLE CAPACITY"&amp;"Atmospheric Crude Distillation Capacity (barrels per stream day)", 'Indexed Rates'!$A$2:$H$3814, 8, FALSE )</f>
        <v>157800</v>
      </c>
      <c r="H73" s="3">
        <f t="shared" si="1"/>
        <v>0.95627376425855515</v>
      </c>
    </row>
    <row r="74" spans="1:8" x14ac:dyDescent="0.5">
      <c r="A74" t="s">
        <v>100</v>
      </c>
      <c r="B74" t="s">
        <v>135</v>
      </c>
      <c r="C74" t="s">
        <v>136</v>
      </c>
      <c r="D74" t="s">
        <v>137</v>
      </c>
      <c r="F74">
        <f>VLOOKUP( LEFT(A74,3)&amp;LEFT(C74,3)&amp;LEFT(D74,15)&amp;"TOTAL OPERABLE CAPACITY"&amp;"Atmospheric Crude Distillation Capacity (barrels per calendar day)", 'Indexed Rates'!$A$2:$H$3814, 8, FALSE )</f>
        <v>182200</v>
      </c>
      <c r="G74">
        <f>VLOOKUP( LEFT(A74,3)&amp;LEFT(C74,3)&amp;LEFT(D74,15)&amp;"TOTAL OPERABLE CAPACITY"&amp;"Atmospheric Crude Distillation Capacity (barrels per stream day)", 'Indexed Rates'!$A$2:$H$3814, 8, FALSE )</f>
        <v>190200</v>
      </c>
      <c r="H74" s="3">
        <f t="shared" si="1"/>
        <v>0.95793901156677186</v>
      </c>
    </row>
    <row r="75" spans="1:8" x14ac:dyDescent="0.5">
      <c r="A75" t="s">
        <v>100</v>
      </c>
      <c r="B75" t="s">
        <v>101</v>
      </c>
      <c r="C75" t="s">
        <v>26</v>
      </c>
      <c r="D75" t="s">
        <v>102</v>
      </c>
      <c r="F75">
        <f>VLOOKUP( LEFT(A75,3)&amp;LEFT(C75,3)&amp;LEFT(D75,15)&amp;"TOTAL OPERABLE CAPACITY"&amp;"Atmospheric Crude Distillation Capacity (barrels per calendar day)", 'Indexed Rates'!$A$2:$H$3814, 8, FALSE )</f>
        <v>190000</v>
      </c>
      <c r="G75">
        <f>VLOOKUP( LEFT(A75,3)&amp;LEFT(C75,3)&amp;LEFT(D75,15)&amp;"TOTAL OPERABLE CAPACITY"&amp;"Atmospheric Crude Distillation Capacity (barrels per stream day)", 'Indexed Rates'!$A$2:$H$3814, 8, FALSE )</f>
        <v>197000</v>
      </c>
      <c r="H75" s="3">
        <f t="shared" si="1"/>
        <v>0.96446700507614214</v>
      </c>
    </row>
    <row r="76" spans="1:8" x14ac:dyDescent="0.5">
      <c r="A76" t="s">
        <v>100</v>
      </c>
      <c r="B76" t="s">
        <v>247</v>
      </c>
      <c r="C76" t="s">
        <v>52</v>
      </c>
      <c r="D76" t="s">
        <v>53</v>
      </c>
      <c r="F76">
        <f>VLOOKUP( LEFT(A76,3)&amp;LEFT(C76,3)&amp;LEFT(D76,15)&amp;"TOTAL OPERABLE CAPACITY"&amp;"Atmospheric Crude Distillation Capacity (barrels per calendar day)", 'Indexed Rates'!$A$2:$H$3814, 8, FALSE )</f>
        <v>160000</v>
      </c>
      <c r="G76">
        <f>VLOOKUP( LEFT(A76,3)&amp;LEFT(C76,3)&amp;LEFT(D76,15)&amp;"TOTAL OPERABLE CAPACITY"&amp;"Atmospheric Crude Distillation Capacity (barrels per stream day)", 'Indexed Rates'!$A$2:$H$3814, 8, FALSE )</f>
        <v>166000</v>
      </c>
      <c r="H76" s="3">
        <f t="shared" si="1"/>
        <v>0.96385542168674698</v>
      </c>
    </row>
    <row r="77" spans="1:8" x14ac:dyDescent="0.5">
      <c r="A77" t="s">
        <v>100</v>
      </c>
      <c r="B77" t="s">
        <v>310</v>
      </c>
      <c r="C77" t="s">
        <v>74</v>
      </c>
      <c r="D77" t="s">
        <v>75</v>
      </c>
      <c r="F77">
        <f>VLOOKUP( LEFT(A77,3)&amp;LEFT(C77,3)&amp;LEFT(D77,15)&amp;"TOTAL OPERABLE CAPACITY"&amp;"Atmospheric Crude Distillation Capacity (barrels per calendar day)", 'Indexed Rates'!$A$2:$H$3814, 8, FALSE )</f>
        <v>160000</v>
      </c>
      <c r="G77">
        <f>VLOOKUP( LEFT(A77,3)&amp;LEFT(C77,3)&amp;LEFT(D77,15)&amp;"TOTAL OPERABLE CAPACITY"&amp;"Atmospheric Crude Distillation Capacity (barrels per stream day)", 'Indexed Rates'!$A$2:$H$3814, 8, FALSE )</f>
        <v>188000</v>
      </c>
      <c r="H77" s="3">
        <f t="shared" si="1"/>
        <v>0.85106382978723405</v>
      </c>
    </row>
    <row r="78" spans="1:8" x14ac:dyDescent="0.5">
      <c r="A78" t="s">
        <v>113</v>
      </c>
      <c r="B78" t="s">
        <v>248</v>
      </c>
      <c r="C78" t="s">
        <v>155</v>
      </c>
      <c r="D78" t="s">
        <v>249</v>
      </c>
      <c r="F78">
        <f>VLOOKUP( LEFT(A78,3)&amp;LEFT(C78,3)&amp;LEFT(D78,15)&amp;"TOTAL OPERABLE CAPACITY"&amp;"Atmospheric Crude Distillation Capacity (barrels per calendar day)", 'Indexed Rates'!$A$2:$H$3814, 8, FALSE )</f>
        <v>175940</v>
      </c>
      <c r="G78">
        <f>VLOOKUP( LEFT(A78,3)&amp;LEFT(C78,3)&amp;LEFT(D78,15)&amp;"TOTAL OPERABLE CAPACITY"&amp;"Atmospheric Crude Distillation Capacity (barrels per stream day)", 'Indexed Rates'!$A$2:$H$3814, 8, FALSE )</f>
        <v>185200</v>
      </c>
      <c r="H78" s="3">
        <f t="shared" si="1"/>
        <v>0.95</v>
      </c>
    </row>
    <row r="79" spans="1:8" x14ac:dyDescent="0.5">
      <c r="A79" t="s">
        <v>113</v>
      </c>
      <c r="B79" t="s">
        <v>114</v>
      </c>
      <c r="C79" t="s">
        <v>26</v>
      </c>
      <c r="D79" t="s">
        <v>81</v>
      </c>
      <c r="F79">
        <f>VLOOKUP( LEFT(A79,3)&amp;LEFT(C79,3)&amp;LEFT(D79,15)&amp;"TOTAL OPERABLE CAPACITY"&amp;"Atmospheric Crude Distillation Capacity (barrels per calendar day)", 'Indexed Rates'!$A$2:$H$3814, 8, FALSE )</f>
        <v>425000</v>
      </c>
      <c r="G79">
        <f>VLOOKUP( LEFT(A79,3)&amp;LEFT(C79,3)&amp;LEFT(D79,15)&amp;"TOTAL OPERABLE CAPACITY"&amp;"Atmospheric Crude Distillation Capacity (barrels per stream day)", 'Indexed Rates'!$A$2:$H$3814, 8, FALSE )</f>
        <v>440000</v>
      </c>
      <c r="H79" s="3">
        <f t="shared" si="1"/>
        <v>0.96590909090909094</v>
      </c>
    </row>
    <row r="80" spans="1:8" x14ac:dyDescent="0.5">
      <c r="A80" t="s">
        <v>113</v>
      </c>
      <c r="B80" t="s">
        <v>115</v>
      </c>
      <c r="C80" t="s">
        <v>38</v>
      </c>
      <c r="D80" t="s">
        <v>78</v>
      </c>
      <c r="F80">
        <f>VLOOKUP( LEFT(A80,3)&amp;LEFT(C80,3)&amp;LEFT(D80,15)&amp;"TOTAL OPERABLE CAPACITY"&amp;"Atmospheric Crude Distillation Capacity (barrels per calendar day)", 'Indexed Rates'!$A$2:$H$3814, 8, FALSE )</f>
        <v>157500</v>
      </c>
      <c r="G80">
        <f>VLOOKUP( LEFT(A80,3)&amp;LEFT(C80,3)&amp;LEFT(D80,15)&amp;"TOTAL OPERABLE CAPACITY"&amp;"Atmospheric Crude Distillation Capacity (barrels per stream day)", 'Indexed Rates'!$A$2:$H$3814, 8, FALSE )</f>
        <v>163500</v>
      </c>
      <c r="H80" s="3">
        <f t="shared" si="1"/>
        <v>0.96330275229357798</v>
      </c>
    </row>
    <row r="81" spans="1:8" x14ac:dyDescent="0.5">
      <c r="A81" t="s">
        <v>254</v>
      </c>
      <c r="B81" t="s">
        <v>254</v>
      </c>
      <c r="C81" t="s">
        <v>38</v>
      </c>
      <c r="D81" t="s">
        <v>195</v>
      </c>
      <c r="F81">
        <f>VLOOKUP( LEFT(A81,3)&amp;LEFT(C81,3)&amp;LEFT(D81,15)&amp;"TOTAL OPERABLE CAPACITY"&amp;"Atmospheric Crude Distillation Capacity (barrels per calendar day)", 'Indexed Rates'!$A$2:$H$3814, 8, FALSE )</f>
        <v>25000</v>
      </c>
      <c r="G81">
        <f>VLOOKUP( LEFT(A81,3)&amp;LEFT(C81,3)&amp;LEFT(D81,15)&amp;"TOTAL OPERABLE CAPACITY"&amp;"Atmospheric Crude Distillation Capacity (barrels per stream day)", 'Indexed Rates'!$A$2:$H$3814, 8, FALSE )</f>
        <v>27500</v>
      </c>
      <c r="H81" s="3">
        <f t="shared" si="1"/>
        <v>0.90909090909090906</v>
      </c>
    </row>
    <row r="82" spans="1:8" x14ac:dyDescent="0.5">
      <c r="A82" t="s">
        <v>244</v>
      </c>
      <c r="B82" t="s">
        <v>245</v>
      </c>
      <c r="C82" t="s">
        <v>38</v>
      </c>
      <c r="D82" t="s">
        <v>246</v>
      </c>
      <c r="F82">
        <f>VLOOKUP( LEFT(A82,3)&amp;LEFT(C82,3)&amp;LEFT(D82,15)&amp;"TOTAL OPERABLE CAPACITY"&amp;"Atmospheric Crude Distillation Capacity (barrels per calendar day)", 'Indexed Rates'!$A$2:$H$3814, 8, FALSE )</f>
        <v>112229</v>
      </c>
      <c r="G82">
        <f>VLOOKUP( LEFT(A82,3)&amp;LEFT(C82,3)&amp;LEFT(D82,15)&amp;"TOTAL OPERABLE CAPACITY"&amp;"Atmospheric Crude Distillation Capacity (barrels per stream day)", 'Indexed Rates'!$A$2:$H$3814, 8, FALSE )</f>
        <v>115700</v>
      </c>
      <c r="H82" s="3">
        <f t="shared" si="1"/>
        <v>0.97</v>
      </c>
    </row>
    <row r="83" spans="1:8" x14ac:dyDescent="0.5">
      <c r="A83" t="s">
        <v>258</v>
      </c>
      <c r="B83" t="s">
        <v>258</v>
      </c>
      <c r="C83" t="s">
        <v>9</v>
      </c>
      <c r="D83" t="s">
        <v>259</v>
      </c>
      <c r="F83">
        <f>VLOOKUP( LEFT(A83,3)&amp;LEFT(C83,3)&amp;LEFT(D83,15)&amp;"TOTAL OPERABLE CAPACITY"&amp;"Atmospheric Crude Distillation Capacity (barrels per calendar day)", 'Indexed Rates'!$A$2:$H$3814, 8, FALSE )</f>
        <v>120200</v>
      </c>
      <c r="G83">
        <f>VLOOKUP( LEFT(A83,3)&amp;LEFT(C83,3)&amp;LEFT(D83,15)&amp;"TOTAL OPERABLE CAPACITY"&amp;"Atmospheric Crude Distillation Capacity (barrels per stream day)", 'Indexed Rates'!$A$2:$H$3814, 8, FALSE )</f>
        <v>128000</v>
      </c>
      <c r="H83" s="3">
        <f t="shared" si="1"/>
        <v>0.93906250000000002</v>
      </c>
    </row>
    <row r="84" spans="1:8" x14ac:dyDescent="0.5">
      <c r="A84" t="s">
        <v>258</v>
      </c>
      <c r="B84" t="s">
        <v>258</v>
      </c>
      <c r="C84" t="s">
        <v>9</v>
      </c>
      <c r="D84" t="s">
        <v>260</v>
      </c>
      <c r="F84">
        <f>VLOOKUP( LEFT(A84,3)&amp;LEFT(C84,3)&amp;LEFT(D84,15)&amp;"TOTAL OPERABLE CAPACITY"&amp;"Atmospheric Crude Distillation Capacity (barrels per calendar day)", 'Indexed Rates'!$A$2:$H$3814, 8, FALSE )</f>
        <v>139000</v>
      </c>
      <c r="G84">
        <f>VLOOKUP( LEFT(A84,3)&amp;LEFT(C84,3)&amp;LEFT(D84,15)&amp;"TOTAL OPERABLE CAPACITY"&amp;"Atmospheric Crude Distillation Capacity (barrels per stream day)", 'Indexed Rates'!$A$2:$H$3814, 8, FALSE )</f>
        <v>147000</v>
      </c>
      <c r="H84" s="3">
        <f t="shared" si="1"/>
        <v>0.94557823129251706</v>
      </c>
    </row>
    <row r="85" spans="1:8" x14ac:dyDescent="0.5">
      <c r="A85" t="s">
        <v>258</v>
      </c>
      <c r="B85" t="s">
        <v>258</v>
      </c>
      <c r="C85" t="s">
        <v>26</v>
      </c>
      <c r="D85" t="s">
        <v>261</v>
      </c>
      <c r="F85">
        <f>VLOOKUP( LEFT(A85,3)&amp;LEFT(C85,3)&amp;LEFT(D85,15)&amp;"TOTAL OPERABLE CAPACITY"&amp;"Atmospheric Crude Distillation Capacity (barrels per calendar day)", 'Indexed Rates'!$A$2:$H$3814, 8, FALSE )</f>
        <v>247000</v>
      </c>
      <c r="G85">
        <f>VLOOKUP( LEFT(A85,3)&amp;LEFT(C85,3)&amp;LEFT(D85,15)&amp;"TOTAL OPERABLE CAPACITY"&amp;"Atmospheric Crude Distillation Capacity (barrels per stream day)", 'Indexed Rates'!$A$2:$H$3814, 8, FALSE )</f>
        <v>260000</v>
      </c>
      <c r="H85" s="3">
        <f t="shared" si="1"/>
        <v>0.95</v>
      </c>
    </row>
    <row r="86" spans="1:8" x14ac:dyDescent="0.5">
      <c r="A86" t="s">
        <v>258</v>
      </c>
      <c r="B86" t="s">
        <v>258</v>
      </c>
      <c r="C86" t="s">
        <v>26</v>
      </c>
      <c r="D86" t="s">
        <v>152</v>
      </c>
      <c r="F86">
        <f>VLOOKUP( LEFT(A86,3)&amp;LEFT(C86,3)&amp;LEFT(D86,15)&amp;"TOTAL OPERABLE CAPACITY"&amp;"Atmospheric Crude Distillation Capacity (barrels per calendar day)", 'Indexed Rates'!$A$2:$H$3814, 8, FALSE )</f>
        <v>260000</v>
      </c>
      <c r="G86">
        <f>VLOOKUP( LEFT(A86,3)&amp;LEFT(C86,3)&amp;LEFT(D86,15)&amp;"TOTAL OPERABLE CAPACITY"&amp;"Atmospheric Crude Distillation Capacity (barrels per stream day)", 'Indexed Rates'!$A$2:$H$3814, 8, FALSE )</f>
        <v>273000</v>
      </c>
      <c r="H86" s="3">
        <f t="shared" si="1"/>
        <v>0.95238095238095233</v>
      </c>
    </row>
    <row r="87" spans="1:8" x14ac:dyDescent="0.5">
      <c r="A87" t="s">
        <v>258</v>
      </c>
      <c r="B87" t="s">
        <v>258</v>
      </c>
      <c r="C87" t="s">
        <v>91</v>
      </c>
      <c r="D87" t="s">
        <v>159</v>
      </c>
      <c r="F87">
        <f>VLOOKUP( LEFT(A87,3)&amp;LEFT(C87,3)&amp;LEFT(D87,15)&amp;"TOTAL OPERABLE CAPACITY"&amp;"Atmospheric Crude Distillation Capacity (barrels per calendar day)", 'Indexed Rates'!$A$2:$H$3814, 8, FALSE )</f>
        <v>60000</v>
      </c>
      <c r="G87">
        <f>VLOOKUP( LEFT(A87,3)&amp;LEFT(C87,3)&amp;LEFT(D87,15)&amp;"TOTAL OPERABLE CAPACITY"&amp;"Atmospheric Crude Distillation Capacity (barrels per stream day)", 'Indexed Rates'!$A$2:$H$3814, 8, FALSE )</f>
        <v>63400</v>
      </c>
      <c r="H87" s="3">
        <f t="shared" si="1"/>
        <v>0.94637223974763407</v>
      </c>
    </row>
    <row r="88" spans="1:8" x14ac:dyDescent="0.5">
      <c r="A88" t="s">
        <v>258</v>
      </c>
      <c r="B88" t="s">
        <v>258</v>
      </c>
      <c r="C88" t="s">
        <v>52</v>
      </c>
      <c r="D88" t="s">
        <v>264</v>
      </c>
      <c r="F88">
        <f>VLOOKUP( LEFT(A88,3)&amp;LEFT(C88,3)&amp;LEFT(D88,15)&amp;"TOTAL OPERABLE CAPACITY"&amp;"Atmospheric Crude Distillation Capacity (barrels per calendar day)", 'Indexed Rates'!$A$2:$H$3814, 8, FALSE )</f>
        <v>241000</v>
      </c>
      <c r="G88">
        <f>VLOOKUP( LEFT(A88,3)&amp;LEFT(C88,3)&amp;LEFT(D88,15)&amp;"TOTAL OPERABLE CAPACITY"&amp;"Atmospheric Crude Distillation Capacity (barrels per stream day)", 'Indexed Rates'!$A$2:$H$3814, 8, FALSE )</f>
        <v>256400</v>
      </c>
      <c r="H88" s="3">
        <f t="shared" si="1"/>
        <v>0.93993759750390016</v>
      </c>
    </row>
    <row r="89" spans="1:8" x14ac:dyDescent="0.5">
      <c r="A89" t="s">
        <v>258</v>
      </c>
      <c r="B89" t="s">
        <v>258</v>
      </c>
      <c r="C89" t="s">
        <v>189</v>
      </c>
      <c r="D89" t="s">
        <v>265</v>
      </c>
      <c r="F89">
        <f>VLOOKUP( LEFT(A89,3)&amp;LEFT(C89,3)&amp;LEFT(D89,15)&amp;"TOTAL OPERABLE CAPACITY"&amp;"Atmospheric Crude Distillation Capacity (barrels per calendar day)", 'Indexed Rates'!$A$2:$H$3814, 8, FALSE )</f>
        <v>200000</v>
      </c>
      <c r="G89">
        <f>VLOOKUP( LEFT(A89,3)&amp;LEFT(C89,3)&amp;LEFT(D89,15)&amp;"TOTAL OPERABLE CAPACITY"&amp;"Atmospheric Crude Distillation Capacity (barrels per stream day)", 'Indexed Rates'!$A$2:$H$3814, 8, FALSE )</f>
        <v>219144</v>
      </c>
      <c r="H89" s="3">
        <f t="shared" si="1"/>
        <v>0.91264191581790965</v>
      </c>
    </row>
    <row r="90" spans="1:8" x14ac:dyDescent="0.5">
      <c r="A90" t="s">
        <v>258</v>
      </c>
      <c r="B90" t="s">
        <v>258</v>
      </c>
      <c r="C90" t="s">
        <v>38</v>
      </c>
      <c r="D90" t="s">
        <v>266</v>
      </c>
      <c r="F90">
        <f>VLOOKUP( LEFT(A90,3)&amp;LEFT(C90,3)&amp;LEFT(D90,15)&amp;"TOTAL OPERABLE CAPACITY"&amp;"Atmospheric Crude Distillation Capacity (barrels per calendar day)", 'Indexed Rates'!$A$2:$H$3814, 8, FALSE )</f>
        <v>247000</v>
      </c>
      <c r="G90">
        <f>VLOOKUP( LEFT(A90,3)&amp;LEFT(C90,3)&amp;LEFT(D90,15)&amp;"TOTAL OPERABLE CAPACITY"&amp;"Atmospheric Crude Distillation Capacity (barrels per stream day)", 'Indexed Rates'!$A$2:$H$3814, 8, FALSE )</f>
        <v>260000</v>
      </c>
      <c r="H90" s="3">
        <f t="shared" si="1"/>
        <v>0.95</v>
      </c>
    </row>
    <row r="91" spans="1:8" x14ac:dyDescent="0.5">
      <c r="A91" t="s">
        <v>258</v>
      </c>
      <c r="B91" t="s">
        <v>258</v>
      </c>
      <c r="C91" t="s">
        <v>70</v>
      </c>
      <c r="D91" t="s">
        <v>71</v>
      </c>
      <c r="F91">
        <f>VLOOKUP( LEFT(A91,3)&amp;LEFT(C91,3)&amp;LEFT(D91,15)&amp;"TOTAL OPERABLE CAPACITY"&amp;"Atmospheric Crude Distillation Capacity (barrels per calendar day)", 'Indexed Rates'!$A$2:$H$3814, 8, FALSE )</f>
        <v>101000</v>
      </c>
      <c r="G91">
        <f>VLOOKUP( LEFT(A91,3)&amp;LEFT(C91,3)&amp;LEFT(D91,15)&amp;"TOTAL OPERABLE CAPACITY"&amp;"Atmospheric Crude Distillation Capacity (barrels per stream day)", 'Indexed Rates'!$A$2:$H$3814, 8, FALSE )</f>
        <v>107500</v>
      </c>
      <c r="H91" s="3">
        <f t="shared" si="1"/>
        <v>0.93953488372093019</v>
      </c>
    </row>
    <row r="92" spans="1:8" x14ac:dyDescent="0.5">
      <c r="A92" t="s">
        <v>267</v>
      </c>
      <c r="B92" t="s">
        <v>268</v>
      </c>
      <c r="C92" t="s">
        <v>26</v>
      </c>
      <c r="D92" t="s">
        <v>269</v>
      </c>
      <c r="F92">
        <f>VLOOKUP( LEFT(A92,3)&amp;LEFT(C92,3)&amp;LEFT(D92,15)&amp;"TOTAL OPERABLE CAPACITY"&amp;"Atmospheric Crude Distillation Capacity (barrels per calendar day)", 'Indexed Rates'!$A$2:$H$3814, 8, FALSE )</f>
        <v>75000</v>
      </c>
      <c r="G92">
        <f>VLOOKUP( LEFT(A92,3)&amp;LEFT(C92,3)&amp;LEFT(D92,15)&amp;"TOTAL OPERABLE CAPACITY"&amp;"Atmospheric Crude Distillation Capacity (barrels per stream day)", 'Indexed Rates'!$A$2:$H$3814, 8, FALSE )</f>
        <v>82500</v>
      </c>
      <c r="H92" s="3">
        <f t="shared" si="1"/>
        <v>0.90909090909090906</v>
      </c>
    </row>
    <row r="93" spans="1:8" x14ac:dyDescent="0.5">
      <c r="A93" t="s">
        <v>315</v>
      </c>
      <c r="B93" t="s">
        <v>316</v>
      </c>
      <c r="C93" t="s">
        <v>47</v>
      </c>
      <c r="D93" t="s">
        <v>317</v>
      </c>
      <c r="F93">
        <f>VLOOKUP( LEFT(A93,3)&amp;LEFT(C93,3)&amp;LEFT(D93,15)&amp;"TOTAL OPERABLE CAPACITY"&amp;"Atmospheric Crude Distillation Capacity (barrels per calendar day)", 'Indexed Rates'!$A$2:$H$3814, 8, FALSE )</f>
        <v>65000</v>
      </c>
      <c r="G93">
        <f>VLOOKUP( LEFT(A93,3)&amp;LEFT(C93,3)&amp;LEFT(D93,15)&amp;"TOTAL OPERABLE CAPACITY"&amp;"Atmospheric Crude Distillation Capacity (barrels per stream day)", 'Indexed Rates'!$A$2:$H$3814, 8, FALSE )</f>
        <v>70000</v>
      </c>
      <c r="H93" s="3">
        <f t="shared" si="1"/>
        <v>0.9285714285714286</v>
      </c>
    </row>
    <row r="94" spans="1:8" x14ac:dyDescent="0.5">
      <c r="A94" t="s">
        <v>278</v>
      </c>
      <c r="B94" t="s">
        <v>279</v>
      </c>
      <c r="C94" t="s">
        <v>170</v>
      </c>
      <c r="D94" t="s">
        <v>280</v>
      </c>
      <c r="F94">
        <f>VLOOKUP( LEFT(A94,3)&amp;LEFT(C94,3)&amp;LEFT(D94,15)&amp;"TOTAL OPERABLE CAPACITY"&amp;"Atmospheric Crude Distillation Capacity (barrels per calendar day)", 'Indexed Rates'!$A$2:$H$3814, 8, FALSE )</f>
        <v>91575</v>
      </c>
      <c r="G94">
        <f>VLOOKUP( LEFT(A94,3)&amp;LEFT(C94,3)&amp;LEFT(D94,15)&amp;"TOTAL OPERABLE CAPACITY"&amp;"Atmospheric Crude Distillation Capacity (barrels per stream day)", 'Indexed Rates'!$A$2:$H$3814, 8, FALSE )</f>
        <v>95500</v>
      </c>
      <c r="H94" s="3">
        <f t="shared" si="1"/>
        <v>0.95890052356020938</v>
      </c>
    </row>
    <row r="95" spans="1:8" x14ac:dyDescent="0.5">
      <c r="A95" t="s">
        <v>278</v>
      </c>
      <c r="B95" t="s">
        <v>281</v>
      </c>
      <c r="C95" t="s">
        <v>9</v>
      </c>
      <c r="D95" t="s">
        <v>282</v>
      </c>
      <c r="F95">
        <f>VLOOKUP( LEFT(A95,3)&amp;LEFT(C95,3)&amp;LEFT(D95,15)&amp;"TOTAL OPERABLE CAPACITY"&amp;"Atmospheric Crude Distillation Capacity (barrels per calendar day)", 'Indexed Rates'!$A$2:$H$3814, 8, FALSE )</f>
        <v>156400</v>
      </c>
      <c r="G95">
        <f>VLOOKUP( LEFT(A95,3)&amp;LEFT(C95,3)&amp;LEFT(D95,15)&amp;"TOTAL OPERABLE CAPACITY"&amp;"Atmospheric Crude Distillation Capacity (barrels per stream day)", 'Indexed Rates'!$A$2:$H$3814, 8, FALSE )</f>
        <v>158000</v>
      </c>
      <c r="H95" s="3">
        <f t="shared" si="1"/>
        <v>0.98987341772151893</v>
      </c>
    </row>
    <row r="96" spans="1:8" x14ac:dyDescent="0.5">
      <c r="A96" t="s">
        <v>278</v>
      </c>
      <c r="B96" t="s">
        <v>283</v>
      </c>
      <c r="C96" t="s">
        <v>26</v>
      </c>
      <c r="D96" t="s">
        <v>284</v>
      </c>
      <c r="F96">
        <f>VLOOKUP( LEFT(A96,3)&amp;LEFT(C96,3)&amp;LEFT(D96,15)&amp;"TOTAL OPERABLE CAPACITY"&amp;"Atmospheric Crude Distillation Capacity (barrels per calendar day)", 'Indexed Rates'!$A$2:$H$3814, 8, FALSE )</f>
        <v>45000</v>
      </c>
      <c r="G96">
        <f>VLOOKUP( LEFT(A96,3)&amp;LEFT(C96,3)&amp;LEFT(D96,15)&amp;"TOTAL OPERABLE CAPACITY"&amp;"Atmospheric Crude Distillation Capacity (barrels per stream day)", 'Indexed Rates'!$A$2:$H$3814, 8, FALSE )</f>
        <v>46000</v>
      </c>
      <c r="H96" s="3">
        <f t="shared" si="1"/>
        <v>0.97826086956521741</v>
      </c>
    </row>
    <row r="97" spans="1:8" x14ac:dyDescent="0.5">
      <c r="A97" t="s">
        <v>278</v>
      </c>
      <c r="B97" t="s">
        <v>281</v>
      </c>
      <c r="C97" t="s">
        <v>70</v>
      </c>
      <c r="D97" t="s">
        <v>285</v>
      </c>
      <c r="F97">
        <f>VLOOKUP( LEFT(A97,3)&amp;LEFT(C97,3)&amp;LEFT(D97,15)&amp;"TOTAL OPERABLE CAPACITY"&amp;"Atmospheric Crude Distillation Capacity (barrels per calendar day)", 'Indexed Rates'!$A$2:$H$3814, 8, FALSE )</f>
        <v>145000</v>
      </c>
      <c r="G97">
        <f>VLOOKUP( LEFT(A97,3)&amp;LEFT(C97,3)&amp;LEFT(D97,15)&amp;"TOTAL OPERABLE CAPACITY"&amp;"Atmospheric Crude Distillation Capacity (barrels per stream day)", 'Indexed Rates'!$A$2:$H$3814, 8, FALSE )</f>
        <v>149000</v>
      </c>
      <c r="H97" s="3">
        <f t="shared" si="1"/>
        <v>0.97315436241610742</v>
      </c>
    </row>
    <row r="98" spans="1:8" x14ac:dyDescent="0.5">
      <c r="A98" t="s">
        <v>274</v>
      </c>
      <c r="B98" t="s">
        <v>274</v>
      </c>
      <c r="C98" t="s">
        <v>9</v>
      </c>
      <c r="D98" t="s">
        <v>10</v>
      </c>
      <c r="F98">
        <f>VLOOKUP( LEFT(A98,3)&amp;LEFT(C98,3)&amp;LEFT(D98,15)&amp;"TOTAL OPERABLE CAPACITY"&amp;"Atmospheric Crude Distillation Capacity (barrels per calendar day)", 'Indexed Rates'!$A$2:$H$3814, 8, FALSE )</f>
        <v>15000</v>
      </c>
      <c r="G98">
        <f>VLOOKUP( LEFT(A98,3)&amp;LEFT(C98,3)&amp;LEFT(D98,15)&amp;"TOTAL OPERABLE CAPACITY"&amp;"Atmospheric Crude Distillation Capacity (barrels per stream day)", 'Indexed Rates'!$A$2:$H$3814, 8, FALSE )</f>
        <v>25000</v>
      </c>
      <c r="H98" s="3">
        <f t="shared" si="1"/>
        <v>0.6</v>
      </c>
    </row>
    <row r="99" spans="1:8" x14ac:dyDescent="0.5">
      <c r="A99" t="s">
        <v>286</v>
      </c>
      <c r="B99" t="s">
        <v>287</v>
      </c>
      <c r="C99" t="s">
        <v>57</v>
      </c>
      <c r="D99" t="s">
        <v>193</v>
      </c>
      <c r="F99">
        <f>VLOOKUP( LEFT(A99,3)&amp;LEFT(C99,3)&amp;LEFT(D99,15)&amp;"TOTAL OPERABLE CAPACITY"&amp;"Atmospheric Crude Distillation Capacity (barrels per calendar day)", 'Indexed Rates'!$A$2:$H$3814, 8, FALSE )</f>
        <v>15000</v>
      </c>
      <c r="G99">
        <f>VLOOKUP( LEFT(A99,3)&amp;LEFT(C99,3)&amp;LEFT(D99,15)&amp;"TOTAL OPERABLE CAPACITY"&amp;"Atmospheric Crude Distillation Capacity (barrels per stream day)", 'Indexed Rates'!$A$2:$H$3814, 8, FALSE )</f>
        <v>15700</v>
      </c>
      <c r="H99" s="3">
        <f t="shared" si="1"/>
        <v>0.95541401273885351</v>
      </c>
    </row>
    <row r="100" spans="1:8" x14ac:dyDescent="0.5">
      <c r="A100" t="s">
        <v>286</v>
      </c>
      <c r="B100" t="s">
        <v>287</v>
      </c>
      <c r="C100" t="s">
        <v>178</v>
      </c>
      <c r="D100" t="s">
        <v>288</v>
      </c>
      <c r="F100">
        <f>VLOOKUP( LEFT(A100,3)&amp;LEFT(C100,3)&amp;LEFT(D100,15)&amp;"TOTAL OPERABLE CAPACITY"&amp;"Atmospheric Crude Distillation Capacity (barrels per calendar day)", 'Indexed Rates'!$A$2:$H$3814, 8, FALSE )</f>
        <v>3000</v>
      </c>
      <c r="G100">
        <f>VLOOKUP( LEFT(A100,3)&amp;LEFT(C100,3)&amp;LEFT(D100,15)&amp;"TOTAL OPERABLE CAPACITY"&amp;"Atmospheric Crude Distillation Capacity (barrels per stream day)", 'Indexed Rates'!$A$2:$H$3814, 8, FALSE )</f>
        <v>3400</v>
      </c>
      <c r="H100" s="3">
        <f t="shared" si="1"/>
        <v>0.88235294117647056</v>
      </c>
    </row>
    <row r="101" spans="1:8" x14ac:dyDescent="0.5">
      <c r="A101" t="s">
        <v>215</v>
      </c>
      <c r="B101" t="s">
        <v>216</v>
      </c>
      <c r="C101" t="s">
        <v>178</v>
      </c>
      <c r="D101" t="s">
        <v>217</v>
      </c>
      <c r="F101">
        <f>VLOOKUP( LEFT(A101,3)&amp;LEFT(C101,3)&amp;LEFT(D101,15)&amp;"TOTAL OPERABLE CAPACITY"&amp;"Atmospheric Crude Distillation Capacity (barrels per calendar day)", 'Indexed Rates'!$A$2:$H$3814, 8, FALSE )</f>
        <v>24500</v>
      </c>
      <c r="G101">
        <f>VLOOKUP( LEFT(A101,3)&amp;LEFT(C101,3)&amp;LEFT(D101,15)&amp;"TOTAL OPERABLE CAPACITY"&amp;"Atmospheric Crude Distillation Capacity (barrels per stream day)", 'Indexed Rates'!$A$2:$H$3814, 8, FALSE )</f>
        <v>25500</v>
      </c>
      <c r="H101" s="3">
        <f t="shared" si="1"/>
        <v>0.96078431372549022</v>
      </c>
    </row>
    <row r="102" spans="1:8" x14ac:dyDescent="0.5">
      <c r="A102" t="s">
        <v>215</v>
      </c>
      <c r="B102" t="s">
        <v>289</v>
      </c>
      <c r="C102" t="s">
        <v>178</v>
      </c>
      <c r="D102" t="s">
        <v>290</v>
      </c>
      <c r="F102">
        <f>VLOOKUP( LEFT(A102,3)&amp;LEFT(C102,3)&amp;LEFT(D102,15)&amp;"TOTAL OPERABLE CAPACITY"&amp;"Atmospheric Crude Distillation Capacity (barrels per calendar day)", 'Indexed Rates'!$A$2:$H$3814, 8, FALSE )</f>
        <v>85000</v>
      </c>
      <c r="G102">
        <f>VLOOKUP( LEFT(A102,3)&amp;LEFT(C102,3)&amp;LEFT(D102,15)&amp;"TOTAL OPERABLE CAPACITY"&amp;"Atmospheric Crude Distillation Capacity (barrels per stream day)", 'Indexed Rates'!$A$2:$H$3814, 8, FALSE )</f>
        <v>90000</v>
      </c>
      <c r="H102" s="3">
        <f t="shared" si="1"/>
        <v>0.94444444444444442</v>
      </c>
    </row>
    <row r="103" spans="1:8" x14ac:dyDescent="0.5">
      <c r="A103" t="s">
        <v>296</v>
      </c>
      <c r="B103" t="s">
        <v>297</v>
      </c>
      <c r="C103" t="s">
        <v>298</v>
      </c>
      <c r="D103" t="s">
        <v>299</v>
      </c>
      <c r="F103">
        <f>VLOOKUP( LEFT(A103,3)&amp;LEFT(C103,3)&amp;LEFT(D103,15)&amp;"TOTAL OPERABLE CAPACITY"&amp;"Atmospheric Crude Distillation Capacity (barrels per calendar day)", 'Indexed Rates'!$A$2:$H$3814, 8, FALSE )</f>
        <v>36000</v>
      </c>
      <c r="G103">
        <f>VLOOKUP( LEFT(A103,3)&amp;LEFT(C103,3)&amp;LEFT(D103,15)&amp;"TOTAL OPERABLE CAPACITY"&amp;"Atmospheric Crude Distillation Capacity (barrels per stream day)", 'Indexed Rates'!$A$2:$H$3814, 8, FALSE )</f>
        <v>38000</v>
      </c>
      <c r="H103" s="3">
        <f t="shared" si="1"/>
        <v>0.94736842105263153</v>
      </c>
    </row>
    <row r="104" spans="1:8" x14ac:dyDescent="0.5">
      <c r="A104" t="s">
        <v>296</v>
      </c>
      <c r="B104" t="s">
        <v>297</v>
      </c>
      <c r="C104" t="s">
        <v>298</v>
      </c>
      <c r="D104" t="s">
        <v>300</v>
      </c>
      <c r="F104">
        <f>VLOOKUP( LEFT(A104,3)&amp;LEFT(C104,3)&amp;LEFT(D104,15)&amp;"TOTAL OPERABLE CAPACITY"&amp;"Atmospheric Crude Distillation Capacity (barrels per calendar day)", 'Indexed Rates'!$A$2:$H$3814, 8, FALSE )</f>
        <v>67000</v>
      </c>
      <c r="G104">
        <f>VLOOKUP( LEFT(A104,3)&amp;LEFT(C104,3)&amp;LEFT(D104,15)&amp;"TOTAL OPERABLE CAPACITY"&amp;"Atmospheric Crude Distillation Capacity (barrels per stream day)", 'Indexed Rates'!$A$2:$H$3814, 8, FALSE )</f>
        <v>72500</v>
      </c>
      <c r="H104" s="3">
        <f t="shared" si="1"/>
        <v>0.92413793103448272</v>
      </c>
    </row>
    <row r="105" spans="1:8" x14ac:dyDescent="0.5">
      <c r="A105" t="s">
        <v>301</v>
      </c>
      <c r="B105" t="s">
        <v>302</v>
      </c>
      <c r="C105" t="s">
        <v>61</v>
      </c>
      <c r="D105" t="s">
        <v>303</v>
      </c>
      <c r="F105">
        <f>VLOOKUP( LEFT(A105,3)&amp;LEFT(C105,3)&amp;LEFT(D105,15)&amp;"TOTAL OPERABLE CAPACITY"&amp;"Atmospheric Crude Distillation Capacity (barrels per calendar day)", 'Indexed Rates'!$A$2:$H$3814, 8, FALSE )</f>
        <v>62700</v>
      </c>
      <c r="G105">
        <f>VLOOKUP( LEFT(A105,3)&amp;LEFT(C105,3)&amp;LEFT(D105,15)&amp;"TOTAL OPERABLE CAPACITY"&amp;"Atmospheric Crude Distillation Capacity (barrels per stream day)", 'Indexed Rates'!$A$2:$H$3814, 8, FALSE )</f>
        <v>72000</v>
      </c>
      <c r="H105" s="3">
        <f t="shared" si="1"/>
        <v>0.87083333333333335</v>
      </c>
    </row>
    <row r="106" spans="1:8" x14ac:dyDescent="0.5">
      <c r="A106" t="s">
        <v>301</v>
      </c>
      <c r="B106" t="s">
        <v>304</v>
      </c>
      <c r="C106" t="s">
        <v>9</v>
      </c>
      <c r="D106" t="s">
        <v>305</v>
      </c>
      <c r="F106">
        <f>VLOOKUP( LEFT(A106,3)&amp;LEFT(C106,3)&amp;LEFT(D106,15)&amp;"TOTAL OPERABLE CAPACITY"&amp;"Atmospheric Crude Distillation Capacity (barrels per calendar day)", 'Indexed Rates'!$A$2:$H$3814, 8, FALSE )</f>
        <v>269200</v>
      </c>
      <c r="G106">
        <f>VLOOKUP( LEFT(A106,3)&amp;LEFT(C106,3)&amp;LEFT(D106,15)&amp;"TOTAL OPERABLE CAPACITY"&amp;"Atmospheric Crude Distillation Capacity (barrels per stream day)", 'Indexed Rates'!$A$2:$H$3814, 8, FALSE )</f>
        <v>276000</v>
      </c>
      <c r="H106" s="3">
        <f t="shared" si="1"/>
        <v>0.97536231884057967</v>
      </c>
    </row>
    <row r="107" spans="1:8" x14ac:dyDescent="0.5">
      <c r="A107" t="s">
        <v>301</v>
      </c>
      <c r="B107" t="s">
        <v>304</v>
      </c>
      <c r="C107" t="s">
        <v>9</v>
      </c>
      <c r="D107" t="s">
        <v>282</v>
      </c>
      <c r="F107">
        <f>VLOOKUP( LEFT(A107,3)&amp;LEFT(C107,3)&amp;LEFT(D107,15)&amp;"TOTAL OPERABLE CAPACITY"&amp;"Atmospheric Crude Distillation Capacity (barrels per calendar day)", 'Indexed Rates'!$A$2:$H$3814, 8, FALSE )</f>
        <v>166000</v>
      </c>
      <c r="G107">
        <f>VLOOKUP( LEFT(A107,3)&amp;LEFT(C107,3)&amp;LEFT(D107,15)&amp;"TOTAL OPERABLE CAPACITY"&amp;"Atmospheric Crude Distillation Capacity (barrels per stream day)", 'Indexed Rates'!$A$2:$H$3814, 8, FALSE )</f>
        <v>170000</v>
      </c>
      <c r="H107" s="3">
        <f t="shared" si="1"/>
        <v>0.97647058823529409</v>
      </c>
    </row>
    <row r="108" spans="1:8" x14ac:dyDescent="0.5">
      <c r="A108" t="s">
        <v>301</v>
      </c>
      <c r="B108" t="s">
        <v>304</v>
      </c>
      <c r="C108" t="s">
        <v>9</v>
      </c>
      <c r="D108" t="s">
        <v>260</v>
      </c>
      <c r="F108">
        <f>VLOOKUP( LEFT(A108,3)&amp;LEFT(C108,3)&amp;LEFT(D108,15)&amp;"TOTAL OPERABLE CAPACITY"&amp;"Atmospheric Crude Distillation Capacity (barrels per calendar day)", 'Indexed Rates'!$A$2:$H$3814, 8, FALSE )</f>
        <v>94900</v>
      </c>
      <c r="G108">
        <f>VLOOKUP( LEFT(A108,3)&amp;LEFT(C108,3)&amp;LEFT(D108,15)&amp;"TOTAL OPERABLE CAPACITY"&amp;"Atmospheric Crude Distillation Capacity (barrels per stream day)", 'Indexed Rates'!$A$2:$H$3814, 8, FALSE )</f>
        <v>107000</v>
      </c>
      <c r="H108" s="3">
        <f t="shared" si="1"/>
        <v>0.88691588785046727</v>
      </c>
    </row>
    <row r="109" spans="1:8" x14ac:dyDescent="0.5">
      <c r="A109" t="s">
        <v>301</v>
      </c>
      <c r="B109" t="s">
        <v>304</v>
      </c>
      <c r="C109" t="s">
        <v>306</v>
      </c>
      <c r="D109" t="s">
        <v>307</v>
      </c>
      <c r="F109">
        <f>VLOOKUP( LEFT(A109,3)&amp;LEFT(C109,3)&amp;LEFT(D109,15)&amp;"TOTAL OPERABLE CAPACITY"&amp;"Atmospheric Crude Distillation Capacity (barrels per calendar day)", 'Indexed Rates'!$A$2:$H$3814, 8, FALSE )</f>
        <v>19500</v>
      </c>
      <c r="G109">
        <f>VLOOKUP( LEFT(A109,3)&amp;LEFT(C109,3)&amp;LEFT(D109,15)&amp;"TOTAL OPERABLE CAPACITY"&amp;"Atmospheric Crude Distillation Capacity (barrels per stream day)", 'Indexed Rates'!$A$2:$H$3814, 8, FALSE )</f>
        <v>20000</v>
      </c>
      <c r="H109" s="3">
        <f t="shared" si="1"/>
        <v>0.97499999999999998</v>
      </c>
    </row>
    <row r="110" spans="1:8" x14ac:dyDescent="0.5">
      <c r="A110" t="s">
        <v>301</v>
      </c>
      <c r="B110" t="s">
        <v>308</v>
      </c>
      <c r="C110" t="s">
        <v>306</v>
      </c>
      <c r="D110" t="s">
        <v>309</v>
      </c>
      <c r="F110">
        <f>VLOOKUP( LEFT(A110,3)&amp;LEFT(C110,3)&amp;LEFT(D110,15)&amp;"TOTAL OPERABLE CAPACITY"&amp;"Atmospheric Crude Distillation Capacity (barrels per calendar day)", 'Indexed Rates'!$A$2:$H$3814, 8, FALSE )</f>
        <v>73800</v>
      </c>
      <c r="G110">
        <f>VLOOKUP( LEFT(A110,3)&amp;LEFT(C110,3)&amp;LEFT(D110,15)&amp;"TOTAL OPERABLE CAPACITY"&amp;"Atmospheric Crude Distillation Capacity (barrels per stream day)", 'Indexed Rates'!$A$2:$H$3814, 8, FALSE )</f>
        <v>74600</v>
      </c>
      <c r="H110" s="3">
        <f t="shared" si="1"/>
        <v>0.98927613941018766</v>
      </c>
    </row>
    <row r="111" spans="1:8" x14ac:dyDescent="0.5">
      <c r="A111" t="s">
        <v>301</v>
      </c>
      <c r="B111" t="s">
        <v>308</v>
      </c>
      <c r="C111" t="s">
        <v>57</v>
      </c>
      <c r="D111" t="s">
        <v>109</v>
      </c>
      <c r="F111">
        <f>VLOOKUP( LEFT(A111,3)&amp;LEFT(C111,3)&amp;LEFT(D111,15)&amp;"TOTAL OPERABLE CAPACITY"&amp;"Atmospheric Crude Distillation Capacity (barrels per calendar day)", 'Indexed Rates'!$A$2:$H$3814, 8, FALSE )</f>
        <v>57500</v>
      </c>
      <c r="G111">
        <f>VLOOKUP( LEFT(A111,3)&amp;LEFT(C111,3)&amp;LEFT(D111,15)&amp;"TOTAL OPERABLE CAPACITY"&amp;"Atmospheric Crude Distillation Capacity (barrels per stream day)", 'Indexed Rates'!$A$2:$H$3814, 8, FALSE )</f>
        <v>63000</v>
      </c>
      <c r="H111" s="3">
        <f t="shared" si="1"/>
        <v>0.91269841269841268</v>
      </c>
    </row>
    <row r="112" spans="1:8" x14ac:dyDescent="0.5">
      <c r="A112" t="s">
        <v>301</v>
      </c>
      <c r="B112" t="s">
        <v>308</v>
      </c>
      <c r="C112" t="s">
        <v>70</v>
      </c>
      <c r="D112" t="s">
        <v>285</v>
      </c>
      <c r="F112">
        <f>VLOOKUP( LEFT(A112,3)&amp;LEFT(C112,3)&amp;LEFT(D112,15)&amp;"TOTAL OPERABLE CAPACITY"&amp;"Atmospheric Crude Distillation Capacity (barrels per calendar day)", 'Indexed Rates'!$A$2:$H$3814, 8, FALSE )</f>
        <v>120000</v>
      </c>
      <c r="G112">
        <f>VLOOKUP( LEFT(A112,3)&amp;LEFT(C112,3)&amp;LEFT(D112,15)&amp;"TOTAL OPERABLE CAPACITY"&amp;"Atmospheric Crude Distillation Capacity (barrels per stream day)", 'Indexed Rates'!$A$2:$H$3814, 8, FALSE )</f>
        <v>125000</v>
      </c>
      <c r="H112" s="3">
        <f t="shared" si="1"/>
        <v>0.96</v>
      </c>
    </row>
    <row r="113" spans="1:8" x14ac:dyDescent="0.5">
      <c r="A113" t="s">
        <v>313</v>
      </c>
      <c r="B113" t="s">
        <v>314</v>
      </c>
      <c r="C113" t="s">
        <v>38</v>
      </c>
      <c r="D113" t="s">
        <v>241</v>
      </c>
      <c r="F113">
        <f>VLOOKUP( LEFT(A113,3)&amp;LEFT(C113,3)&amp;LEFT(D113,15)&amp;"TOTAL OPERABLE CAPACITY"&amp;"Atmospheric Crude Distillation Capacity (barrels per calendar day)", 'Indexed Rates'!$A$2:$H$3814, 8, FALSE )</f>
        <v>225500</v>
      </c>
      <c r="G113">
        <f>VLOOKUP( LEFT(A113,3)&amp;LEFT(C113,3)&amp;LEFT(D113,15)&amp;"TOTAL OPERABLE CAPACITY"&amp;"Atmospheric Crude Distillation Capacity (barrels per stream day)", 'Indexed Rates'!$A$2:$H$3814, 8, FALSE )</f>
        <v>245000</v>
      </c>
      <c r="H113" s="3">
        <f t="shared" si="1"/>
        <v>0.92040816326530617</v>
      </c>
    </row>
    <row r="114" spans="1:8" x14ac:dyDescent="0.5">
      <c r="A114" t="s">
        <v>79</v>
      </c>
      <c r="B114" t="s">
        <v>80</v>
      </c>
      <c r="C114" t="s">
        <v>26</v>
      </c>
      <c r="D114" t="s">
        <v>81</v>
      </c>
      <c r="F114">
        <f>VLOOKUP( LEFT(A114,3)&amp;LEFT(C114,3)&amp;LEFT(D114,15)&amp;"TOTAL OPERABLE CAPACITY"&amp;"Atmospheric Crude Distillation Capacity (barrels per calendar day)", 'Indexed Rates'!$A$2:$H$3814, 8, FALSE )</f>
        <v>104000</v>
      </c>
      <c r="G114">
        <f>VLOOKUP( LEFT(A114,3)&amp;LEFT(C114,3)&amp;LEFT(D114,15)&amp;"TOTAL OPERABLE CAPACITY"&amp;"Atmospheric Crude Distillation Capacity (barrels per stream day)", 'Indexed Rates'!$A$2:$H$3814, 8, FALSE )</f>
        <v>105000</v>
      </c>
      <c r="H114" s="3">
        <f t="shared" si="1"/>
        <v>0.99047619047619051</v>
      </c>
    </row>
    <row r="115" spans="1:8" x14ac:dyDescent="0.5">
      <c r="A115" t="s">
        <v>318</v>
      </c>
      <c r="B115" t="s">
        <v>319</v>
      </c>
      <c r="C115" t="s">
        <v>70</v>
      </c>
      <c r="D115" t="s">
        <v>320</v>
      </c>
      <c r="F115">
        <f>VLOOKUP( LEFT(A115,3)&amp;LEFT(C115,3)&amp;LEFT(D115,15)&amp;"TOTAL OPERABLE CAPACITY"&amp;"Atmospheric Crude Distillation Capacity (barrels per calendar day)", 'Indexed Rates'!$A$2:$H$3814, 8, FALSE )</f>
        <v>40700</v>
      </c>
      <c r="G115">
        <f>VLOOKUP( LEFT(A115,3)&amp;LEFT(C115,3)&amp;LEFT(D115,15)&amp;"TOTAL OPERABLE CAPACITY"&amp;"Atmospheric Crude Distillation Capacity (barrels per stream day)", 'Indexed Rates'!$A$2:$H$3814, 8, FALSE )</f>
        <v>42000</v>
      </c>
      <c r="H115" s="3">
        <f t="shared" si="1"/>
        <v>0.96904761904761905</v>
      </c>
    </row>
    <row r="116" spans="1:8" x14ac:dyDescent="0.5">
      <c r="A116" t="s">
        <v>270</v>
      </c>
      <c r="B116" t="s">
        <v>325</v>
      </c>
      <c r="C116" t="s">
        <v>9</v>
      </c>
      <c r="D116" t="s">
        <v>326</v>
      </c>
      <c r="F116">
        <f>VLOOKUP( LEFT(A116,3)&amp;LEFT(C116,3)&amp;LEFT(D116,15)&amp;"TOTAL OPERABLE CAPACITY"&amp;"Atmospheric Crude Distillation Capacity (barrels per calendar day)", 'Indexed Rates'!$A$2:$H$3814, 8, FALSE )</f>
        <v>145000</v>
      </c>
      <c r="G116">
        <f>VLOOKUP( LEFT(A116,3)&amp;LEFT(C116,3)&amp;LEFT(D116,15)&amp;"TOTAL OPERABLE CAPACITY"&amp;"Atmospheric Crude Distillation Capacity (barrels per stream day)", 'Indexed Rates'!$A$2:$H$3814, 8, FALSE )</f>
        <v>149000</v>
      </c>
      <c r="H116" s="3">
        <f t="shared" si="1"/>
        <v>0.97315436241610742</v>
      </c>
    </row>
    <row r="117" spans="1:8" x14ac:dyDescent="0.5">
      <c r="A117" t="s">
        <v>270</v>
      </c>
      <c r="B117" t="s">
        <v>325</v>
      </c>
      <c r="C117" t="s">
        <v>9</v>
      </c>
      <c r="D117" t="s">
        <v>327</v>
      </c>
      <c r="F117">
        <f>VLOOKUP( LEFT(A117,3)&amp;LEFT(C117,3)&amp;LEFT(D117,15)&amp;"TOTAL OPERABLE CAPACITY"&amp;"Atmospheric Crude Distillation Capacity (barrels per calendar day)", 'Indexed Rates'!$A$2:$H$3814, 8, FALSE )</f>
        <v>6300</v>
      </c>
      <c r="G117">
        <f>VLOOKUP( LEFT(A117,3)&amp;LEFT(C117,3)&amp;LEFT(D117,15)&amp;"TOTAL OPERABLE CAPACITY"&amp;"Atmospheric Crude Distillation Capacity (barrels per stream day)", 'Indexed Rates'!$A$2:$H$3814, 8, FALSE )</f>
        <v>6500</v>
      </c>
      <c r="H117" s="3">
        <f t="shared" si="1"/>
        <v>0.96923076923076923</v>
      </c>
    </row>
    <row r="118" spans="1:8" x14ac:dyDescent="0.5">
      <c r="A118" t="s">
        <v>270</v>
      </c>
      <c r="B118" t="s">
        <v>325</v>
      </c>
      <c r="C118" t="s">
        <v>9</v>
      </c>
      <c r="D118" t="s">
        <v>328</v>
      </c>
      <c r="F118">
        <f>VLOOKUP( LEFT(A118,3)&amp;LEFT(C118,3)&amp;LEFT(D118,15)&amp;"TOTAL OPERABLE CAPACITY"&amp;"Atmospheric Crude Distillation Capacity (barrels per calendar day)", 'Indexed Rates'!$A$2:$H$3814, 8, FALSE )</f>
        <v>85000</v>
      </c>
      <c r="G118">
        <f>VLOOKUP( LEFT(A118,3)&amp;LEFT(C118,3)&amp;LEFT(D118,15)&amp;"TOTAL OPERABLE CAPACITY"&amp;"Atmospheric Crude Distillation Capacity (barrels per stream day)", 'Indexed Rates'!$A$2:$H$3814, 8, FALSE )</f>
        <v>87000</v>
      </c>
      <c r="H118" s="3">
        <f t="shared" si="1"/>
        <v>0.97701149425287359</v>
      </c>
    </row>
    <row r="119" spans="1:8" x14ac:dyDescent="0.5">
      <c r="A119" t="s">
        <v>270</v>
      </c>
      <c r="B119" t="s">
        <v>321</v>
      </c>
      <c r="C119" t="s">
        <v>26</v>
      </c>
      <c r="D119" t="s">
        <v>322</v>
      </c>
      <c r="F119">
        <f>VLOOKUP( LEFT(A119,3)&amp;LEFT(C119,3)&amp;LEFT(D119,15)&amp;"TOTAL OPERABLE CAPACITY"&amp;"Atmospheric Crude Distillation Capacity (barrels per calendar day)", 'Indexed Rates'!$A$2:$H$3814, 8, FALSE )</f>
        <v>125000</v>
      </c>
      <c r="G119">
        <f>VLOOKUP( LEFT(A119,3)&amp;LEFT(C119,3)&amp;LEFT(D119,15)&amp;"TOTAL OPERABLE CAPACITY"&amp;"Atmospheric Crude Distillation Capacity (barrels per stream day)", 'Indexed Rates'!$A$2:$H$3814, 8, FALSE )</f>
        <v>128000</v>
      </c>
      <c r="H119" s="3">
        <f t="shared" si="1"/>
        <v>0.9765625</v>
      </c>
    </row>
    <row r="120" spans="1:8" x14ac:dyDescent="0.5">
      <c r="A120" t="s">
        <v>270</v>
      </c>
      <c r="B120" t="s">
        <v>332</v>
      </c>
      <c r="C120" t="s">
        <v>26</v>
      </c>
      <c r="D120" t="s">
        <v>240</v>
      </c>
      <c r="F120">
        <f>VLOOKUP( LEFT(A120,3)&amp;LEFT(C120,3)&amp;LEFT(D120,15)&amp;"TOTAL OPERABLE CAPACITY"&amp;"Atmospheric Crude Distillation Capacity (barrels per calendar day)", 'Indexed Rates'!$A$2:$H$3814, 8, FALSE )</f>
        <v>215000</v>
      </c>
      <c r="G120">
        <f>VLOOKUP( LEFT(A120,3)&amp;LEFT(C120,3)&amp;LEFT(D120,15)&amp;"TOTAL OPERABLE CAPACITY"&amp;"Atmospheric Crude Distillation Capacity (barrels per stream day)", 'Indexed Rates'!$A$2:$H$3814, 8, FALSE )</f>
        <v>220000</v>
      </c>
      <c r="H120" s="3">
        <f t="shared" si="1"/>
        <v>0.97727272727272729</v>
      </c>
    </row>
    <row r="121" spans="1:8" x14ac:dyDescent="0.5">
      <c r="A121" t="s">
        <v>270</v>
      </c>
      <c r="B121" t="s">
        <v>329</v>
      </c>
      <c r="C121" t="s">
        <v>189</v>
      </c>
      <c r="D121" t="s">
        <v>330</v>
      </c>
      <c r="F121">
        <f>VLOOKUP( LEFT(A121,3)&amp;LEFT(C121,3)&amp;LEFT(D121,15)&amp;"TOTAL OPERABLE CAPACITY"&amp;"Atmospheric Crude Distillation Capacity (barrels per calendar day)", 'Indexed Rates'!$A$2:$H$3814, 8, FALSE )</f>
        <v>86000</v>
      </c>
      <c r="G121">
        <f>VLOOKUP( LEFT(A121,3)&amp;LEFT(C121,3)&amp;LEFT(D121,15)&amp;"TOTAL OPERABLE CAPACITY"&amp;"Atmospheric Crude Distillation Capacity (barrels per stream day)", 'Indexed Rates'!$A$2:$H$3814, 8, FALSE )</f>
        <v>88000</v>
      </c>
      <c r="H121" s="3">
        <f t="shared" si="1"/>
        <v>0.97727272727272729</v>
      </c>
    </row>
    <row r="122" spans="1:8" x14ac:dyDescent="0.5">
      <c r="A122" t="s">
        <v>270</v>
      </c>
      <c r="B122" t="s">
        <v>271</v>
      </c>
      <c r="C122" t="s">
        <v>272</v>
      </c>
      <c r="D122" t="s">
        <v>273</v>
      </c>
      <c r="F122">
        <f>VLOOKUP( LEFT(A122,3)&amp;LEFT(C122,3)&amp;LEFT(D122,15)&amp;"TOTAL OPERABLE CAPACITY"&amp;"Atmospheric Crude Distillation Capacity (barrels per calendar day)", 'Indexed Rates'!$A$2:$H$3814, 8, FALSE )</f>
        <v>190000</v>
      </c>
      <c r="G122">
        <f>VLOOKUP( LEFT(A122,3)&amp;LEFT(C122,3)&amp;LEFT(D122,15)&amp;"TOTAL OPERABLE CAPACITY"&amp;"Atmospheric Crude Distillation Capacity (barrels per stream day)", 'Indexed Rates'!$A$2:$H$3814, 8, FALSE )</f>
        <v>195000</v>
      </c>
      <c r="H122" s="3">
        <f t="shared" si="1"/>
        <v>0.97435897435897434</v>
      </c>
    </row>
    <row r="123" spans="1:8" x14ac:dyDescent="0.5">
      <c r="A123" t="s">
        <v>270</v>
      </c>
      <c r="B123" t="s">
        <v>331</v>
      </c>
      <c r="C123" t="s">
        <v>38</v>
      </c>
      <c r="D123" t="s">
        <v>78</v>
      </c>
      <c r="F123">
        <f>VLOOKUP( LEFT(A123,3)&amp;LEFT(C123,3)&amp;LEFT(D123,15)&amp;"TOTAL OPERABLE CAPACITY"&amp;"Atmospheric Crude Distillation Capacity (barrels per calendar day)", 'Indexed Rates'!$A$2:$H$3814, 8, FALSE )</f>
        <v>293000</v>
      </c>
      <c r="G123">
        <f>VLOOKUP( LEFT(A123,3)&amp;LEFT(C123,3)&amp;LEFT(D123,15)&amp;"TOTAL OPERABLE CAPACITY"&amp;"Atmospheric Crude Distillation Capacity (barrels per stream day)", 'Indexed Rates'!$A$2:$H$3814, 8, FALSE )</f>
        <v>300000</v>
      </c>
      <c r="H123" s="3">
        <f t="shared" si="1"/>
        <v>0.97666666666666668</v>
      </c>
    </row>
    <row r="124" spans="1:8" x14ac:dyDescent="0.5">
      <c r="A124" t="s">
        <v>270</v>
      </c>
      <c r="B124" t="s">
        <v>331</v>
      </c>
      <c r="C124" t="s">
        <v>38</v>
      </c>
      <c r="D124" t="s">
        <v>195</v>
      </c>
      <c r="F124">
        <f>VLOOKUP( LEFT(A124,3)&amp;LEFT(C124,3)&amp;LEFT(D124,15)&amp;"TOTAL OPERABLE CAPACITY"&amp;"Atmospheric Crude Distillation Capacity (barrels per calendar day)", 'Indexed Rates'!$A$2:$H$3814, 8, FALSE )</f>
        <v>191000</v>
      </c>
      <c r="G124">
        <f>VLOOKUP( LEFT(A124,3)&amp;LEFT(C124,3)&amp;LEFT(D124,15)&amp;"TOTAL OPERABLE CAPACITY"&amp;"Atmospheric Crude Distillation Capacity (barrels per stream day)", 'Indexed Rates'!$A$2:$H$3814, 8, FALSE )</f>
        <v>197000</v>
      </c>
      <c r="H124" s="3">
        <f t="shared" si="1"/>
        <v>0.96954314720812185</v>
      </c>
    </row>
    <row r="125" spans="1:8" x14ac:dyDescent="0.5">
      <c r="A125" t="s">
        <v>270</v>
      </c>
      <c r="B125" t="s">
        <v>271</v>
      </c>
      <c r="C125" t="s">
        <v>38</v>
      </c>
      <c r="D125" t="s">
        <v>241</v>
      </c>
      <c r="F125">
        <f>VLOOKUP( LEFT(A125,3)&amp;LEFT(C125,3)&amp;LEFT(D125,15)&amp;"TOTAL OPERABLE CAPACITY"&amp;"Atmospheric Crude Distillation Capacity (barrels per calendar day)", 'Indexed Rates'!$A$2:$H$3814, 8, FALSE )</f>
        <v>335000</v>
      </c>
      <c r="G125">
        <f>VLOOKUP( LEFT(A125,3)&amp;LEFT(C125,3)&amp;LEFT(D125,15)&amp;"TOTAL OPERABLE CAPACITY"&amp;"Atmospheric Crude Distillation Capacity (barrels per stream day)", 'Indexed Rates'!$A$2:$H$3814, 8, FALSE )</f>
        <v>415000</v>
      </c>
      <c r="H125" s="3">
        <f t="shared" si="1"/>
        <v>0.80722891566265065</v>
      </c>
    </row>
    <row r="126" spans="1:8" x14ac:dyDescent="0.5">
      <c r="A126" t="s">
        <v>270</v>
      </c>
      <c r="B126" t="s">
        <v>321</v>
      </c>
      <c r="C126" t="s">
        <v>38</v>
      </c>
      <c r="D126" t="s">
        <v>323</v>
      </c>
      <c r="F126">
        <f>VLOOKUP( LEFT(A126,3)&amp;LEFT(C126,3)&amp;LEFT(D126,15)&amp;"TOTAL OPERABLE CAPACITY"&amp;"Atmospheric Crude Distillation Capacity (barrels per calendar day)", 'Indexed Rates'!$A$2:$H$3814, 8, FALSE )</f>
        <v>195000</v>
      </c>
      <c r="G126">
        <f>VLOOKUP( LEFT(A126,3)&amp;LEFT(C126,3)&amp;LEFT(D126,15)&amp;"TOTAL OPERABLE CAPACITY"&amp;"Atmospheric Crude Distillation Capacity (barrels per stream day)", 'Indexed Rates'!$A$2:$H$3814, 8, FALSE )</f>
        <v>200000</v>
      </c>
      <c r="H126" s="3">
        <f t="shared" si="1"/>
        <v>0.97499999999999998</v>
      </c>
    </row>
    <row r="127" spans="1:8" x14ac:dyDescent="0.5">
      <c r="A127" t="s">
        <v>270</v>
      </c>
      <c r="B127" t="s">
        <v>331</v>
      </c>
      <c r="C127" t="s">
        <v>38</v>
      </c>
      <c r="D127" t="s">
        <v>233</v>
      </c>
      <c r="F127">
        <f>VLOOKUP( LEFT(A127,3)&amp;LEFT(C127,3)&amp;LEFT(D127,15)&amp;"TOTAL OPERABLE CAPACITY"&amp;"Atmospheric Crude Distillation Capacity (barrels per calendar day)", 'Indexed Rates'!$A$2:$H$3814, 8, FALSE )</f>
        <v>225000</v>
      </c>
      <c r="G127">
        <f>VLOOKUP( LEFT(A127,3)&amp;LEFT(C127,3)&amp;LEFT(D127,15)&amp;"TOTAL OPERABLE CAPACITY"&amp;"Atmospheric Crude Distillation Capacity (barrels per stream day)", 'Indexed Rates'!$A$2:$H$3814, 8, FALSE )</f>
        <v>231000</v>
      </c>
      <c r="H127" s="3">
        <f t="shared" si="1"/>
        <v>0.97402597402597402</v>
      </c>
    </row>
    <row r="128" spans="1:8" x14ac:dyDescent="0.5">
      <c r="A128" t="s">
        <v>270</v>
      </c>
      <c r="B128" t="s">
        <v>321</v>
      </c>
      <c r="C128" t="s">
        <v>38</v>
      </c>
      <c r="D128" t="s">
        <v>324</v>
      </c>
      <c r="F128">
        <f>VLOOKUP( LEFT(A128,3)&amp;LEFT(C128,3)&amp;LEFT(D128,15)&amp;"TOTAL OPERABLE CAPACITY"&amp;"Atmospheric Crude Distillation Capacity (barrels per calendar day)", 'Indexed Rates'!$A$2:$H$3814, 8, FALSE )</f>
        <v>89000</v>
      </c>
      <c r="G128">
        <f>VLOOKUP( LEFT(A128,3)&amp;LEFT(C128,3)&amp;LEFT(D128,15)&amp;"TOTAL OPERABLE CAPACITY"&amp;"Atmospheric Crude Distillation Capacity (barrels per stream day)", 'Indexed Rates'!$A$2:$H$3814, 8, FALSE )</f>
        <v>91000</v>
      </c>
      <c r="H128" s="3">
        <f t="shared" si="1"/>
        <v>0.97802197802197799</v>
      </c>
    </row>
    <row r="129" spans="1:8" x14ac:dyDescent="0.5">
      <c r="A129" t="s">
        <v>294</v>
      </c>
      <c r="B129" t="s">
        <v>295</v>
      </c>
      <c r="C129" t="s">
        <v>164</v>
      </c>
      <c r="D129" t="s">
        <v>165</v>
      </c>
      <c r="F129">
        <f>VLOOKUP( LEFT(A129,3)&amp;LEFT(C129,3)&amp;LEFT(D129,15)&amp;"TOTAL OPERABLE CAPACITY"&amp;"Atmospheric Crude Distillation Capacity (barrels per calendar day)", 'Indexed Rates'!$A$2:$H$3814, 8, FALSE )</f>
        <v>98515</v>
      </c>
      <c r="G129">
        <f>VLOOKUP( LEFT(A129,3)&amp;LEFT(C129,3)&amp;LEFT(D129,15)&amp;"TOTAL OPERABLE CAPACITY"&amp;"Atmospheric Crude Distillation Capacity (barrels per stream day)", 'Indexed Rates'!$A$2:$H$3814, 8, FALSE )</f>
        <v>103700</v>
      </c>
      <c r="H129" s="3">
        <f t="shared" si="1"/>
        <v>0.95</v>
      </c>
    </row>
    <row r="130" spans="1:8" x14ac:dyDescent="0.5">
      <c r="A130" t="s">
        <v>294</v>
      </c>
      <c r="B130" t="s">
        <v>335</v>
      </c>
      <c r="C130" t="s">
        <v>186</v>
      </c>
      <c r="D130" t="s">
        <v>336</v>
      </c>
      <c r="F130">
        <f>VLOOKUP( LEFT(A130,3)&amp;LEFT(C130,3)&amp;LEFT(D130,15)&amp;"TOTAL OPERABLE CAPACITY"&amp;"Atmospheric Crude Distillation Capacity (barrels per calendar day)", 'Indexed Rates'!$A$2:$H$3814, 8, FALSE )</f>
        <v>25500</v>
      </c>
      <c r="G130">
        <f>VLOOKUP( LEFT(A130,3)&amp;LEFT(C130,3)&amp;LEFT(D130,15)&amp;"TOTAL OPERABLE CAPACITY"&amp;"Atmospheric Crude Distillation Capacity (barrels per stream day)", 'Indexed Rates'!$A$2:$H$3814, 8, FALSE )</f>
        <v>26000</v>
      </c>
      <c r="H130" s="3">
        <f t="shared" si="1"/>
        <v>0.98076923076923073</v>
      </c>
    </row>
    <row r="131" spans="1:8" x14ac:dyDescent="0.5">
      <c r="A131" t="s">
        <v>294</v>
      </c>
      <c r="B131" t="s">
        <v>333</v>
      </c>
      <c r="C131" t="s">
        <v>38</v>
      </c>
      <c r="D131" t="s">
        <v>334</v>
      </c>
      <c r="F131">
        <f>VLOOKUP( LEFT(A131,3)&amp;LEFT(C131,3)&amp;LEFT(D131,15)&amp;"TOTAL OPERABLE CAPACITY"&amp;"Atmospheric Crude Distillation Capacity (barrels per calendar day)", 'Indexed Rates'!$A$2:$H$3814, 8, FALSE )</f>
        <v>122000</v>
      </c>
      <c r="G131">
        <f>VLOOKUP( LEFT(A131,3)&amp;LEFT(C131,3)&amp;LEFT(D131,15)&amp;"TOTAL OPERABLE CAPACITY"&amp;"Atmospheric Crude Distillation Capacity (barrels per stream day)", 'Indexed Rates'!$A$2:$H$3814, 8, FALSE )</f>
        <v>134000</v>
      </c>
      <c r="H131" s="3">
        <f>F131/G131</f>
        <v>0.91044776119402981</v>
      </c>
    </row>
    <row r="132" spans="1:8" x14ac:dyDescent="0.5">
      <c r="A132" t="s">
        <v>218</v>
      </c>
      <c r="B132" t="s">
        <v>219</v>
      </c>
      <c r="C132" t="s">
        <v>9</v>
      </c>
      <c r="D132" t="s">
        <v>220</v>
      </c>
      <c r="F132">
        <f>VLOOKUP( LEFT(A132,3)&amp;LEFT(C132,3)&amp;LEFT(D132,15)&amp;"TOTAL OPERABLE CAPACITY"&amp;"Atmospheric Crude Distillation Capacity (barrels per calendar day)", 'Indexed Rates'!$A$2:$H$3814, 8, FALSE )</f>
        <v>8500</v>
      </c>
      <c r="G132">
        <f>VLOOKUP( LEFT(A132,3)&amp;LEFT(C132,3)&amp;LEFT(D132,15)&amp;"TOTAL OPERABLE CAPACITY"&amp;"Atmospheric Crude Distillation Capacity (barrels per stream day)", 'Indexed Rates'!$A$2:$H$3814, 8, FALSE )</f>
        <v>10000</v>
      </c>
      <c r="H132" s="3">
        <f>F132/G132</f>
        <v>0.85</v>
      </c>
    </row>
    <row r="133" spans="1:8" x14ac:dyDescent="0.5">
      <c r="A133" t="s">
        <v>337</v>
      </c>
      <c r="B133" t="s">
        <v>337</v>
      </c>
      <c r="C133" t="s">
        <v>155</v>
      </c>
      <c r="D133" t="s">
        <v>338</v>
      </c>
      <c r="F133">
        <f>VLOOKUP( LEFT(A133,3)&amp;LEFT(C133,3)&amp;LEFT(D133,15)&amp;"TOTAL OPERABLE CAPACITY"&amp;"Atmospheric Crude Distillation Capacity (barrels per calendar day)", 'Indexed Rates'!$A$2:$H$3814, 8, FALSE )</f>
        <v>336000</v>
      </c>
      <c r="G133">
        <f>VLOOKUP( LEFT(A133,3)&amp;LEFT(C133,3)&amp;LEFT(D133,15)&amp;"TOTAL OPERABLE CAPACITY"&amp;"Atmospheric Crude Distillation Capacity (barrels per stream day)", 'Indexed Rates'!$A$2:$H$3814, 8, FALSE )</f>
        <v>353000</v>
      </c>
      <c r="H133" s="3">
        <f>F133/G133</f>
        <v>0.95184135977337114</v>
      </c>
    </row>
    <row r="134" spans="1:8" x14ac:dyDescent="0.5">
      <c r="A134" t="s">
        <v>337</v>
      </c>
      <c r="B134" t="s">
        <v>337</v>
      </c>
      <c r="C134" t="s">
        <v>38</v>
      </c>
      <c r="D134" t="s">
        <v>339</v>
      </c>
      <c r="F134">
        <f>VLOOKUP( LEFT(A134,3)&amp;LEFT(C134,3)&amp;LEFT(D134,15)&amp;"TOTAL OPERABLE CAPACITY"&amp;"Atmospheric Crude Distillation Capacity (barrels per calendar day)", 'Indexed Rates'!$A$2:$H$3814, 8, FALSE )</f>
        <v>146000</v>
      </c>
      <c r="G134">
        <f>VLOOKUP( LEFT(A134,3)&amp;LEFT(C134,3)&amp;LEFT(D134,15)&amp;"TOTAL OPERABLE CAPACITY"&amp;"Atmospheric Crude Distillation Capacity (barrels per stream day)", 'Indexed Rates'!$A$2:$H$3814, 8, FALSE )</f>
        <v>154000</v>
      </c>
      <c r="H134" s="3">
        <f>F134/G134</f>
        <v>0.94805194805194803</v>
      </c>
    </row>
  </sheetData>
  <autoFilter ref="A1:H134"/>
  <conditionalFormatting sqref="H2:H1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T144"/>
  <sheetViews>
    <sheetView tabSelected="1" zoomScale="90" workbookViewId="0">
      <pane xSplit="1" ySplit="4" topLeftCell="P5" activePane="bottomRight" state="frozen"/>
      <selection pane="topRight" activeCell="B1" sqref="B1"/>
      <selection pane="bottomLeft" activeCell="A4" sqref="A4"/>
      <selection pane="bottomRight" activeCell="R2" sqref="R2:S2"/>
    </sheetView>
  </sheetViews>
  <sheetFormatPr defaultColWidth="11" defaultRowHeight="14.35" x14ac:dyDescent="0.5"/>
  <cols>
    <col min="1" max="1" width="34.3515625" style="5" customWidth="1"/>
    <col min="2" max="2" width="39" style="5" bestFit="1" customWidth="1"/>
    <col min="3" max="3" width="14.234375" style="5" bestFit="1" customWidth="1"/>
    <col min="4" max="4" width="16.3515625" style="5" customWidth="1"/>
    <col min="5" max="5" width="15.41015625" style="6" customWidth="1"/>
    <col min="6" max="7" width="16.41015625" style="6" customWidth="1"/>
    <col min="8" max="12" width="17.234375" style="6" customWidth="1"/>
    <col min="13" max="13" width="16.234375" style="6" customWidth="1"/>
    <col min="14" max="27" width="17.234375" style="6" customWidth="1"/>
    <col min="28" max="28" width="20" style="6" customWidth="1"/>
    <col min="29" max="37" width="17.234375" style="6" customWidth="1"/>
    <col min="38" max="38" width="11" style="5" customWidth="1"/>
    <col min="39" max="39" width="16.234375" style="5" customWidth="1"/>
    <col min="40" max="40" width="17.234375" style="5" customWidth="1"/>
    <col min="41" max="41" width="16.234375" style="5" customWidth="1"/>
    <col min="42" max="42" width="16.76171875" style="5" customWidth="1"/>
    <col min="43" max="43" width="12.76171875" style="5" customWidth="1"/>
    <col min="44" max="46" width="11.41015625" style="5" bestFit="1" customWidth="1"/>
    <col min="47" max="16384" width="11" style="4"/>
  </cols>
  <sheetData>
    <row r="1" spans="1:46" s="28" customFormat="1" ht="98.45" customHeight="1" x14ac:dyDescent="0.5">
      <c r="A1" s="18" t="s">
        <v>407</v>
      </c>
      <c r="B1" s="18" t="s">
        <v>406</v>
      </c>
      <c r="C1" s="18" t="str">
        <f>C4</f>
        <v>State</v>
      </c>
      <c r="D1" s="18" t="str">
        <f>D4</f>
        <v>Site</v>
      </c>
      <c r="E1" s="29" t="str">
        <f>E4</f>
        <v>Atmospheric Crude Distillation Capacity (barrels per calendar day)</v>
      </c>
      <c r="F1" s="29" t="str">
        <f>F4</f>
        <v>Atmospheric Crude Distillation Capacity (barrels per stream day)</v>
      </c>
      <c r="G1" s="19" t="str">
        <f t="shared" ref="G1:AK1" si="0">PROPER(G3) &amp; " " &amp; G4</f>
        <v>Vacuum Distillation Downstream Charge Capacity, Current Year (barrels per stream day)</v>
      </c>
      <c r="H1" s="19" t="str">
        <f t="shared" si="0"/>
        <v>Cat Cracking: Fresh Feed Downstream Charge Capacity, Current Year (barrels per stream day)</v>
      </c>
      <c r="I1" s="19" t="str">
        <f t="shared" si="0"/>
        <v>Cat Cracking: Recycled Feed Downstream Charge Capacity, Current Year (barrels per stream day)</v>
      </c>
      <c r="J1" s="19" t="str">
        <f t="shared" si="0"/>
        <v>Cat Hydrocracking, Distillate Downstream Charge Capacity, Current Year (barrels per stream day)</v>
      </c>
      <c r="K1" s="19" t="str">
        <f t="shared" si="0"/>
        <v>Cat Hydrocracking, Gas Oil Downstream Charge Capacity, Current Year (barrels per stream day)</v>
      </c>
      <c r="L1" s="19" t="str">
        <f t="shared" si="0"/>
        <v>Cat Hydrocracking, Residual Downstream Charge Capacity, Current Year (barrels per stream day)</v>
      </c>
      <c r="M1" s="19" t="str">
        <f t="shared" si="0"/>
        <v>Therm Cracking, Delayed Coking Downstream Charge Capacity, Current Year (barrels per stream day)</v>
      </c>
      <c r="N1" s="19" t="str">
        <f t="shared" si="0"/>
        <v>Therm Cracking, Fluid Coking Downstream Charge Capacity, Current Year (barrels per stream day)</v>
      </c>
      <c r="O1" s="19" t="str">
        <f t="shared" si="0"/>
        <v>Therm Cracking, Visbreaking Downstream Charge Capacity, Current Year (barrels per stream day)</v>
      </c>
      <c r="P1" s="19" t="str">
        <f t="shared" si="0"/>
        <v>Therm Cracking, Other (Incldng Gas Oil) Downstream Charge Capacity, Current Year (barrels per stream day)</v>
      </c>
      <c r="Q1" s="19" t="str">
        <f t="shared" si="0"/>
        <v>Fuels Solvent Deasphalting Downstream Charge Capacity, Current Year (barrels per stream day)</v>
      </c>
      <c r="R1" s="19" t="str">
        <f t="shared" si="0"/>
        <v>Cat Reforming: High Pressure Downstream Charge Capacity, Current Year (barrels per stream day)</v>
      </c>
      <c r="S1" s="19" t="str">
        <f t="shared" si="0"/>
        <v>Cat Reforming: Low Pressure Downstream Charge Capacity, Current Year (barrels per stream day)</v>
      </c>
      <c r="T1" s="19" t="str">
        <f t="shared" si="0"/>
        <v>Isomerization(Isooctane) Production Capacity, Current Year (barrels per steam day except sulfur and hydrogen)</v>
      </c>
      <c r="U1" s="19" t="str">
        <f t="shared" si="0"/>
        <v>Isomerization (Isobutane) Production Capacity, Current Year (barrels per steam day except sulfur and hydrogen)</v>
      </c>
      <c r="V1" s="19" t="str">
        <f t="shared" si="0"/>
        <v>Isomerization (Isopentane/Isohexane) Production Capacity, Current Year (barrels per steam day except sulfur and hydrogen)</v>
      </c>
      <c r="W1" s="19" t="str">
        <f t="shared" si="0"/>
        <v>Alkylates Production Capacity, Current Year (barrels per steam day except sulfur and hydrogen)</v>
      </c>
      <c r="X1" s="19" t="str">
        <f t="shared" si="0"/>
        <v>Desulfurization, Diesel Fuel Downstream Charge Capacity, Current Year (barrels per stream day)</v>
      </c>
      <c r="Y1" s="19" t="str">
        <f t="shared" si="0"/>
        <v>Desulfurization, Gasoline Downstream Charge Capacity, Current Year (barrels per stream day)</v>
      </c>
      <c r="Z1" s="19" t="str">
        <f t="shared" si="0"/>
        <v>Desulfurization, Heavy Gas Oil Downstream Charge Capacity, Current Year (barrels per stream day)</v>
      </c>
      <c r="AA1" s="19" t="str">
        <f t="shared" si="0"/>
        <v>Desulfurization, Kerosene And Jet Downstream Charge Capacity, Current Year (barrels per stream day)</v>
      </c>
      <c r="AB1" s="19" t="str">
        <f t="shared" si="0"/>
        <v>Desulfurization, Naphtha/Reformer Feed Downstream Charge Capacity, Current Year (barrels per stream day)</v>
      </c>
      <c r="AC1" s="19" t="str">
        <f t="shared" si="0"/>
        <v>Desulfurization, Other Downstream Charge Capacity, Current Year (barrels per stream day)</v>
      </c>
      <c r="AD1" s="19" t="str">
        <f t="shared" si="0"/>
        <v>Desulfurization, Other Distillate Downstream Charge Capacity, Current Year (barrels per stream day)</v>
      </c>
      <c r="AE1" s="19" t="str">
        <f t="shared" si="0"/>
        <v>Desulfurization, Residual Downstream Charge Capacity, Current Year (barrels per stream day)</v>
      </c>
      <c r="AF1" s="19" t="str">
        <f t="shared" si="0"/>
        <v>Hydrogen (Mmcfd) Production Capacity, Current Year (barrels per steam day except sulfur and hydrogen)</v>
      </c>
      <c r="AG1" s="19" t="str">
        <f t="shared" si="0"/>
        <v>Petcoke,Market Production Capacity, Current Year (barrels per steam day except sulfur and hydrogen)</v>
      </c>
      <c r="AH1" s="19" t="str">
        <f t="shared" si="0"/>
        <v>Aromatics Production Capacity, Current Year (barrels per steam day except sulfur and hydrogen)</v>
      </c>
      <c r="AI1" s="19" t="str">
        <f t="shared" si="0"/>
        <v>Asphalt &amp; Road Oil Production Capacity, Current Year (barrels per steam day except sulfur and hydrogen)</v>
      </c>
      <c r="AJ1" s="19" t="str">
        <f t="shared" si="0"/>
        <v>Lubricants Production Capacity, Current Year (barrels per steam day except sulfur and hydrogen)</v>
      </c>
      <c r="AK1" s="19" t="str">
        <f t="shared" si="0"/>
        <v>Sulfur (Short Tons/Day) Production Capacity, Current Year (barrels per steam day except sulfur and hydrogen)</v>
      </c>
      <c r="AL1" s="18"/>
      <c r="AM1" s="18" t="s">
        <v>405</v>
      </c>
      <c r="AN1" s="18" t="s">
        <v>404</v>
      </c>
      <c r="AO1" s="18" t="s">
        <v>403</v>
      </c>
      <c r="AP1" s="18" t="s">
        <v>402</v>
      </c>
      <c r="AQ1" s="18" t="s">
        <v>396</v>
      </c>
      <c r="AR1" s="18" t="s">
        <v>395</v>
      </c>
      <c r="AS1" s="18" t="s">
        <v>401</v>
      </c>
      <c r="AT1" s="18" t="s">
        <v>400</v>
      </c>
    </row>
    <row r="2" spans="1:46" x14ac:dyDescent="0.5">
      <c r="A2" s="27"/>
      <c r="B2" s="27"/>
      <c r="C2" s="27"/>
      <c r="D2" s="22"/>
      <c r="E2" s="26">
        <f t="shared" ref="E2:AK2" si="1">SUM(E5:E137)</f>
        <v>18345727</v>
      </c>
      <c r="F2" s="26">
        <f t="shared" si="1"/>
        <v>19506319</v>
      </c>
      <c r="G2" s="26">
        <f t="shared" si="1"/>
        <v>9036573</v>
      </c>
      <c r="H2" s="26">
        <f t="shared" si="1"/>
        <v>5982472</v>
      </c>
      <c r="I2" s="26">
        <f t="shared" si="1"/>
        <v>73690</v>
      </c>
      <c r="J2" s="26">
        <f t="shared" si="1"/>
        <v>682500</v>
      </c>
      <c r="K2" s="26">
        <f t="shared" si="1"/>
        <v>1551300</v>
      </c>
      <c r="L2" s="26">
        <f t="shared" si="1"/>
        <v>129500</v>
      </c>
      <c r="M2" s="26">
        <f t="shared" si="1"/>
        <v>2808165</v>
      </c>
      <c r="N2" s="26">
        <f t="shared" si="1"/>
        <v>158900</v>
      </c>
      <c r="O2" s="26">
        <f t="shared" si="1"/>
        <v>16000</v>
      </c>
      <c r="P2" s="26">
        <f t="shared" si="1"/>
        <v>10600</v>
      </c>
      <c r="Q2" s="26">
        <f t="shared" si="1"/>
        <v>393050</v>
      </c>
      <c r="R2" s="26">
        <f t="shared" si="1"/>
        <v>1062223</v>
      </c>
      <c r="S2" s="26">
        <f t="shared" si="1"/>
        <v>2640990</v>
      </c>
      <c r="T2" s="26">
        <f t="shared" si="1"/>
        <v>0</v>
      </c>
      <c r="U2" s="26">
        <f t="shared" si="1"/>
        <v>181785</v>
      </c>
      <c r="V2" s="26">
        <f t="shared" si="1"/>
        <v>549160</v>
      </c>
      <c r="W2" s="26">
        <f t="shared" si="1"/>
        <v>1272907</v>
      </c>
      <c r="X2" s="26">
        <f t="shared" si="1"/>
        <v>4414886</v>
      </c>
      <c r="Y2" s="26">
        <f t="shared" si="1"/>
        <v>2876437</v>
      </c>
      <c r="Z2" s="26">
        <f t="shared" si="1"/>
        <v>2898338</v>
      </c>
      <c r="AA2" s="26">
        <f t="shared" si="1"/>
        <v>1566050</v>
      </c>
      <c r="AB2" s="26">
        <f t="shared" si="1"/>
        <v>4594491</v>
      </c>
      <c r="AC2" s="26">
        <f t="shared" si="1"/>
        <v>382632</v>
      </c>
      <c r="AD2" s="26">
        <f t="shared" si="1"/>
        <v>515650</v>
      </c>
      <c r="AE2" s="26">
        <f t="shared" si="1"/>
        <v>196500</v>
      </c>
      <c r="AF2" s="26">
        <f t="shared" si="1"/>
        <v>2986</v>
      </c>
      <c r="AG2" s="26">
        <f t="shared" si="1"/>
        <v>898417</v>
      </c>
      <c r="AH2" s="26">
        <f t="shared" si="1"/>
        <v>323411</v>
      </c>
      <c r="AI2" s="26">
        <f t="shared" si="1"/>
        <v>645787</v>
      </c>
      <c r="AJ2" s="26">
        <f t="shared" si="1"/>
        <v>231240</v>
      </c>
      <c r="AK2" s="26">
        <f t="shared" si="1"/>
        <v>41396</v>
      </c>
      <c r="AL2" s="22"/>
      <c r="AM2" s="14">
        <f>SUM(H2:I2)</f>
        <v>6056162</v>
      </c>
      <c r="AN2" s="14">
        <f>SUM(J2:L2)</f>
        <v>2363300</v>
      </c>
      <c r="AO2" s="14">
        <f>SUM(R2:S2)</f>
        <v>3703213</v>
      </c>
      <c r="AP2" s="14">
        <f>SUM(X2:AE2)</f>
        <v>17444984</v>
      </c>
      <c r="AQ2" s="14">
        <f t="array" ref="AQ2">SUM(F2:AK2*$F$144:$AK$144)</f>
        <v>222815613.486</v>
      </c>
      <c r="AR2" s="25">
        <f>AQ2 / F2</f>
        <v>11.422740163636204</v>
      </c>
      <c r="AS2" s="24">
        <f>E2 / F2</f>
        <v>0.94050174202523806</v>
      </c>
      <c r="AT2" s="24">
        <f>G2 / F2</f>
        <v>0.46326387874616426</v>
      </c>
    </row>
    <row r="3" spans="1:46" x14ac:dyDescent="0.5">
      <c r="A3" s="22"/>
      <c r="B3" s="22"/>
      <c r="C3" s="22"/>
      <c r="D3" s="22"/>
      <c r="E3" s="23" t="s">
        <v>35</v>
      </c>
      <c r="F3" s="23" t="s">
        <v>35</v>
      </c>
      <c r="G3" s="10" t="s">
        <v>36</v>
      </c>
      <c r="H3" s="10" t="s">
        <v>28</v>
      </c>
      <c r="I3" s="10" t="s">
        <v>66</v>
      </c>
      <c r="J3" s="10" t="s">
        <v>158</v>
      </c>
      <c r="K3" s="10" t="s">
        <v>11</v>
      </c>
      <c r="L3" s="10" t="s">
        <v>232</v>
      </c>
      <c r="M3" s="10" t="s">
        <v>68</v>
      </c>
      <c r="N3" s="10" t="s">
        <v>138</v>
      </c>
      <c r="O3" s="10" t="s">
        <v>176</v>
      </c>
      <c r="P3" s="10" t="s">
        <v>263</v>
      </c>
      <c r="Q3" s="10" t="s">
        <v>45</v>
      </c>
      <c r="R3" s="10" t="s">
        <v>29</v>
      </c>
      <c r="S3" s="10" t="s">
        <v>15</v>
      </c>
      <c r="T3" s="10" t="s">
        <v>23</v>
      </c>
      <c r="U3" s="10" t="s">
        <v>21</v>
      </c>
      <c r="V3" s="10" t="s">
        <v>22</v>
      </c>
      <c r="W3" s="10" t="s">
        <v>40</v>
      </c>
      <c r="X3" s="10" t="s">
        <v>43</v>
      </c>
      <c r="Y3" s="10" t="s">
        <v>30</v>
      </c>
      <c r="Z3" s="10" t="s">
        <v>16</v>
      </c>
      <c r="AA3" s="10" t="s">
        <v>44</v>
      </c>
      <c r="AB3" s="10" t="s">
        <v>17</v>
      </c>
      <c r="AC3" s="10" t="s">
        <v>95</v>
      </c>
      <c r="AD3" s="10" t="s">
        <v>99</v>
      </c>
      <c r="AE3" s="10" t="s">
        <v>262</v>
      </c>
      <c r="AF3" s="10" t="s">
        <v>18</v>
      </c>
      <c r="AG3" s="10" t="s">
        <v>67</v>
      </c>
      <c r="AH3" s="10" t="s">
        <v>41</v>
      </c>
      <c r="AI3" s="10" t="s">
        <v>42</v>
      </c>
      <c r="AJ3" s="10" t="s">
        <v>49</v>
      </c>
      <c r="AK3" s="10" t="s">
        <v>24</v>
      </c>
      <c r="AL3" s="22"/>
      <c r="AM3" s="22" t="str">
        <f>UPPER(AM1)</f>
        <v>CAT CRACKING, DOWNSTREAM CHARGE CAPACITY, CURRENT YEAR (BARRELS PER STREAM DAY)</v>
      </c>
      <c r="AN3" s="22" t="str">
        <f>UPPER(AN1)</f>
        <v>CAT HYDROCRACKING, DOWNSTREAM CHARGE CAPACITY, CURRENT YEAR (BARRELS PER STREAM DAY)</v>
      </c>
      <c r="AO3" s="22" t="str">
        <f>UPPER(AO1)</f>
        <v>CAT REFORMING, DOWNSTREAM CHARGE CAPACITY, CURRENT YEAR (BARRELS PER STREAM DAY)</v>
      </c>
      <c r="AP3" s="22"/>
      <c r="AQ3" s="22"/>
      <c r="AR3" s="22"/>
      <c r="AS3" s="22"/>
      <c r="AT3" s="22"/>
    </row>
    <row r="4" spans="1:46" s="17" customFormat="1" ht="86" x14ac:dyDescent="0.5">
      <c r="A4" s="21" t="s">
        <v>0</v>
      </c>
      <c r="B4" s="20" t="s">
        <v>1</v>
      </c>
      <c r="C4" s="20" t="s">
        <v>399</v>
      </c>
      <c r="D4" s="20" t="s">
        <v>398</v>
      </c>
      <c r="E4" s="19" t="s">
        <v>32</v>
      </c>
      <c r="F4" s="19" t="s">
        <v>33</v>
      </c>
      <c r="G4" s="19" t="s">
        <v>13</v>
      </c>
      <c r="H4" s="19" t="s">
        <v>13</v>
      </c>
      <c r="I4" s="19" t="s">
        <v>13</v>
      </c>
      <c r="J4" s="19" t="s">
        <v>13</v>
      </c>
      <c r="K4" s="19" t="s">
        <v>13</v>
      </c>
      <c r="L4" s="19" t="s">
        <v>13</v>
      </c>
      <c r="M4" s="19" t="s">
        <v>13</v>
      </c>
      <c r="N4" s="19" t="s">
        <v>13</v>
      </c>
      <c r="O4" s="19" t="s">
        <v>13</v>
      </c>
      <c r="P4" s="19" t="s">
        <v>13</v>
      </c>
      <c r="Q4" s="19" t="s">
        <v>13</v>
      </c>
      <c r="R4" s="19" t="s">
        <v>13</v>
      </c>
      <c r="S4" s="19" t="s">
        <v>13</v>
      </c>
      <c r="T4" s="19" t="s">
        <v>19</v>
      </c>
      <c r="U4" s="19" t="s">
        <v>19</v>
      </c>
      <c r="V4" s="19" t="s">
        <v>19</v>
      </c>
      <c r="W4" s="19" t="s">
        <v>19</v>
      </c>
      <c r="X4" s="19" t="s">
        <v>13</v>
      </c>
      <c r="Y4" s="19" t="s">
        <v>13</v>
      </c>
      <c r="Z4" s="19" t="s">
        <v>13</v>
      </c>
      <c r="AA4" s="19" t="s">
        <v>13</v>
      </c>
      <c r="AB4" s="19" t="s">
        <v>13</v>
      </c>
      <c r="AC4" s="19" t="s">
        <v>13</v>
      </c>
      <c r="AD4" s="19" t="s">
        <v>13</v>
      </c>
      <c r="AE4" s="19" t="s">
        <v>13</v>
      </c>
      <c r="AF4" s="19" t="s">
        <v>19</v>
      </c>
      <c r="AG4" s="19" t="s">
        <v>19</v>
      </c>
      <c r="AH4" s="19" t="s">
        <v>19</v>
      </c>
      <c r="AI4" s="19" t="s">
        <v>19</v>
      </c>
      <c r="AJ4" s="19" t="s">
        <v>19</v>
      </c>
      <c r="AK4" s="19" t="s">
        <v>19</v>
      </c>
      <c r="AL4" s="18" t="s">
        <v>397</v>
      </c>
      <c r="AM4" s="18"/>
      <c r="AN4" s="18"/>
      <c r="AO4" s="18"/>
      <c r="AP4" s="18"/>
      <c r="AQ4" s="18" t="s">
        <v>396</v>
      </c>
      <c r="AR4" s="18" t="s">
        <v>395</v>
      </c>
      <c r="AS4" s="18"/>
      <c r="AT4" s="18"/>
    </row>
    <row r="5" spans="1:46" x14ac:dyDescent="0.5">
      <c r="A5" s="67" t="s">
        <v>237</v>
      </c>
      <c r="B5" s="68" t="s">
        <v>238</v>
      </c>
      <c r="C5" s="68" t="s">
        <v>38</v>
      </c>
      <c r="D5" s="68" t="s">
        <v>241</v>
      </c>
      <c r="E5" s="69">
        <v>603000</v>
      </c>
      <c r="F5" s="69">
        <v>635000</v>
      </c>
      <c r="G5" s="69">
        <v>331800</v>
      </c>
      <c r="H5" s="69">
        <v>90000</v>
      </c>
      <c r="I5" s="69"/>
      <c r="J5" s="69"/>
      <c r="K5" s="69">
        <v>105000</v>
      </c>
      <c r="L5" s="69"/>
      <c r="M5" s="69">
        <v>164500</v>
      </c>
      <c r="N5" s="69"/>
      <c r="O5" s="69"/>
      <c r="P5" s="69"/>
      <c r="Q5" s="69"/>
      <c r="R5" s="69"/>
      <c r="S5" s="69">
        <v>129500</v>
      </c>
      <c r="T5" s="69"/>
      <c r="U5" s="69"/>
      <c r="V5" s="69">
        <v>49140</v>
      </c>
      <c r="W5" s="69">
        <v>20000</v>
      </c>
      <c r="X5" s="69">
        <v>170800</v>
      </c>
      <c r="Y5" s="69">
        <v>55000</v>
      </c>
      <c r="Z5" s="69">
        <v>50000</v>
      </c>
      <c r="AA5" s="69">
        <v>78000</v>
      </c>
      <c r="AB5" s="69">
        <v>163150</v>
      </c>
      <c r="AC5" s="69">
        <v>21000</v>
      </c>
      <c r="AD5" s="69"/>
      <c r="AE5" s="69"/>
      <c r="AF5" s="69"/>
      <c r="AG5" s="69">
        <v>48820</v>
      </c>
      <c r="AH5" s="69"/>
      <c r="AI5" s="69"/>
      <c r="AJ5" s="69">
        <v>39000</v>
      </c>
      <c r="AK5" s="69">
        <v>3203</v>
      </c>
      <c r="AL5" s="69"/>
      <c r="AM5" s="69">
        <f t="shared" ref="AM5:AM16" si="2">SUM(H5:I5)</f>
        <v>90000</v>
      </c>
      <c r="AN5" s="69">
        <f t="shared" ref="AN5:AN16" si="3">SUM(J5:L5)</f>
        <v>105000</v>
      </c>
      <c r="AO5" s="69">
        <f t="shared" ref="AO5:AO16" si="4">SUM(R5:S5)</f>
        <v>129500</v>
      </c>
      <c r="AP5" s="69">
        <f t="shared" ref="AP5:AP16" si="5">SUM(X5:AE5)</f>
        <v>537950</v>
      </c>
      <c r="AQ5" s="69">
        <f t="array" ref="AQ5">SUM(F5:AK5*$F$144:$AK$144)</f>
        <v>9013268</v>
      </c>
      <c r="AR5" s="70">
        <f t="shared" ref="AR5:AR16" si="6">AQ5 / F5</f>
        <v>14.19412283464567</v>
      </c>
      <c r="AS5" s="71">
        <f t="shared" ref="AS5:AS16" si="7">E5 / F5</f>
        <v>0.94960629921259843</v>
      </c>
      <c r="AT5" s="71">
        <f t="shared" ref="AT5:AT16" si="8">G5 / F5</f>
        <v>0.52251968503937007</v>
      </c>
    </row>
    <row r="6" spans="1:46" x14ac:dyDescent="0.5">
      <c r="A6" s="67" t="s">
        <v>153</v>
      </c>
      <c r="B6" s="68" t="s">
        <v>154</v>
      </c>
      <c r="C6" s="68" t="s">
        <v>38</v>
      </c>
      <c r="D6" s="68" t="s">
        <v>160</v>
      </c>
      <c r="E6" s="69">
        <v>560500</v>
      </c>
      <c r="F6" s="69">
        <v>584000</v>
      </c>
      <c r="G6" s="69">
        <v>297000</v>
      </c>
      <c r="H6" s="69">
        <v>215000</v>
      </c>
      <c r="I6" s="69">
        <v>8000</v>
      </c>
      <c r="J6" s="69">
        <v>29900</v>
      </c>
      <c r="K6" s="69"/>
      <c r="L6" s="69"/>
      <c r="M6" s="69">
        <v>54000</v>
      </c>
      <c r="N6" s="69">
        <v>42000</v>
      </c>
      <c r="O6" s="69"/>
      <c r="P6" s="69"/>
      <c r="Q6" s="69">
        <v>47000</v>
      </c>
      <c r="R6" s="69"/>
      <c r="S6" s="69">
        <v>127500</v>
      </c>
      <c r="T6" s="69"/>
      <c r="U6" s="69"/>
      <c r="V6" s="69"/>
      <c r="W6" s="69">
        <v>41000</v>
      </c>
      <c r="X6" s="69">
        <v>146300</v>
      </c>
      <c r="Y6" s="69">
        <v>196000</v>
      </c>
      <c r="Z6" s="69">
        <v>117000</v>
      </c>
      <c r="AA6" s="69">
        <v>132700</v>
      </c>
      <c r="AB6" s="69">
        <v>155500</v>
      </c>
      <c r="AC6" s="69">
        <v>46500</v>
      </c>
      <c r="AD6" s="69"/>
      <c r="AE6" s="69"/>
      <c r="AF6" s="69"/>
      <c r="AG6" s="69">
        <v>22750</v>
      </c>
      <c r="AH6" s="69"/>
      <c r="AI6" s="69"/>
      <c r="AJ6" s="69">
        <v>28000</v>
      </c>
      <c r="AK6" s="69">
        <v>1828</v>
      </c>
      <c r="AL6" s="69"/>
      <c r="AM6" s="69">
        <f t="shared" si="2"/>
        <v>223000</v>
      </c>
      <c r="AN6" s="69">
        <f t="shared" si="3"/>
        <v>29900</v>
      </c>
      <c r="AO6" s="69">
        <f t="shared" si="4"/>
        <v>127500</v>
      </c>
      <c r="AP6" s="69">
        <f t="shared" si="5"/>
        <v>794000</v>
      </c>
      <c r="AQ6" s="69">
        <f t="array" ref="AQ6">SUM(F6:AK6*$F$144:$AK$144)</f>
        <v>8673868</v>
      </c>
      <c r="AR6" s="70">
        <f t="shared" si="6"/>
        <v>14.852513698630137</v>
      </c>
      <c r="AS6" s="71">
        <f t="shared" si="7"/>
        <v>0.95976027397260277</v>
      </c>
      <c r="AT6" s="71">
        <f t="shared" si="8"/>
        <v>0.50856164383561642</v>
      </c>
    </row>
    <row r="7" spans="1:46" x14ac:dyDescent="0.5">
      <c r="A7" s="67" t="s">
        <v>223</v>
      </c>
      <c r="B7" s="68" t="s">
        <v>224</v>
      </c>
      <c r="C7" s="68" t="s">
        <v>26</v>
      </c>
      <c r="D7" s="68" t="s">
        <v>227</v>
      </c>
      <c r="E7" s="69">
        <v>543000</v>
      </c>
      <c r="F7" s="69">
        <v>580000</v>
      </c>
      <c r="G7" s="69">
        <v>301000</v>
      </c>
      <c r="H7" s="69">
        <v>144000</v>
      </c>
      <c r="I7" s="69"/>
      <c r="J7" s="69"/>
      <c r="K7" s="69">
        <v>117000</v>
      </c>
      <c r="L7" s="69"/>
      <c r="M7" s="69">
        <v>94500</v>
      </c>
      <c r="N7" s="69"/>
      <c r="O7" s="69"/>
      <c r="P7" s="69"/>
      <c r="Q7" s="69">
        <v>38000</v>
      </c>
      <c r="R7" s="69"/>
      <c r="S7" s="69">
        <v>128500</v>
      </c>
      <c r="T7" s="69"/>
      <c r="U7" s="69">
        <v>23000</v>
      </c>
      <c r="V7" s="69">
        <v>26500</v>
      </c>
      <c r="W7" s="69">
        <v>33000</v>
      </c>
      <c r="X7" s="69">
        <v>159500</v>
      </c>
      <c r="Y7" s="69">
        <v>114000</v>
      </c>
      <c r="Z7" s="69">
        <v>106000</v>
      </c>
      <c r="AA7" s="69">
        <v>81000</v>
      </c>
      <c r="AB7" s="69">
        <v>108000</v>
      </c>
      <c r="AC7" s="69"/>
      <c r="AD7" s="69"/>
      <c r="AE7" s="69"/>
      <c r="AF7" s="69"/>
      <c r="AG7" s="69">
        <v>33000</v>
      </c>
      <c r="AH7" s="69"/>
      <c r="AI7" s="69">
        <v>33000</v>
      </c>
      <c r="AJ7" s="69"/>
      <c r="AK7" s="69">
        <v>1476</v>
      </c>
      <c r="AL7" s="69"/>
      <c r="AM7" s="69">
        <f t="shared" si="2"/>
        <v>144000</v>
      </c>
      <c r="AN7" s="69">
        <f t="shared" si="3"/>
        <v>117000</v>
      </c>
      <c r="AO7" s="69">
        <f t="shared" si="4"/>
        <v>128500</v>
      </c>
      <c r="AP7" s="69">
        <f t="shared" si="5"/>
        <v>568500</v>
      </c>
      <c r="AQ7" s="69">
        <f t="array" ref="AQ7">SUM(F7:AK7*$F$144:$AK$144)</f>
        <v>7021856</v>
      </c>
      <c r="AR7" s="70">
        <f t="shared" si="6"/>
        <v>12.106648275862069</v>
      </c>
      <c r="AS7" s="71">
        <f t="shared" si="7"/>
        <v>0.93620689655172418</v>
      </c>
      <c r="AT7" s="71">
        <f t="shared" si="8"/>
        <v>0.51896551724137929</v>
      </c>
    </row>
    <row r="8" spans="1:46" x14ac:dyDescent="0.5">
      <c r="A8" s="67" t="s">
        <v>153</v>
      </c>
      <c r="B8" s="68" t="s">
        <v>154</v>
      </c>
      <c r="C8" s="68" t="s">
        <v>26</v>
      </c>
      <c r="D8" s="68" t="s">
        <v>157</v>
      </c>
      <c r="E8" s="69">
        <v>502500</v>
      </c>
      <c r="F8" s="69">
        <v>523200</v>
      </c>
      <c r="G8" s="69">
        <v>246100</v>
      </c>
      <c r="H8" s="69">
        <v>244500</v>
      </c>
      <c r="I8" s="69"/>
      <c r="J8" s="69">
        <v>27000</v>
      </c>
      <c r="K8" s="69"/>
      <c r="L8" s="69"/>
      <c r="M8" s="69">
        <v>123500</v>
      </c>
      <c r="N8" s="69"/>
      <c r="O8" s="69"/>
      <c r="P8" s="69"/>
      <c r="Q8" s="69"/>
      <c r="R8" s="69"/>
      <c r="S8" s="69">
        <v>77000</v>
      </c>
      <c r="T8" s="69"/>
      <c r="U8" s="69"/>
      <c r="V8" s="69"/>
      <c r="W8" s="69">
        <v>41000</v>
      </c>
      <c r="X8" s="69">
        <v>202500</v>
      </c>
      <c r="Y8" s="69">
        <v>242000</v>
      </c>
      <c r="Z8" s="69"/>
      <c r="AA8" s="69"/>
      <c r="AB8" s="69">
        <v>76000</v>
      </c>
      <c r="AC8" s="69"/>
      <c r="AD8" s="69"/>
      <c r="AE8" s="69"/>
      <c r="AF8" s="69"/>
      <c r="AG8" s="69">
        <v>31525</v>
      </c>
      <c r="AH8" s="69"/>
      <c r="AI8" s="69"/>
      <c r="AJ8" s="69">
        <v>16500</v>
      </c>
      <c r="AK8" s="69">
        <v>800</v>
      </c>
      <c r="AL8" s="69"/>
      <c r="AM8" s="69">
        <f t="shared" si="2"/>
        <v>244500</v>
      </c>
      <c r="AN8" s="69">
        <f t="shared" si="3"/>
        <v>27000</v>
      </c>
      <c r="AO8" s="69">
        <f t="shared" si="4"/>
        <v>77000</v>
      </c>
      <c r="AP8" s="69">
        <f t="shared" si="5"/>
        <v>520500</v>
      </c>
      <c r="AQ8" s="69">
        <f t="array" ref="AQ8">SUM(F8:AK8*$F$144:$AK$144)</f>
        <v>6736700</v>
      </c>
      <c r="AR8" s="70">
        <f t="shared" si="6"/>
        <v>12.875955657492355</v>
      </c>
      <c r="AS8" s="71">
        <f t="shared" si="7"/>
        <v>0.96043577981651373</v>
      </c>
      <c r="AT8" s="71">
        <f t="shared" si="8"/>
        <v>0.47037461773700306</v>
      </c>
    </row>
    <row r="9" spans="1:46" x14ac:dyDescent="0.5">
      <c r="A9" s="67" t="s">
        <v>223</v>
      </c>
      <c r="B9" s="68" t="s">
        <v>224</v>
      </c>
      <c r="C9" s="68" t="s">
        <v>38</v>
      </c>
      <c r="D9" s="68" t="s">
        <v>231</v>
      </c>
      <c r="E9" s="69">
        <v>459000</v>
      </c>
      <c r="F9" s="69">
        <v>481000</v>
      </c>
      <c r="G9" s="69">
        <v>237000</v>
      </c>
      <c r="H9" s="69">
        <v>137000</v>
      </c>
      <c r="I9" s="69"/>
      <c r="J9" s="69">
        <v>77500</v>
      </c>
      <c r="K9" s="69"/>
      <c r="L9" s="69">
        <v>75000</v>
      </c>
      <c r="M9" s="69">
        <v>33000</v>
      </c>
      <c r="N9" s="69"/>
      <c r="O9" s="69"/>
      <c r="P9" s="69"/>
      <c r="Q9" s="69">
        <v>17000</v>
      </c>
      <c r="R9" s="69"/>
      <c r="S9" s="69">
        <v>139000</v>
      </c>
      <c r="T9" s="69"/>
      <c r="U9" s="69"/>
      <c r="V9" s="69"/>
      <c r="W9" s="69">
        <v>41000</v>
      </c>
      <c r="X9" s="69">
        <v>55000</v>
      </c>
      <c r="Y9" s="69">
        <v>57000</v>
      </c>
      <c r="Z9" s="69">
        <v>105000</v>
      </c>
      <c r="AA9" s="69">
        <v>79000</v>
      </c>
      <c r="AB9" s="69">
        <v>121000</v>
      </c>
      <c r="AC9" s="69"/>
      <c r="AD9" s="69"/>
      <c r="AE9" s="69"/>
      <c r="AF9" s="69"/>
      <c r="AG9" s="69">
        <v>11900</v>
      </c>
      <c r="AH9" s="69">
        <v>36500</v>
      </c>
      <c r="AI9" s="69"/>
      <c r="AJ9" s="69"/>
      <c r="AK9" s="69">
        <v>1452</v>
      </c>
      <c r="AL9" s="69"/>
      <c r="AM9" s="69">
        <f t="shared" si="2"/>
        <v>137000</v>
      </c>
      <c r="AN9" s="69">
        <f t="shared" si="3"/>
        <v>152500</v>
      </c>
      <c r="AO9" s="69">
        <f t="shared" si="4"/>
        <v>139000</v>
      </c>
      <c r="AP9" s="69">
        <f t="shared" si="5"/>
        <v>417000</v>
      </c>
      <c r="AQ9" s="69">
        <f t="array" ref="AQ9">SUM(F9:AK9*$F$144:$AK$144)</f>
        <v>5904212</v>
      </c>
      <c r="AR9" s="70">
        <f t="shared" si="6"/>
        <v>12.274869022869023</v>
      </c>
      <c r="AS9" s="71">
        <f t="shared" si="7"/>
        <v>0.95426195426195426</v>
      </c>
      <c r="AT9" s="71">
        <f t="shared" si="8"/>
        <v>0.49272349272349275</v>
      </c>
    </row>
    <row r="10" spans="1:46" x14ac:dyDescent="0.5">
      <c r="A10" s="67" t="s">
        <v>113</v>
      </c>
      <c r="B10" s="68" t="s">
        <v>114</v>
      </c>
      <c r="C10" s="68" t="s">
        <v>26</v>
      </c>
      <c r="D10" s="68" t="s">
        <v>81</v>
      </c>
      <c r="E10" s="69">
        <v>425000</v>
      </c>
      <c r="F10" s="69">
        <v>440000</v>
      </c>
      <c r="G10" s="69">
        <v>230000</v>
      </c>
      <c r="H10" s="69">
        <v>148000</v>
      </c>
      <c r="I10" s="69">
        <v>3000</v>
      </c>
      <c r="J10" s="69"/>
      <c r="K10" s="69">
        <v>51200</v>
      </c>
      <c r="L10" s="69"/>
      <c r="M10" s="69">
        <v>110000</v>
      </c>
      <c r="N10" s="69"/>
      <c r="O10" s="69"/>
      <c r="P10" s="69"/>
      <c r="Q10" s="69"/>
      <c r="R10" s="69">
        <v>53200</v>
      </c>
      <c r="S10" s="69">
        <v>60000</v>
      </c>
      <c r="T10" s="69"/>
      <c r="U10" s="69"/>
      <c r="V10" s="69">
        <v>28000</v>
      </c>
      <c r="W10" s="69">
        <v>26400</v>
      </c>
      <c r="X10" s="69">
        <v>100000</v>
      </c>
      <c r="Y10" s="69">
        <v>85400</v>
      </c>
      <c r="Z10" s="69"/>
      <c r="AA10" s="69">
        <v>68000</v>
      </c>
      <c r="AB10" s="69">
        <v>121000</v>
      </c>
      <c r="AC10" s="69">
        <v>23800</v>
      </c>
      <c r="AD10" s="69"/>
      <c r="AE10" s="69"/>
      <c r="AF10" s="69"/>
      <c r="AG10" s="69">
        <v>32820</v>
      </c>
      <c r="AH10" s="69">
        <v>20900</v>
      </c>
      <c r="AI10" s="69"/>
      <c r="AJ10" s="69"/>
      <c r="AK10" s="69">
        <v>717</v>
      </c>
      <c r="AL10" s="69"/>
      <c r="AM10" s="69">
        <f t="shared" si="2"/>
        <v>151000</v>
      </c>
      <c r="AN10" s="69">
        <f t="shared" si="3"/>
        <v>51200</v>
      </c>
      <c r="AO10" s="69">
        <f t="shared" si="4"/>
        <v>113200</v>
      </c>
      <c r="AP10" s="69">
        <f t="shared" si="5"/>
        <v>398200</v>
      </c>
      <c r="AQ10" s="69">
        <f t="array" ref="AQ10">SUM(F10:AK10*$F$144:$AK$144)</f>
        <v>5535602</v>
      </c>
      <c r="AR10" s="70">
        <f t="shared" si="6"/>
        <v>12.580913636363636</v>
      </c>
      <c r="AS10" s="71">
        <f t="shared" si="7"/>
        <v>0.96590909090909094</v>
      </c>
      <c r="AT10" s="71">
        <f t="shared" si="8"/>
        <v>0.52272727272727271</v>
      </c>
    </row>
    <row r="11" spans="1:46" x14ac:dyDescent="0.5">
      <c r="A11" s="67" t="s">
        <v>59</v>
      </c>
      <c r="B11" s="68" t="s">
        <v>63</v>
      </c>
      <c r="C11" s="68" t="s">
        <v>64</v>
      </c>
      <c r="D11" s="68" t="s">
        <v>65</v>
      </c>
      <c r="E11" s="69">
        <v>413500</v>
      </c>
      <c r="F11" s="69">
        <v>430000</v>
      </c>
      <c r="G11" s="69">
        <v>263900</v>
      </c>
      <c r="H11" s="69">
        <v>175000</v>
      </c>
      <c r="I11" s="69">
        <v>7000</v>
      </c>
      <c r="J11" s="69"/>
      <c r="K11" s="69"/>
      <c r="L11" s="69"/>
      <c r="M11" s="69">
        <v>102000</v>
      </c>
      <c r="N11" s="69"/>
      <c r="O11" s="69"/>
      <c r="P11" s="69"/>
      <c r="Q11" s="69"/>
      <c r="R11" s="69">
        <v>65000</v>
      </c>
      <c r="S11" s="69"/>
      <c r="T11" s="69"/>
      <c r="U11" s="69"/>
      <c r="V11" s="69">
        <v>26400</v>
      </c>
      <c r="W11" s="69">
        <v>31000</v>
      </c>
      <c r="X11" s="69">
        <v>120800</v>
      </c>
      <c r="Y11" s="69"/>
      <c r="Z11" s="69">
        <v>204000</v>
      </c>
      <c r="AA11" s="69">
        <v>46000</v>
      </c>
      <c r="AB11" s="69">
        <v>69000</v>
      </c>
      <c r="AC11" s="69"/>
      <c r="AD11" s="69"/>
      <c r="AE11" s="69"/>
      <c r="AF11" s="69"/>
      <c r="AG11" s="69">
        <v>30000</v>
      </c>
      <c r="AH11" s="69">
        <v>16800</v>
      </c>
      <c r="AI11" s="69">
        <v>30000</v>
      </c>
      <c r="AJ11" s="69"/>
      <c r="AK11" s="69">
        <v>1904</v>
      </c>
      <c r="AL11" s="69"/>
      <c r="AM11" s="69">
        <f t="shared" si="2"/>
        <v>182000</v>
      </c>
      <c r="AN11" s="69">
        <f t="shared" si="3"/>
        <v>0</v>
      </c>
      <c r="AO11" s="69">
        <f t="shared" si="4"/>
        <v>65000</v>
      </c>
      <c r="AP11" s="69">
        <f t="shared" si="5"/>
        <v>439800</v>
      </c>
      <c r="AQ11" s="69">
        <f t="array" ref="AQ11">SUM(F11:AK11*$F$144:$AK$144)</f>
        <v>5320624</v>
      </c>
      <c r="AR11" s="70">
        <f t="shared" si="6"/>
        <v>12.373544186046512</v>
      </c>
      <c r="AS11" s="71">
        <f t="shared" si="7"/>
        <v>0.96162790697674416</v>
      </c>
      <c r="AT11" s="71">
        <f t="shared" si="8"/>
        <v>0.61372093023255814</v>
      </c>
    </row>
    <row r="12" spans="1:46" x14ac:dyDescent="0.5">
      <c r="A12" s="67" t="s">
        <v>270</v>
      </c>
      <c r="B12" s="72" t="s">
        <v>271</v>
      </c>
      <c r="C12" s="72" t="s">
        <v>38</v>
      </c>
      <c r="D12" s="72" t="s">
        <v>241</v>
      </c>
      <c r="E12" s="69">
        <v>335000</v>
      </c>
      <c r="F12" s="69">
        <v>415000</v>
      </c>
      <c r="G12" s="69">
        <v>220000</v>
      </c>
      <c r="H12" s="69">
        <v>75000</v>
      </c>
      <c r="I12" s="69"/>
      <c r="J12" s="69"/>
      <c r="K12" s="69">
        <v>124800</v>
      </c>
      <c r="L12" s="69"/>
      <c r="M12" s="69">
        <v>99600</v>
      </c>
      <c r="N12" s="69"/>
      <c r="O12" s="69"/>
      <c r="P12" s="69"/>
      <c r="Q12" s="69"/>
      <c r="R12" s="69"/>
      <c r="S12" s="69">
        <v>55000</v>
      </c>
      <c r="T12" s="69"/>
      <c r="U12" s="69"/>
      <c r="V12" s="69"/>
      <c r="W12" s="69">
        <v>19500</v>
      </c>
      <c r="X12" s="69">
        <v>104600</v>
      </c>
      <c r="Y12" s="69">
        <v>85000</v>
      </c>
      <c r="Z12" s="69">
        <v>60000</v>
      </c>
      <c r="AA12" s="69">
        <v>33000</v>
      </c>
      <c r="AB12" s="69">
        <v>48700</v>
      </c>
      <c r="AC12" s="69"/>
      <c r="AD12" s="69"/>
      <c r="AE12" s="69"/>
      <c r="AF12" s="69"/>
      <c r="AG12" s="69">
        <v>32240</v>
      </c>
      <c r="AH12" s="69"/>
      <c r="AI12" s="69"/>
      <c r="AJ12" s="69"/>
      <c r="AK12" s="69">
        <v>1490</v>
      </c>
      <c r="AL12" s="69"/>
      <c r="AM12" s="69">
        <f t="shared" si="2"/>
        <v>75000</v>
      </c>
      <c r="AN12" s="69">
        <f t="shared" si="3"/>
        <v>124800</v>
      </c>
      <c r="AO12" s="69">
        <f t="shared" si="4"/>
        <v>55000</v>
      </c>
      <c r="AP12" s="69">
        <f t="shared" si="5"/>
        <v>331300</v>
      </c>
      <c r="AQ12" s="69">
        <f t="array" ref="AQ12">SUM(F12:AK12*$F$144:$AK$144)</f>
        <v>4124240</v>
      </c>
      <c r="AR12" s="70">
        <f t="shared" si="6"/>
        <v>9.9379277108433737</v>
      </c>
      <c r="AS12" s="71">
        <f t="shared" si="7"/>
        <v>0.80722891566265065</v>
      </c>
      <c r="AT12" s="71">
        <f t="shared" si="8"/>
        <v>0.53012048192771088</v>
      </c>
    </row>
    <row r="13" spans="1:46" x14ac:dyDescent="0.5">
      <c r="A13" s="67" t="s">
        <v>153</v>
      </c>
      <c r="B13" s="68" t="s">
        <v>154</v>
      </c>
      <c r="C13" s="68" t="s">
        <v>38</v>
      </c>
      <c r="D13" s="68" t="s">
        <v>161</v>
      </c>
      <c r="E13" s="69">
        <v>362300</v>
      </c>
      <c r="F13" s="69">
        <v>377400</v>
      </c>
      <c r="G13" s="69">
        <v>148800</v>
      </c>
      <c r="H13" s="69">
        <v>117700</v>
      </c>
      <c r="I13" s="69"/>
      <c r="J13" s="69">
        <v>67000</v>
      </c>
      <c r="K13" s="69"/>
      <c r="L13" s="69"/>
      <c r="M13" s="69">
        <v>48000</v>
      </c>
      <c r="N13" s="69"/>
      <c r="O13" s="69"/>
      <c r="P13" s="69"/>
      <c r="Q13" s="69"/>
      <c r="R13" s="69"/>
      <c r="S13" s="69">
        <v>146000</v>
      </c>
      <c r="T13" s="69"/>
      <c r="U13" s="69">
        <v>11200</v>
      </c>
      <c r="V13" s="69">
        <v>25800</v>
      </c>
      <c r="W13" s="69">
        <v>14900</v>
      </c>
      <c r="X13" s="69">
        <v>42000</v>
      </c>
      <c r="Y13" s="69">
        <v>25000</v>
      </c>
      <c r="Z13" s="69"/>
      <c r="AA13" s="69">
        <v>51000</v>
      </c>
      <c r="AB13" s="69">
        <v>159800</v>
      </c>
      <c r="AC13" s="69">
        <v>19500</v>
      </c>
      <c r="AD13" s="69"/>
      <c r="AE13" s="69"/>
      <c r="AF13" s="69"/>
      <c r="AG13" s="69">
        <v>15039</v>
      </c>
      <c r="AH13" s="69"/>
      <c r="AI13" s="69"/>
      <c r="AJ13" s="69"/>
      <c r="AK13" s="69">
        <v>661</v>
      </c>
      <c r="AL13" s="69"/>
      <c r="AM13" s="69">
        <f t="shared" si="2"/>
        <v>117700</v>
      </c>
      <c r="AN13" s="69">
        <f t="shared" si="3"/>
        <v>67000</v>
      </c>
      <c r="AO13" s="69">
        <f t="shared" si="4"/>
        <v>146000</v>
      </c>
      <c r="AP13" s="69">
        <f t="shared" si="5"/>
        <v>297300</v>
      </c>
      <c r="AQ13" s="69">
        <f t="array" ref="AQ13">SUM(F13:AK13*$F$144:$AK$144)</f>
        <v>4401066</v>
      </c>
      <c r="AR13" s="70">
        <f t="shared" si="6"/>
        <v>11.66154213036566</v>
      </c>
      <c r="AS13" s="71">
        <f t="shared" si="7"/>
        <v>0.95998940116587173</v>
      </c>
      <c r="AT13" s="71">
        <f t="shared" si="8"/>
        <v>0.39427662957074722</v>
      </c>
    </row>
    <row r="14" spans="1:46" x14ac:dyDescent="0.5">
      <c r="A14" s="67" t="s">
        <v>103</v>
      </c>
      <c r="B14" s="68" t="s">
        <v>104</v>
      </c>
      <c r="C14" s="68" t="s">
        <v>107</v>
      </c>
      <c r="D14" s="68" t="s">
        <v>108</v>
      </c>
      <c r="E14" s="69">
        <v>340000</v>
      </c>
      <c r="F14" s="69">
        <v>370000</v>
      </c>
      <c r="G14" s="69">
        <v>314000</v>
      </c>
      <c r="H14" s="69">
        <v>88000</v>
      </c>
      <c r="I14" s="69"/>
      <c r="J14" s="69"/>
      <c r="K14" s="69">
        <v>117500</v>
      </c>
      <c r="L14" s="69"/>
      <c r="M14" s="69">
        <v>105000</v>
      </c>
      <c r="N14" s="69"/>
      <c r="O14" s="69"/>
      <c r="P14" s="69"/>
      <c r="Q14" s="69"/>
      <c r="R14" s="69">
        <v>34000</v>
      </c>
      <c r="S14" s="69">
        <v>61600</v>
      </c>
      <c r="T14" s="69"/>
      <c r="U14" s="69"/>
      <c r="V14" s="69"/>
      <c r="W14" s="69">
        <v>18600</v>
      </c>
      <c r="X14" s="69">
        <v>35000</v>
      </c>
      <c r="Y14" s="69"/>
      <c r="Z14" s="69">
        <v>104000</v>
      </c>
      <c r="AA14" s="69">
        <v>30000</v>
      </c>
      <c r="AB14" s="69">
        <v>57300</v>
      </c>
      <c r="AC14" s="69">
        <v>50000</v>
      </c>
      <c r="AD14" s="69"/>
      <c r="AE14" s="69"/>
      <c r="AF14" s="69">
        <v>230</v>
      </c>
      <c r="AG14" s="69">
        <v>35500</v>
      </c>
      <c r="AH14" s="69">
        <v>21000</v>
      </c>
      <c r="AI14" s="69">
        <v>20000</v>
      </c>
      <c r="AJ14" s="69">
        <v>25000</v>
      </c>
      <c r="AK14" s="69">
        <v>1355</v>
      </c>
      <c r="AL14" s="69"/>
      <c r="AM14" s="69">
        <f t="shared" si="2"/>
        <v>88000</v>
      </c>
      <c r="AN14" s="69">
        <f t="shared" si="3"/>
        <v>117500</v>
      </c>
      <c r="AO14" s="69">
        <f t="shared" si="4"/>
        <v>95600</v>
      </c>
      <c r="AP14" s="69">
        <f t="shared" si="5"/>
        <v>276300</v>
      </c>
      <c r="AQ14" s="69">
        <f t="array" ref="AQ14">SUM(F14:AK14*$F$144:$AK$144)</f>
        <v>6207030.2300000004</v>
      </c>
      <c r="AR14" s="70">
        <f t="shared" si="6"/>
        <v>16.77575737837838</v>
      </c>
      <c r="AS14" s="71">
        <f t="shared" si="7"/>
        <v>0.91891891891891897</v>
      </c>
      <c r="AT14" s="71">
        <f t="shared" si="8"/>
        <v>0.84864864864864864</v>
      </c>
    </row>
    <row r="15" spans="1:46" x14ac:dyDescent="0.5">
      <c r="A15" s="15" t="s">
        <v>337</v>
      </c>
      <c r="B15" s="16" t="s">
        <v>337</v>
      </c>
      <c r="C15" s="16" t="s">
        <v>155</v>
      </c>
      <c r="D15" s="16" t="s">
        <v>338</v>
      </c>
      <c r="E15" s="14">
        <v>336000</v>
      </c>
      <c r="F15" s="14">
        <v>353000</v>
      </c>
      <c r="G15" s="14">
        <v>196500</v>
      </c>
      <c r="H15" s="14">
        <v>101000</v>
      </c>
      <c r="I15" s="14"/>
      <c r="J15" s="14"/>
      <c r="K15" s="14">
        <v>54000</v>
      </c>
      <c r="L15" s="14"/>
      <c r="M15" s="14">
        <v>83000</v>
      </c>
      <c r="N15" s="14"/>
      <c r="O15" s="14"/>
      <c r="P15" s="14"/>
      <c r="Q15" s="14"/>
      <c r="R15" s="14"/>
      <c r="S15" s="14">
        <v>79700</v>
      </c>
      <c r="T15" s="14"/>
      <c r="U15" s="14"/>
      <c r="V15" s="14"/>
      <c r="W15" s="14">
        <v>21800</v>
      </c>
      <c r="X15" s="14">
        <v>56300</v>
      </c>
      <c r="Y15" s="14">
        <v>74000</v>
      </c>
      <c r="Z15" s="14"/>
      <c r="AA15" s="14">
        <v>53250</v>
      </c>
      <c r="AB15" s="14">
        <v>84300</v>
      </c>
      <c r="AC15" s="14"/>
      <c r="AD15" s="14"/>
      <c r="AE15" s="14"/>
      <c r="AF15" s="14">
        <v>190</v>
      </c>
      <c r="AG15" s="14">
        <v>27900</v>
      </c>
      <c r="AH15" s="14">
        <v>4500</v>
      </c>
      <c r="AI15" s="14">
        <v>23000</v>
      </c>
      <c r="AJ15" s="14"/>
      <c r="AK15" s="14">
        <v>1008</v>
      </c>
      <c r="AL15" s="14"/>
      <c r="AM15" s="14">
        <f t="shared" si="2"/>
        <v>101000</v>
      </c>
      <c r="AN15" s="14">
        <f t="shared" si="3"/>
        <v>54000</v>
      </c>
      <c r="AO15" s="14">
        <f t="shared" si="4"/>
        <v>79700</v>
      </c>
      <c r="AP15" s="14">
        <f t="shared" si="5"/>
        <v>267850</v>
      </c>
      <c r="AQ15" s="14">
        <f t="array" ref="AQ15">SUM(F15:AK15*$F$144:$AK$144)</f>
        <v>3702098.19</v>
      </c>
      <c r="AR15" s="13">
        <f t="shared" si="6"/>
        <v>10.487530283286119</v>
      </c>
      <c r="AS15" s="12">
        <f t="shared" si="7"/>
        <v>0.95184135977337114</v>
      </c>
      <c r="AT15" s="12">
        <f t="shared" si="8"/>
        <v>0.556657223796034</v>
      </c>
    </row>
    <row r="16" spans="1:46" x14ac:dyDescent="0.5">
      <c r="A16" s="15" t="s">
        <v>255</v>
      </c>
      <c r="B16" s="15" t="s">
        <v>256</v>
      </c>
      <c r="C16" s="15" t="s">
        <v>47</v>
      </c>
      <c r="D16" s="15" t="s">
        <v>257</v>
      </c>
      <c r="E16" s="14">
        <v>310000</v>
      </c>
      <c r="F16" s="14">
        <v>350000</v>
      </c>
      <c r="G16" s="14">
        <v>163200</v>
      </c>
      <c r="H16" s="14">
        <v>137500</v>
      </c>
      <c r="I16" s="14"/>
      <c r="J16" s="14"/>
      <c r="K16" s="14"/>
      <c r="L16" s="14"/>
      <c r="M16" s="14"/>
      <c r="N16" s="14"/>
      <c r="O16" s="14"/>
      <c r="P16" s="14"/>
      <c r="Q16" s="14"/>
      <c r="R16" s="14">
        <v>70500</v>
      </c>
      <c r="S16" s="14"/>
      <c r="T16" s="14"/>
      <c r="U16" s="14">
        <v>3800</v>
      </c>
      <c r="V16" s="14"/>
      <c r="W16" s="14">
        <v>26500</v>
      </c>
      <c r="X16" s="14"/>
      <c r="Y16" s="14">
        <v>65000</v>
      </c>
      <c r="Z16" s="14"/>
      <c r="AA16" s="14"/>
      <c r="AB16" s="14">
        <v>78000</v>
      </c>
      <c r="AC16" s="14"/>
      <c r="AD16" s="14">
        <v>157000</v>
      </c>
      <c r="AE16" s="14"/>
      <c r="AF16" s="14"/>
      <c r="AG16" s="14"/>
      <c r="AH16" s="14">
        <v>4920</v>
      </c>
      <c r="AI16" s="14"/>
      <c r="AJ16" s="14"/>
      <c r="AK16" s="14">
        <v>76</v>
      </c>
      <c r="AL16" s="14"/>
      <c r="AM16" s="14">
        <f t="shared" si="2"/>
        <v>137500</v>
      </c>
      <c r="AN16" s="14">
        <f t="shared" si="3"/>
        <v>0</v>
      </c>
      <c r="AO16" s="14">
        <f t="shared" si="4"/>
        <v>70500</v>
      </c>
      <c r="AP16" s="14">
        <f t="shared" si="5"/>
        <v>300000</v>
      </c>
      <c r="AQ16" s="14">
        <f t="array" ref="AQ16">SUM(F16:AK16*$F$144:$AK$144)</f>
        <v>3150156</v>
      </c>
      <c r="AR16" s="13">
        <f t="shared" si="6"/>
        <v>9.0004457142857142</v>
      </c>
      <c r="AS16" s="12">
        <f t="shared" si="7"/>
        <v>0.88571428571428568</v>
      </c>
      <c r="AT16" s="12">
        <f t="shared" si="8"/>
        <v>0.4662857142857143</v>
      </c>
    </row>
    <row r="17" spans="1:46" x14ac:dyDescent="0.5">
      <c r="A17" s="15" t="s">
        <v>132</v>
      </c>
      <c r="B17" s="15" t="s">
        <v>133</v>
      </c>
      <c r="C17" s="15" t="s">
        <v>38</v>
      </c>
      <c r="D17" s="15" t="s">
        <v>134</v>
      </c>
      <c r="E17" s="14">
        <v>325700</v>
      </c>
      <c r="F17" s="14">
        <v>340000</v>
      </c>
      <c r="G17" s="14">
        <v>180000</v>
      </c>
      <c r="H17" s="14">
        <v>75000</v>
      </c>
      <c r="I17" s="14">
        <v>5000</v>
      </c>
      <c r="J17" s="14"/>
      <c r="K17" s="14">
        <v>60000</v>
      </c>
      <c r="L17" s="14"/>
      <c r="M17" s="14">
        <v>90000</v>
      </c>
      <c r="N17" s="14"/>
      <c r="O17" s="14"/>
      <c r="P17" s="14"/>
      <c r="Q17" s="14"/>
      <c r="R17" s="14">
        <v>24500</v>
      </c>
      <c r="S17" s="14">
        <v>45000</v>
      </c>
      <c r="T17" s="14"/>
      <c r="U17" s="14"/>
      <c r="V17" s="14"/>
      <c r="W17" s="14">
        <v>18500</v>
      </c>
      <c r="X17" s="14">
        <v>45000</v>
      </c>
      <c r="Y17" s="14">
        <v>43000</v>
      </c>
      <c r="Z17" s="14">
        <v>49500</v>
      </c>
      <c r="AA17" s="14">
        <v>40000</v>
      </c>
      <c r="AB17" s="14">
        <v>75500</v>
      </c>
      <c r="AC17" s="14">
        <v>43000</v>
      </c>
      <c r="AD17" s="14"/>
      <c r="AE17" s="14"/>
      <c r="AF17" s="14"/>
      <c r="AG17" s="14">
        <v>34000</v>
      </c>
      <c r="AH17" s="14"/>
      <c r="AI17" s="14"/>
      <c r="AJ17" s="14"/>
      <c r="AK17" s="14">
        <v>1085</v>
      </c>
      <c r="AL17" s="14"/>
      <c r="AM17" s="14">
        <f t="shared" ref="AM17:AM80" si="9">SUM(H17:I17)</f>
        <v>80000</v>
      </c>
      <c r="AN17" s="14">
        <f t="shared" ref="AN17:AN80" si="10">SUM(J17:L17)</f>
        <v>60000</v>
      </c>
      <c r="AO17" s="14">
        <f t="shared" ref="AO17:AO80" si="11">SUM(R17:S17)</f>
        <v>69500</v>
      </c>
      <c r="AP17" s="14">
        <f t="shared" ref="AP17:AP80" si="12">SUM(X17:AE17)</f>
        <v>296000</v>
      </c>
      <c r="AQ17" s="14">
        <f t="array" ref="AQ17">SUM(F17:AK17*$F$144:$AK$144)</f>
        <v>3507010</v>
      </c>
      <c r="AR17" s="13">
        <f t="shared" ref="AR17:AR80" si="13">AQ17 / F17</f>
        <v>10.314735294117646</v>
      </c>
      <c r="AS17" s="12">
        <f t="shared" ref="AS17:AS80" si="14">E17 / F17</f>
        <v>0.95794117647058818</v>
      </c>
      <c r="AT17" s="12">
        <f t="shared" ref="AT17:AT80" si="15">G17 / F17</f>
        <v>0.52941176470588236</v>
      </c>
    </row>
    <row r="18" spans="1:46" x14ac:dyDescent="0.5">
      <c r="A18" s="15" t="s">
        <v>162</v>
      </c>
      <c r="B18" s="15" t="s">
        <v>163</v>
      </c>
      <c r="C18" s="15" t="s">
        <v>164</v>
      </c>
      <c r="D18" s="15" t="s">
        <v>165</v>
      </c>
      <c r="E18" s="14">
        <v>290000</v>
      </c>
      <c r="F18" s="14">
        <v>339000</v>
      </c>
      <c r="G18" s="14">
        <v>234000</v>
      </c>
      <c r="H18" s="14">
        <v>87000</v>
      </c>
      <c r="I18" s="14"/>
      <c r="J18" s="14">
        <v>50000</v>
      </c>
      <c r="K18" s="14"/>
      <c r="L18" s="14"/>
      <c r="M18" s="14">
        <v>69000</v>
      </c>
      <c r="N18" s="14"/>
      <c r="O18" s="14"/>
      <c r="P18" s="14"/>
      <c r="Q18" s="14"/>
      <c r="R18" s="14">
        <v>13800</v>
      </c>
      <c r="S18" s="14">
        <v>37000</v>
      </c>
      <c r="T18" s="14"/>
      <c r="U18" s="14"/>
      <c r="V18" s="14">
        <v>18000</v>
      </c>
      <c r="W18" s="14">
        <v>12500</v>
      </c>
      <c r="X18" s="14">
        <v>62000</v>
      </c>
      <c r="Y18" s="14">
        <v>49700</v>
      </c>
      <c r="Z18" s="14">
        <v>115000</v>
      </c>
      <c r="AA18" s="14">
        <v>43500</v>
      </c>
      <c r="AB18" s="14">
        <v>49800</v>
      </c>
      <c r="AC18" s="14"/>
      <c r="AD18" s="14">
        <v>9000</v>
      </c>
      <c r="AE18" s="14"/>
      <c r="AF18" s="14">
        <v>176</v>
      </c>
      <c r="AG18" s="14">
        <v>23600</v>
      </c>
      <c r="AH18" s="14"/>
      <c r="AI18" s="14">
        <v>45000</v>
      </c>
      <c r="AJ18" s="14"/>
      <c r="AK18" s="14">
        <v>1142</v>
      </c>
      <c r="AL18" s="14"/>
      <c r="AM18" s="14">
        <f t="shared" si="9"/>
        <v>87000</v>
      </c>
      <c r="AN18" s="14">
        <f t="shared" si="10"/>
        <v>50000</v>
      </c>
      <c r="AO18" s="14">
        <f t="shared" si="11"/>
        <v>50800</v>
      </c>
      <c r="AP18" s="14">
        <f t="shared" si="12"/>
        <v>329000</v>
      </c>
      <c r="AQ18" s="14">
        <f t="array" ref="AQ18">SUM(F18:AK18*$F$144:$AK$144)</f>
        <v>3753352.176</v>
      </c>
      <c r="AR18" s="13">
        <f t="shared" si="13"/>
        <v>11.071835327433629</v>
      </c>
      <c r="AS18" s="12">
        <f t="shared" si="14"/>
        <v>0.85545722713864303</v>
      </c>
      <c r="AT18" s="12">
        <f t="shared" si="15"/>
        <v>0.69026548672566368</v>
      </c>
    </row>
    <row r="19" spans="1:46" x14ac:dyDescent="0.5">
      <c r="A19" s="15" t="s">
        <v>162</v>
      </c>
      <c r="B19" s="15" t="s">
        <v>163</v>
      </c>
      <c r="C19" s="15" t="s">
        <v>38</v>
      </c>
      <c r="D19" s="15" t="s">
        <v>78</v>
      </c>
      <c r="E19" s="14">
        <v>296470</v>
      </c>
      <c r="F19" s="14">
        <v>304000</v>
      </c>
      <c r="G19" s="14">
        <v>87500</v>
      </c>
      <c r="H19" s="14">
        <v>110000</v>
      </c>
      <c r="I19" s="14"/>
      <c r="J19" s="14"/>
      <c r="K19" s="14">
        <v>15000</v>
      </c>
      <c r="L19" s="14"/>
      <c r="M19" s="14">
        <v>15500</v>
      </c>
      <c r="N19" s="14"/>
      <c r="O19" s="14"/>
      <c r="P19" s="14"/>
      <c r="Q19" s="14"/>
      <c r="R19" s="14"/>
      <c r="S19" s="14"/>
      <c r="T19" s="14"/>
      <c r="U19" s="14">
        <v>4900</v>
      </c>
      <c r="V19" s="14">
        <v>3500</v>
      </c>
      <c r="W19" s="14">
        <v>15500</v>
      </c>
      <c r="X19" s="14">
        <v>78000</v>
      </c>
      <c r="Y19" s="14">
        <v>75000</v>
      </c>
      <c r="Z19" s="14">
        <v>54000</v>
      </c>
      <c r="AA19" s="14">
        <v>54000</v>
      </c>
      <c r="AB19" s="14">
        <v>93800</v>
      </c>
      <c r="AC19" s="14"/>
      <c r="AD19" s="14"/>
      <c r="AE19" s="14"/>
      <c r="AF19" s="14"/>
      <c r="AG19" s="14">
        <v>3968</v>
      </c>
      <c r="AH19" s="14"/>
      <c r="AI19" s="14"/>
      <c r="AJ19" s="14"/>
      <c r="AK19" s="14">
        <v>426</v>
      </c>
      <c r="AL19" s="14"/>
      <c r="AM19" s="14">
        <f t="shared" si="9"/>
        <v>110000</v>
      </c>
      <c r="AN19" s="14">
        <f t="shared" si="10"/>
        <v>15000</v>
      </c>
      <c r="AO19" s="14">
        <f t="shared" si="11"/>
        <v>0</v>
      </c>
      <c r="AP19" s="14">
        <f t="shared" si="12"/>
        <v>354800</v>
      </c>
      <c r="AQ19" s="14">
        <f t="array" ref="AQ19">SUM(F19:AK19*$F$144:$AK$144)</f>
        <v>2669956</v>
      </c>
      <c r="AR19" s="13">
        <f t="shared" si="13"/>
        <v>8.7827500000000001</v>
      </c>
      <c r="AS19" s="12">
        <f t="shared" si="14"/>
        <v>0.97523026315789474</v>
      </c>
      <c r="AT19" s="12">
        <f t="shared" si="15"/>
        <v>0.28782894736842107</v>
      </c>
    </row>
    <row r="20" spans="1:46" x14ac:dyDescent="0.5">
      <c r="A20" s="15" t="s">
        <v>270</v>
      </c>
      <c r="B20" s="15" t="s">
        <v>331</v>
      </c>
      <c r="C20" s="15" t="s">
        <v>38</v>
      </c>
      <c r="D20" s="15" t="s">
        <v>78</v>
      </c>
      <c r="E20" s="14">
        <v>293000</v>
      </c>
      <c r="F20" s="14">
        <v>300000</v>
      </c>
      <c r="G20" s="14">
        <v>97000</v>
      </c>
      <c r="H20" s="14">
        <v>95500</v>
      </c>
      <c r="I20" s="14"/>
      <c r="J20" s="14"/>
      <c r="K20" s="14">
        <v>50000</v>
      </c>
      <c r="L20" s="14"/>
      <c r="M20" s="14">
        <v>17000</v>
      </c>
      <c r="N20" s="14"/>
      <c r="O20" s="14"/>
      <c r="P20" s="14"/>
      <c r="Q20" s="14"/>
      <c r="R20" s="14">
        <v>10000</v>
      </c>
      <c r="S20" s="14">
        <v>39000</v>
      </c>
      <c r="T20" s="14"/>
      <c r="U20" s="14">
        <v>17000</v>
      </c>
      <c r="V20" s="14">
        <v>12000</v>
      </c>
      <c r="W20" s="14">
        <v>21300</v>
      </c>
      <c r="X20" s="14">
        <v>63250</v>
      </c>
      <c r="Y20" s="14">
        <v>60000</v>
      </c>
      <c r="Z20" s="14">
        <v>30000</v>
      </c>
      <c r="AA20" s="14">
        <v>11000</v>
      </c>
      <c r="AB20" s="14">
        <v>64000</v>
      </c>
      <c r="AC20" s="14"/>
      <c r="AD20" s="14"/>
      <c r="AE20" s="14">
        <v>74000</v>
      </c>
      <c r="AF20" s="14">
        <v>275</v>
      </c>
      <c r="AG20" s="14">
        <v>6270</v>
      </c>
      <c r="AH20" s="14">
        <v>15500</v>
      </c>
      <c r="AI20" s="14">
        <v>38000</v>
      </c>
      <c r="AJ20" s="14"/>
      <c r="AK20" s="14">
        <v>1288</v>
      </c>
      <c r="AL20" s="14"/>
      <c r="AM20" s="14">
        <f t="shared" si="9"/>
        <v>95500</v>
      </c>
      <c r="AN20" s="14">
        <f t="shared" si="10"/>
        <v>50000</v>
      </c>
      <c r="AO20" s="14">
        <f t="shared" si="11"/>
        <v>49000</v>
      </c>
      <c r="AP20" s="14">
        <f t="shared" si="12"/>
        <v>302250</v>
      </c>
      <c r="AQ20" s="14">
        <f t="array" ref="AQ20">SUM(F20:AK20*$F$144:$AK$144)</f>
        <v>3565978.2749999999</v>
      </c>
      <c r="AR20" s="13">
        <f t="shared" si="13"/>
        <v>11.88659425</v>
      </c>
      <c r="AS20" s="12">
        <f t="shared" si="14"/>
        <v>0.97666666666666668</v>
      </c>
      <c r="AT20" s="12">
        <f t="shared" si="15"/>
        <v>0.32333333333333331</v>
      </c>
    </row>
    <row r="21" spans="1:46" x14ac:dyDescent="0.5">
      <c r="A21" s="15" t="s">
        <v>142</v>
      </c>
      <c r="B21" s="15" t="s">
        <v>194</v>
      </c>
      <c r="C21" s="15" t="s">
        <v>38</v>
      </c>
      <c r="D21" s="15" t="s">
        <v>195</v>
      </c>
      <c r="E21" s="14">
        <v>263776</v>
      </c>
      <c r="F21" s="14">
        <v>296300</v>
      </c>
      <c r="G21" s="14">
        <v>196500</v>
      </c>
      <c r="H21" s="14">
        <v>110000</v>
      </c>
      <c r="I21" s="14"/>
      <c r="J21" s="14"/>
      <c r="K21" s="14"/>
      <c r="L21" s="14"/>
      <c r="M21" s="14">
        <v>100000</v>
      </c>
      <c r="N21" s="14"/>
      <c r="O21" s="14"/>
      <c r="P21" s="14"/>
      <c r="Q21" s="14"/>
      <c r="R21" s="14"/>
      <c r="S21" s="14"/>
      <c r="T21" s="14"/>
      <c r="U21" s="14"/>
      <c r="V21" s="14"/>
      <c r="W21" s="14">
        <v>11250</v>
      </c>
      <c r="X21" s="14">
        <v>92175</v>
      </c>
      <c r="Y21" s="14">
        <v>76000</v>
      </c>
      <c r="Z21" s="14">
        <v>116100</v>
      </c>
      <c r="AA21" s="14">
        <v>43500</v>
      </c>
      <c r="AB21" s="14">
        <v>60500</v>
      </c>
      <c r="AC21" s="14">
        <v>5200</v>
      </c>
      <c r="AD21" s="14"/>
      <c r="AE21" s="14"/>
      <c r="AF21" s="14"/>
      <c r="AG21" s="14">
        <v>29850</v>
      </c>
      <c r="AH21" s="14">
        <v>19500</v>
      </c>
      <c r="AI21" s="14"/>
      <c r="AJ21" s="14">
        <v>3895</v>
      </c>
      <c r="AK21" s="14">
        <v>1123</v>
      </c>
      <c r="AL21" s="14"/>
      <c r="AM21" s="14">
        <f t="shared" si="9"/>
        <v>110000</v>
      </c>
      <c r="AN21" s="14">
        <f t="shared" si="10"/>
        <v>0</v>
      </c>
      <c r="AO21" s="14">
        <f t="shared" si="11"/>
        <v>0</v>
      </c>
      <c r="AP21" s="14">
        <f t="shared" si="12"/>
        <v>393475</v>
      </c>
      <c r="AQ21" s="14">
        <f t="array" ref="AQ21">SUM(F21:AK21*$F$144:$AK$144)</f>
        <v>3775163</v>
      </c>
      <c r="AR21" s="13">
        <f t="shared" si="13"/>
        <v>12.741015862301721</v>
      </c>
      <c r="AS21" s="12">
        <f t="shared" si="14"/>
        <v>0.89023287208909885</v>
      </c>
      <c r="AT21" s="12">
        <f t="shared" si="15"/>
        <v>0.6631792102598717</v>
      </c>
    </row>
    <row r="22" spans="1:46" x14ac:dyDescent="0.5">
      <c r="A22" s="15" t="s">
        <v>223</v>
      </c>
      <c r="B22" s="15" t="s">
        <v>224</v>
      </c>
      <c r="C22" s="15" t="s">
        <v>123</v>
      </c>
      <c r="D22" s="15" t="s">
        <v>226</v>
      </c>
      <c r="E22" s="14">
        <v>273000</v>
      </c>
      <c r="F22" s="14">
        <v>292000</v>
      </c>
      <c r="G22" s="14">
        <v>130000</v>
      </c>
      <c r="H22" s="14">
        <v>104000</v>
      </c>
      <c r="I22" s="14"/>
      <c r="J22" s="14"/>
      <c r="K22" s="14"/>
      <c r="L22" s="14"/>
      <c r="M22" s="14"/>
      <c r="N22" s="14"/>
      <c r="O22" s="14"/>
      <c r="P22" s="14"/>
      <c r="Q22" s="14">
        <v>13000</v>
      </c>
      <c r="R22" s="14">
        <v>32000</v>
      </c>
      <c r="S22" s="14">
        <v>22000</v>
      </c>
      <c r="T22" s="14"/>
      <c r="U22" s="14"/>
      <c r="V22" s="14">
        <v>17000</v>
      </c>
      <c r="W22" s="14">
        <v>21000</v>
      </c>
      <c r="X22" s="14">
        <v>77500</v>
      </c>
      <c r="Y22" s="14"/>
      <c r="Z22" s="14">
        <v>107000</v>
      </c>
      <c r="AA22" s="14">
        <v>31000</v>
      </c>
      <c r="AB22" s="14">
        <v>55500</v>
      </c>
      <c r="AC22" s="14"/>
      <c r="AD22" s="14"/>
      <c r="AE22" s="14"/>
      <c r="AF22" s="14"/>
      <c r="AG22" s="14"/>
      <c r="AH22" s="14">
        <v>3200</v>
      </c>
      <c r="AI22" s="14">
        <v>35400</v>
      </c>
      <c r="AJ22" s="14"/>
      <c r="AK22" s="14">
        <v>448</v>
      </c>
      <c r="AL22" s="14"/>
      <c r="AM22" s="14">
        <f t="shared" si="9"/>
        <v>104000</v>
      </c>
      <c r="AN22" s="14">
        <f t="shared" si="10"/>
        <v>0</v>
      </c>
      <c r="AO22" s="14">
        <f t="shared" si="11"/>
        <v>54000</v>
      </c>
      <c r="AP22" s="14">
        <f t="shared" si="12"/>
        <v>271000</v>
      </c>
      <c r="AQ22" s="14">
        <f t="array" ref="AQ22">SUM(F22:AK22*$F$144:$AK$144)</f>
        <v>2905788</v>
      </c>
      <c r="AR22" s="13">
        <f t="shared" si="13"/>
        <v>9.9513287671232877</v>
      </c>
      <c r="AS22" s="12">
        <f t="shared" si="14"/>
        <v>0.93493150684931503</v>
      </c>
      <c r="AT22" s="12">
        <f t="shared" si="15"/>
        <v>0.4452054794520548</v>
      </c>
    </row>
    <row r="23" spans="1:46" x14ac:dyDescent="0.5">
      <c r="A23" s="15" t="s">
        <v>103</v>
      </c>
      <c r="B23" s="15" t="s">
        <v>104</v>
      </c>
      <c r="C23" s="15" t="s">
        <v>9</v>
      </c>
      <c r="D23" s="15" t="s">
        <v>105</v>
      </c>
      <c r="E23" s="14">
        <v>269000</v>
      </c>
      <c r="F23" s="14">
        <v>290500</v>
      </c>
      <c r="G23" s="14">
        <v>169100</v>
      </c>
      <c r="H23" s="14">
        <v>73800</v>
      </c>
      <c r="I23" s="14"/>
      <c r="J23" s="14"/>
      <c r="K23" s="14">
        <v>53200</v>
      </c>
      <c r="L23" s="14"/>
      <c r="M23" s="14">
        <v>76700</v>
      </c>
      <c r="N23" s="14"/>
      <c r="O23" s="14"/>
      <c r="P23" s="14"/>
      <c r="Q23" s="14"/>
      <c r="R23" s="14"/>
      <c r="S23" s="14">
        <v>49000</v>
      </c>
      <c r="T23" s="14"/>
      <c r="U23" s="14">
        <v>10500</v>
      </c>
      <c r="V23" s="14">
        <v>22300</v>
      </c>
      <c r="W23" s="14">
        <v>33300</v>
      </c>
      <c r="X23" s="14">
        <v>45500</v>
      </c>
      <c r="Y23" s="14"/>
      <c r="Z23" s="14">
        <v>73700</v>
      </c>
      <c r="AA23" s="14">
        <v>36300</v>
      </c>
      <c r="AB23" s="14">
        <v>59000</v>
      </c>
      <c r="AC23" s="14"/>
      <c r="AD23" s="14">
        <v>14000</v>
      </c>
      <c r="AE23" s="14"/>
      <c r="AF23" s="14">
        <v>77</v>
      </c>
      <c r="AG23" s="14">
        <v>25500</v>
      </c>
      <c r="AH23" s="14"/>
      <c r="AI23" s="14"/>
      <c r="AJ23" s="14"/>
      <c r="AK23" s="14">
        <v>894</v>
      </c>
      <c r="AL23" s="14"/>
      <c r="AM23" s="14">
        <f t="shared" si="9"/>
        <v>73800</v>
      </c>
      <c r="AN23" s="14">
        <f t="shared" si="10"/>
        <v>53200</v>
      </c>
      <c r="AO23" s="14">
        <f t="shared" si="11"/>
        <v>49000</v>
      </c>
      <c r="AP23" s="14">
        <f t="shared" si="12"/>
        <v>228500</v>
      </c>
      <c r="AQ23" s="14">
        <f t="array" ref="AQ23">SUM(F23:AK23*$F$144:$AK$144)</f>
        <v>3611764.077</v>
      </c>
      <c r="AR23" s="13">
        <f t="shared" si="13"/>
        <v>12.432922812392427</v>
      </c>
      <c r="AS23" s="12">
        <f t="shared" si="14"/>
        <v>0.9259896729776248</v>
      </c>
      <c r="AT23" s="12">
        <f t="shared" si="15"/>
        <v>0.58209982788296044</v>
      </c>
    </row>
    <row r="24" spans="1:46" x14ac:dyDescent="0.5">
      <c r="A24" s="15" t="s">
        <v>301</v>
      </c>
      <c r="B24" s="15" t="s">
        <v>304</v>
      </c>
      <c r="C24" s="15" t="s">
        <v>9</v>
      </c>
      <c r="D24" s="15" t="s">
        <v>305</v>
      </c>
      <c r="E24" s="14">
        <v>269200</v>
      </c>
      <c r="F24" s="14">
        <v>276000</v>
      </c>
      <c r="G24" s="14">
        <v>140000</v>
      </c>
      <c r="H24" s="14">
        <v>102500</v>
      </c>
      <c r="I24" s="14"/>
      <c r="J24" s="14">
        <v>55000</v>
      </c>
      <c r="K24" s="14"/>
      <c r="L24" s="14"/>
      <c r="M24" s="14">
        <v>67100</v>
      </c>
      <c r="N24" s="14"/>
      <c r="O24" s="14"/>
      <c r="P24" s="14"/>
      <c r="Q24" s="14"/>
      <c r="R24" s="14">
        <v>47000</v>
      </c>
      <c r="S24" s="14"/>
      <c r="T24" s="14"/>
      <c r="U24" s="14">
        <v>3500</v>
      </c>
      <c r="V24" s="14">
        <v>23000</v>
      </c>
      <c r="W24" s="14">
        <v>17000</v>
      </c>
      <c r="X24" s="14">
        <v>22000</v>
      </c>
      <c r="Y24" s="14">
        <v>37000</v>
      </c>
      <c r="Z24" s="14">
        <v>95000</v>
      </c>
      <c r="AA24" s="14">
        <v>10000</v>
      </c>
      <c r="AB24" s="14">
        <v>45000</v>
      </c>
      <c r="AC24" s="14"/>
      <c r="AD24" s="14"/>
      <c r="AE24" s="14"/>
      <c r="AF24" s="14">
        <v>105</v>
      </c>
      <c r="AG24" s="14">
        <v>16700</v>
      </c>
      <c r="AH24" s="14"/>
      <c r="AI24" s="14"/>
      <c r="AJ24" s="14"/>
      <c r="AK24" s="14">
        <v>476</v>
      </c>
      <c r="AL24" s="14"/>
      <c r="AM24" s="14">
        <f t="shared" si="9"/>
        <v>102500</v>
      </c>
      <c r="AN24" s="14">
        <f t="shared" si="10"/>
        <v>55000</v>
      </c>
      <c r="AO24" s="14">
        <f t="shared" si="11"/>
        <v>47000</v>
      </c>
      <c r="AP24" s="14">
        <f t="shared" si="12"/>
        <v>209000</v>
      </c>
      <c r="AQ24" s="14">
        <f t="array" ref="AQ24">SUM(F24:AK24*$F$144:$AK$144)</f>
        <v>3335956.105</v>
      </c>
      <c r="AR24" s="13">
        <f t="shared" si="13"/>
        <v>12.086797481884059</v>
      </c>
      <c r="AS24" s="12">
        <f t="shared" si="14"/>
        <v>0.97536231884057967</v>
      </c>
      <c r="AT24" s="12">
        <f t="shared" si="15"/>
        <v>0.50724637681159424</v>
      </c>
    </row>
    <row r="25" spans="1:46" x14ac:dyDescent="0.5">
      <c r="A25" s="15" t="s">
        <v>258</v>
      </c>
      <c r="B25" s="15" t="s">
        <v>258</v>
      </c>
      <c r="C25" s="15" t="s">
        <v>26</v>
      </c>
      <c r="D25" s="15" t="s">
        <v>152</v>
      </c>
      <c r="E25" s="14">
        <v>260000</v>
      </c>
      <c r="F25" s="14">
        <v>273000</v>
      </c>
      <c r="G25" s="14">
        <v>132000</v>
      </c>
      <c r="H25" s="14">
        <v>50000</v>
      </c>
      <c r="I25" s="14"/>
      <c r="J25" s="14"/>
      <c r="K25" s="14"/>
      <c r="L25" s="14"/>
      <c r="M25" s="14">
        <v>60000</v>
      </c>
      <c r="N25" s="14"/>
      <c r="O25" s="14"/>
      <c r="P25" s="14">
        <v>10600</v>
      </c>
      <c r="Q25" s="14"/>
      <c r="R25" s="14"/>
      <c r="S25" s="14">
        <v>44000</v>
      </c>
      <c r="T25" s="14"/>
      <c r="U25" s="14"/>
      <c r="V25" s="14"/>
      <c r="W25" s="14">
        <v>6000</v>
      </c>
      <c r="X25" s="14">
        <v>55000</v>
      </c>
      <c r="Y25" s="14">
        <v>38500</v>
      </c>
      <c r="Z25" s="14">
        <v>49000</v>
      </c>
      <c r="AA25" s="14">
        <v>24000</v>
      </c>
      <c r="AB25" s="14">
        <v>50000</v>
      </c>
      <c r="AC25" s="14"/>
      <c r="AD25" s="14"/>
      <c r="AE25" s="14">
        <v>12500</v>
      </c>
      <c r="AF25" s="14"/>
      <c r="AG25" s="14">
        <v>22500</v>
      </c>
      <c r="AH25" s="14"/>
      <c r="AI25" s="14">
        <v>2500</v>
      </c>
      <c r="AJ25" s="14"/>
      <c r="AK25" s="14">
        <v>440</v>
      </c>
      <c r="AL25" s="14"/>
      <c r="AM25" s="14">
        <f t="shared" si="9"/>
        <v>50000</v>
      </c>
      <c r="AN25" s="14">
        <f t="shared" si="10"/>
        <v>0</v>
      </c>
      <c r="AO25" s="14">
        <f t="shared" si="11"/>
        <v>44000</v>
      </c>
      <c r="AP25" s="14">
        <f t="shared" si="12"/>
        <v>229000</v>
      </c>
      <c r="AQ25" s="14">
        <f t="array" ref="AQ25">SUM(F25:AK25*$F$144:$AK$144)</f>
        <v>2202190</v>
      </c>
      <c r="AR25" s="13">
        <f t="shared" si="13"/>
        <v>8.0666300366300359</v>
      </c>
      <c r="AS25" s="12">
        <f t="shared" si="14"/>
        <v>0.95238095238095233</v>
      </c>
      <c r="AT25" s="12">
        <f t="shared" si="15"/>
        <v>0.48351648351648352</v>
      </c>
    </row>
    <row r="26" spans="1:46" x14ac:dyDescent="0.5">
      <c r="A26" s="15" t="s">
        <v>258</v>
      </c>
      <c r="B26" s="15" t="s">
        <v>258</v>
      </c>
      <c r="C26" s="15" t="s">
        <v>26</v>
      </c>
      <c r="D26" s="15" t="s">
        <v>261</v>
      </c>
      <c r="E26" s="14">
        <v>247000</v>
      </c>
      <c r="F26" s="14">
        <v>260000</v>
      </c>
      <c r="G26" s="14">
        <v>103000</v>
      </c>
      <c r="H26" s="14">
        <v>105000</v>
      </c>
      <c r="I26" s="14">
        <v>2000</v>
      </c>
      <c r="J26" s="14"/>
      <c r="K26" s="14"/>
      <c r="L26" s="14"/>
      <c r="M26" s="14">
        <v>26000</v>
      </c>
      <c r="N26" s="14"/>
      <c r="O26" s="14"/>
      <c r="P26" s="14"/>
      <c r="Q26" s="14"/>
      <c r="R26" s="14"/>
      <c r="S26" s="14">
        <v>48490</v>
      </c>
      <c r="T26" s="14"/>
      <c r="U26" s="14"/>
      <c r="V26" s="14"/>
      <c r="W26" s="14">
        <v>35000</v>
      </c>
      <c r="X26" s="14">
        <v>74800</v>
      </c>
      <c r="Y26" s="14">
        <v>70000</v>
      </c>
      <c r="Z26" s="14"/>
      <c r="AA26" s="14"/>
      <c r="AB26" s="14">
        <v>50540</v>
      </c>
      <c r="AC26" s="14"/>
      <c r="AD26" s="14"/>
      <c r="AE26" s="14"/>
      <c r="AF26" s="14"/>
      <c r="AG26" s="14">
        <v>6716</v>
      </c>
      <c r="AH26" s="14">
        <v>15500</v>
      </c>
      <c r="AI26" s="14"/>
      <c r="AJ26" s="14"/>
      <c r="AK26" s="14">
        <v>125</v>
      </c>
      <c r="AL26" s="14"/>
      <c r="AM26" s="14">
        <f t="shared" si="9"/>
        <v>107000</v>
      </c>
      <c r="AN26" s="14">
        <f t="shared" si="10"/>
        <v>0</v>
      </c>
      <c r="AO26" s="14">
        <f t="shared" si="11"/>
        <v>48490</v>
      </c>
      <c r="AP26" s="14">
        <f t="shared" si="12"/>
        <v>195340</v>
      </c>
      <c r="AQ26" s="14">
        <f t="array" ref="AQ26">SUM(F26:AK26*$F$144:$AK$144)</f>
        <v>2675720</v>
      </c>
      <c r="AR26" s="13">
        <f t="shared" si="13"/>
        <v>10.291230769230769</v>
      </c>
      <c r="AS26" s="12">
        <f t="shared" si="14"/>
        <v>0.95</v>
      </c>
      <c r="AT26" s="12">
        <f t="shared" si="15"/>
        <v>0.39615384615384613</v>
      </c>
    </row>
    <row r="27" spans="1:46" x14ac:dyDescent="0.5">
      <c r="A27" s="15" t="s">
        <v>258</v>
      </c>
      <c r="B27" s="15" t="s">
        <v>258</v>
      </c>
      <c r="C27" s="15" t="s">
        <v>38</v>
      </c>
      <c r="D27" s="15" t="s">
        <v>266</v>
      </c>
      <c r="E27" s="14">
        <v>247000</v>
      </c>
      <c r="F27" s="14">
        <v>260000</v>
      </c>
      <c r="G27" s="14">
        <v>132100</v>
      </c>
      <c r="H27" s="14">
        <v>107700</v>
      </c>
      <c r="I27" s="14">
        <v>12000</v>
      </c>
      <c r="J27" s="14"/>
      <c r="K27" s="14"/>
      <c r="L27" s="14"/>
      <c r="M27" s="14">
        <v>78700</v>
      </c>
      <c r="N27" s="14"/>
      <c r="O27" s="14"/>
      <c r="P27" s="14"/>
      <c r="Q27" s="14"/>
      <c r="R27" s="14"/>
      <c r="S27" s="14">
        <v>37500</v>
      </c>
      <c r="T27" s="14"/>
      <c r="U27" s="14"/>
      <c r="V27" s="14">
        <v>10100</v>
      </c>
      <c r="W27" s="14">
        <v>21700</v>
      </c>
      <c r="X27" s="14">
        <v>123700</v>
      </c>
      <c r="Y27" s="14">
        <v>68700</v>
      </c>
      <c r="Z27" s="14">
        <v>107000</v>
      </c>
      <c r="AA27" s="14"/>
      <c r="AB27" s="14">
        <v>67300</v>
      </c>
      <c r="AC27" s="14"/>
      <c r="AD27" s="14"/>
      <c r="AE27" s="14"/>
      <c r="AF27" s="14"/>
      <c r="AG27" s="14">
        <v>22800</v>
      </c>
      <c r="AH27" s="14">
        <v>11600</v>
      </c>
      <c r="AI27" s="14"/>
      <c r="AJ27" s="14"/>
      <c r="AK27" s="14">
        <v>915</v>
      </c>
      <c r="AL27" s="14"/>
      <c r="AM27" s="14">
        <f t="shared" si="9"/>
        <v>119700</v>
      </c>
      <c r="AN27" s="14">
        <f t="shared" si="10"/>
        <v>0</v>
      </c>
      <c r="AO27" s="14">
        <f t="shared" si="11"/>
        <v>37500</v>
      </c>
      <c r="AP27" s="14">
        <f t="shared" si="12"/>
        <v>366700</v>
      </c>
      <c r="AQ27" s="14">
        <f t="array" ref="AQ27">SUM(F27:AK27*$F$144:$AK$144)</f>
        <v>3550190</v>
      </c>
      <c r="AR27" s="13">
        <f t="shared" si="13"/>
        <v>13.654576923076924</v>
      </c>
      <c r="AS27" s="12">
        <f t="shared" si="14"/>
        <v>0.95</v>
      </c>
      <c r="AT27" s="12">
        <f t="shared" si="15"/>
        <v>0.50807692307692309</v>
      </c>
    </row>
    <row r="28" spans="1:46" x14ac:dyDescent="0.5">
      <c r="A28" s="15" t="s">
        <v>153</v>
      </c>
      <c r="B28" s="15" t="s">
        <v>154</v>
      </c>
      <c r="C28" s="15" t="s">
        <v>155</v>
      </c>
      <c r="D28" s="15" t="s">
        <v>156</v>
      </c>
      <c r="E28" s="14">
        <v>238600</v>
      </c>
      <c r="F28" s="14">
        <v>260000</v>
      </c>
      <c r="G28" s="14">
        <v>126700</v>
      </c>
      <c r="H28" s="14">
        <v>99300</v>
      </c>
      <c r="I28" s="14"/>
      <c r="J28" s="14"/>
      <c r="K28" s="14"/>
      <c r="L28" s="14"/>
      <c r="M28" s="14">
        <v>57500</v>
      </c>
      <c r="N28" s="14"/>
      <c r="O28" s="14"/>
      <c r="P28" s="14"/>
      <c r="Q28" s="14"/>
      <c r="R28" s="14"/>
      <c r="S28" s="14">
        <v>52600</v>
      </c>
      <c r="T28" s="14"/>
      <c r="U28" s="14"/>
      <c r="V28" s="14"/>
      <c r="W28" s="14">
        <v>29100</v>
      </c>
      <c r="X28" s="14">
        <v>78000</v>
      </c>
      <c r="Y28" s="14"/>
      <c r="Z28" s="14"/>
      <c r="AA28" s="14"/>
      <c r="AB28" s="14">
        <v>169500</v>
      </c>
      <c r="AC28" s="14"/>
      <c r="AD28" s="14"/>
      <c r="AE28" s="14"/>
      <c r="AF28" s="14"/>
      <c r="AG28" s="14">
        <v>18595</v>
      </c>
      <c r="AH28" s="14"/>
      <c r="AI28" s="14">
        <v>15100</v>
      </c>
      <c r="AJ28" s="14"/>
      <c r="AK28" s="14">
        <v>683</v>
      </c>
      <c r="AL28" s="14"/>
      <c r="AM28" s="14">
        <f t="shared" si="9"/>
        <v>99300</v>
      </c>
      <c r="AN28" s="14">
        <f t="shared" si="10"/>
        <v>0</v>
      </c>
      <c r="AO28" s="14">
        <f t="shared" si="11"/>
        <v>52600</v>
      </c>
      <c r="AP28" s="14">
        <f t="shared" si="12"/>
        <v>247500</v>
      </c>
      <c r="AQ28" s="14">
        <f t="array" ref="AQ28">SUM(F28:AK28*$F$144:$AK$144)</f>
        <v>2777448</v>
      </c>
      <c r="AR28" s="13">
        <f t="shared" si="13"/>
        <v>10.682492307692307</v>
      </c>
      <c r="AS28" s="12">
        <f t="shared" si="14"/>
        <v>0.9176923076923077</v>
      </c>
      <c r="AT28" s="12">
        <f t="shared" si="15"/>
        <v>0.48730769230769233</v>
      </c>
    </row>
    <row r="29" spans="1:46" x14ac:dyDescent="0.5">
      <c r="A29" s="15" t="s">
        <v>237</v>
      </c>
      <c r="B29" s="15" t="s">
        <v>238</v>
      </c>
      <c r="C29" s="15" t="s">
        <v>26</v>
      </c>
      <c r="D29" s="15" t="s">
        <v>239</v>
      </c>
      <c r="E29" s="14">
        <v>227586</v>
      </c>
      <c r="F29" s="14">
        <v>260000</v>
      </c>
      <c r="G29" s="14">
        <v>116300</v>
      </c>
      <c r="H29" s="14">
        <v>92300</v>
      </c>
      <c r="I29" s="14"/>
      <c r="J29" s="14"/>
      <c r="K29" s="14"/>
      <c r="L29" s="14">
        <v>54500</v>
      </c>
      <c r="M29" s="14"/>
      <c r="N29" s="14"/>
      <c r="O29" s="14"/>
      <c r="P29" s="14"/>
      <c r="Q29" s="14"/>
      <c r="R29" s="14">
        <v>40000</v>
      </c>
      <c r="S29" s="14"/>
      <c r="T29" s="14"/>
      <c r="U29" s="14"/>
      <c r="V29" s="14">
        <v>16000</v>
      </c>
      <c r="W29" s="14">
        <v>16700</v>
      </c>
      <c r="X29" s="14">
        <v>76300</v>
      </c>
      <c r="Y29" s="14"/>
      <c r="Z29" s="14">
        <v>40000</v>
      </c>
      <c r="AA29" s="14">
        <v>42000</v>
      </c>
      <c r="AB29" s="14">
        <v>96000</v>
      </c>
      <c r="AC29" s="14"/>
      <c r="AD29" s="14"/>
      <c r="AE29" s="14"/>
      <c r="AF29" s="14"/>
      <c r="AG29" s="14"/>
      <c r="AH29" s="14"/>
      <c r="AI29" s="14"/>
      <c r="AJ29" s="14"/>
      <c r="AK29" s="14">
        <v>728</v>
      </c>
      <c r="AL29" s="14"/>
      <c r="AM29" s="14">
        <f t="shared" si="9"/>
        <v>92300</v>
      </c>
      <c r="AN29" s="14">
        <f t="shared" si="10"/>
        <v>54500</v>
      </c>
      <c r="AO29" s="14">
        <f t="shared" si="11"/>
        <v>40000</v>
      </c>
      <c r="AP29" s="14">
        <f t="shared" si="12"/>
        <v>254300</v>
      </c>
      <c r="AQ29" s="14">
        <f t="array" ref="AQ29">SUM(F29:AK29*$F$144:$AK$144)</f>
        <v>2747668</v>
      </c>
      <c r="AR29" s="13">
        <f t="shared" si="13"/>
        <v>10.567953846153847</v>
      </c>
      <c r="AS29" s="12">
        <f t="shared" si="14"/>
        <v>0.87533076923076925</v>
      </c>
      <c r="AT29" s="12">
        <f t="shared" si="15"/>
        <v>0.4473076923076923</v>
      </c>
    </row>
    <row r="30" spans="1:46" x14ac:dyDescent="0.5">
      <c r="A30" s="15" t="s">
        <v>103</v>
      </c>
      <c r="B30" s="15" t="s">
        <v>104</v>
      </c>
      <c r="C30" s="15" t="s">
        <v>9</v>
      </c>
      <c r="D30" s="15" t="s">
        <v>106</v>
      </c>
      <c r="E30" s="14">
        <v>245271</v>
      </c>
      <c r="F30" s="14">
        <v>257200</v>
      </c>
      <c r="G30" s="14">
        <v>123456</v>
      </c>
      <c r="H30" s="14">
        <v>90000</v>
      </c>
      <c r="I30" s="14"/>
      <c r="J30" s="14"/>
      <c r="K30" s="14">
        <v>103400</v>
      </c>
      <c r="L30" s="14"/>
      <c r="M30" s="14"/>
      <c r="N30" s="14"/>
      <c r="O30" s="14"/>
      <c r="P30" s="14"/>
      <c r="Q30" s="14">
        <v>56000</v>
      </c>
      <c r="R30" s="14"/>
      <c r="S30" s="14">
        <v>71300</v>
      </c>
      <c r="T30" s="14"/>
      <c r="U30" s="14">
        <v>7200</v>
      </c>
      <c r="V30" s="14">
        <v>46000</v>
      </c>
      <c r="W30" s="14">
        <v>32662</v>
      </c>
      <c r="X30" s="14">
        <v>64800</v>
      </c>
      <c r="Y30" s="14">
        <v>64800</v>
      </c>
      <c r="Z30" s="14">
        <v>65000</v>
      </c>
      <c r="AA30" s="14">
        <v>96000</v>
      </c>
      <c r="AB30" s="14">
        <v>57600</v>
      </c>
      <c r="AC30" s="14">
        <v>34000</v>
      </c>
      <c r="AD30" s="14"/>
      <c r="AE30" s="14"/>
      <c r="AF30" s="14">
        <v>181</v>
      </c>
      <c r="AG30" s="14"/>
      <c r="AH30" s="14"/>
      <c r="AI30" s="14"/>
      <c r="AJ30" s="14">
        <v>34000</v>
      </c>
      <c r="AK30" s="14">
        <v>789</v>
      </c>
      <c r="AL30" s="14"/>
      <c r="AM30" s="14">
        <f t="shared" si="9"/>
        <v>90000</v>
      </c>
      <c r="AN30" s="14">
        <f t="shared" si="10"/>
        <v>103400</v>
      </c>
      <c r="AO30" s="14">
        <f t="shared" si="11"/>
        <v>71300</v>
      </c>
      <c r="AP30" s="14">
        <f t="shared" si="12"/>
        <v>382200</v>
      </c>
      <c r="AQ30" s="14">
        <f t="array" ref="AQ30">SUM(F30:AK30*$F$144:$AK$144)</f>
        <v>6672966.1809999999</v>
      </c>
      <c r="AR30" s="13">
        <f t="shared" si="13"/>
        <v>25.944658557542766</v>
      </c>
      <c r="AS30" s="12">
        <f t="shared" si="14"/>
        <v>0.95361975116640751</v>
      </c>
      <c r="AT30" s="12">
        <f t="shared" si="15"/>
        <v>0.48</v>
      </c>
    </row>
    <row r="31" spans="1:46" x14ac:dyDescent="0.5">
      <c r="A31" s="15" t="s">
        <v>258</v>
      </c>
      <c r="B31" s="15" t="s">
        <v>258</v>
      </c>
      <c r="C31" s="15" t="s">
        <v>52</v>
      </c>
      <c r="D31" s="15" t="s">
        <v>264</v>
      </c>
      <c r="E31" s="14">
        <v>241000</v>
      </c>
      <c r="F31" s="14">
        <v>256400</v>
      </c>
      <c r="G31" s="14">
        <v>75000</v>
      </c>
      <c r="H31" s="14">
        <v>145000</v>
      </c>
      <c r="I31" s="14"/>
      <c r="J31" s="14"/>
      <c r="K31" s="14"/>
      <c r="L31" s="14"/>
      <c r="M31" s="14"/>
      <c r="N31" s="14"/>
      <c r="O31" s="14"/>
      <c r="P31" s="14"/>
      <c r="Q31" s="14">
        <v>22000</v>
      </c>
      <c r="R31" s="14"/>
      <c r="S31" s="14">
        <v>32000</v>
      </c>
      <c r="T31" s="14"/>
      <c r="U31" s="14">
        <v>4000</v>
      </c>
      <c r="V31" s="14"/>
      <c r="W31" s="14">
        <v>18800</v>
      </c>
      <c r="X31" s="14">
        <v>108000</v>
      </c>
      <c r="Y31" s="14"/>
      <c r="Z31" s="14"/>
      <c r="AA31" s="14"/>
      <c r="AB31" s="14">
        <v>65500</v>
      </c>
      <c r="AC31" s="14"/>
      <c r="AD31" s="14">
        <v>17500</v>
      </c>
      <c r="AE31" s="14"/>
      <c r="AF31" s="14">
        <v>22</v>
      </c>
      <c r="AG31" s="14"/>
      <c r="AH31" s="14"/>
      <c r="AI31" s="14"/>
      <c r="AJ31" s="14"/>
      <c r="AK31" s="14"/>
      <c r="AL31" s="14"/>
      <c r="AM31" s="14">
        <f t="shared" si="9"/>
        <v>145000</v>
      </c>
      <c r="AN31" s="14">
        <f t="shared" si="10"/>
        <v>0</v>
      </c>
      <c r="AO31" s="14">
        <f t="shared" si="11"/>
        <v>32000</v>
      </c>
      <c r="AP31" s="14">
        <f t="shared" si="12"/>
        <v>191000</v>
      </c>
      <c r="AQ31" s="14">
        <f t="array" ref="AQ31">SUM(F31:AK31*$F$144:$AK$144)</f>
        <v>2389400.0219999999</v>
      </c>
      <c r="AR31" s="13">
        <f t="shared" si="13"/>
        <v>9.3190328471138848</v>
      </c>
      <c r="AS31" s="12">
        <f t="shared" si="14"/>
        <v>0.93993759750390016</v>
      </c>
      <c r="AT31" s="12">
        <f t="shared" si="15"/>
        <v>0.29251170046801872</v>
      </c>
    </row>
    <row r="32" spans="1:46" x14ac:dyDescent="0.5">
      <c r="A32" s="15" t="s">
        <v>237</v>
      </c>
      <c r="B32" s="15" t="s">
        <v>238</v>
      </c>
      <c r="C32" s="15" t="s">
        <v>26</v>
      </c>
      <c r="D32" s="15" t="s">
        <v>240</v>
      </c>
      <c r="E32" s="14">
        <v>225800</v>
      </c>
      <c r="F32" s="14">
        <v>250000</v>
      </c>
      <c r="G32" s="14">
        <v>91300</v>
      </c>
      <c r="H32" s="14">
        <v>118800</v>
      </c>
      <c r="I32" s="14"/>
      <c r="J32" s="14"/>
      <c r="K32" s="14">
        <v>44000</v>
      </c>
      <c r="L32" s="14"/>
      <c r="M32" s="14">
        <v>28500</v>
      </c>
      <c r="N32" s="14"/>
      <c r="O32" s="14"/>
      <c r="P32" s="14"/>
      <c r="Q32" s="14"/>
      <c r="R32" s="14"/>
      <c r="S32" s="14">
        <v>40000</v>
      </c>
      <c r="T32" s="14"/>
      <c r="U32" s="14"/>
      <c r="V32" s="14"/>
      <c r="W32" s="14">
        <v>16800</v>
      </c>
      <c r="X32" s="14">
        <v>70000</v>
      </c>
      <c r="Y32" s="14">
        <v>77000</v>
      </c>
      <c r="Z32" s="14"/>
      <c r="AA32" s="14"/>
      <c r="AB32" s="14">
        <v>38500</v>
      </c>
      <c r="AC32" s="14"/>
      <c r="AD32" s="14"/>
      <c r="AE32" s="14"/>
      <c r="AF32" s="14"/>
      <c r="AG32" s="14">
        <v>7316</v>
      </c>
      <c r="AH32" s="14"/>
      <c r="AI32" s="14"/>
      <c r="AJ32" s="14"/>
      <c r="AK32" s="14">
        <v>180</v>
      </c>
      <c r="AL32" s="14"/>
      <c r="AM32" s="14">
        <f t="shared" si="9"/>
        <v>118800</v>
      </c>
      <c r="AN32" s="14">
        <f t="shared" si="10"/>
        <v>44000</v>
      </c>
      <c r="AO32" s="14">
        <f t="shared" si="11"/>
        <v>40000</v>
      </c>
      <c r="AP32" s="14">
        <f t="shared" si="12"/>
        <v>185500</v>
      </c>
      <c r="AQ32" s="14">
        <f t="array" ref="AQ32">SUM(F32:AK32*$F$144:$AK$144)</f>
        <v>2505980</v>
      </c>
      <c r="AR32" s="13">
        <f t="shared" si="13"/>
        <v>10.02392</v>
      </c>
      <c r="AS32" s="12">
        <f t="shared" si="14"/>
        <v>0.9032</v>
      </c>
      <c r="AT32" s="12">
        <f t="shared" si="15"/>
        <v>0.36520000000000002</v>
      </c>
    </row>
    <row r="33" spans="1:46" x14ac:dyDescent="0.5">
      <c r="A33" s="15" t="s">
        <v>223</v>
      </c>
      <c r="B33" s="15" t="s">
        <v>224</v>
      </c>
      <c r="C33" s="15" t="s">
        <v>155</v>
      </c>
      <c r="D33" s="15" t="s">
        <v>225</v>
      </c>
      <c r="E33" s="14">
        <v>231000</v>
      </c>
      <c r="F33" s="14">
        <v>245000</v>
      </c>
      <c r="G33" s="14">
        <v>71500</v>
      </c>
      <c r="H33" s="14">
        <v>54500</v>
      </c>
      <c r="I33" s="14"/>
      <c r="J33" s="14"/>
      <c r="K33" s="14">
        <v>41500</v>
      </c>
      <c r="L33" s="14"/>
      <c r="M33" s="14">
        <v>30000</v>
      </c>
      <c r="N33" s="14"/>
      <c r="O33" s="14"/>
      <c r="P33" s="14"/>
      <c r="Q33" s="14"/>
      <c r="R33" s="14"/>
      <c r="S33" s="14">
        <v>80500</v>
      </c>
      <c r="T33" s="14"/>
      <c r="U33" s="14"/>
      <c r="V33" s="14">
        <v>16000</v>
      </c>
      <c r="W33" s="14">
        <v>13000</v>
      </c>
      <c r="X33" s="14">
        <v>79500</v>
      </c>
      <c r="Y33" s="14">
        <v>41500</v>
      </c>
      <c r="Z33" s="14"/>
      <c r="AA33" s="14"/>
      <c r="AB33" s="14">
        <v>68000</v>
      </c>
      <c r="AC33" s="14"/>
      <c r="AD33" s="14"/>
      <c r="AE33" s="14"/>
      <c r="AF33" s="14"/>
      <c r="AG33" s="14">
        <v>7500</v>
      </c>
      <c r="AH33" s="14">
        <v>3300</v>
      </c>
      <c r="AI33" s="14"/>
      <c r="AJ33" s="14"/>
      <c r="AK33" s="14">
        <v>202</v>
      </c>
      <c r="AL33" s="14"/>
      <c r="AM33" s="14">
        <f t="shared" si="9"/>
        <v>54500</v>
      </c>
      <c r="AN33" s="14">
        <f t="shared" si="10"/>
        <v>41500</v>
      </c>
      <c r="AO33" s="14">
        <f t="shared" si="11"/>
        <v>80500</v>
      </c>
      <c r="AP33" s="14">
        <f t="shared" si="12"/>
        <v>189000</v>
      </c>
      <c r="AQ33" s="14">
        <f t="array" ref="AQ33">SUM(F33:AK33*$F$144:$AK$144)</f>
        <v>2534212</v>
      </c>
      <c r="AR33" s="13">
        <f t="shared" si="13"/>
        <v>10.343722448979593</v>
      </c>
      <c r="AS33" s="12">
        <f t="shared" si="14"/>
        <v>0.94285714285714284</v>
      </c>
      <c r="AT33" s="12">
        <f t="shared" si="15"/>
        <v>0.29183673469387755</v>
      </c>
    </row>
    <row r="34" spans="1:46" x14ac:dyDescent="0.5">
      <c r="A34" s="15" t="s">
        <v>313</v>
      </c>
      <c r="B34" s="15" t="s">
        <v>314</v>
      </c>
      <c r="C34" s="15" t="s">
        <v>38</v>
      </c>
      <c r="D34" s="15" t="s">
        <v>241</v>
      </c>
      <c r="E34" s="14">
        <v>225500</v>
      </c>
      <c r="F34" s="14">
        <v>245000</v>
      </c>
      <c r="G34" s="14">
        <v>117000</v>
      </c>
      <c r="H34" s="14">
        <v>80000</v>
      </c>
      <c r="I34" s="14"/>
      <c r="J34" s="14"/>
      <c r="K34" s="14"/>
      <c r="L34" s="14"/>
      <c r="M34" s="14">
        <v>60000</v>
      </c>
      <c r="N34" s="14"/>
      <c r="O34" s="14"/>
      <c r="P34" s="14"/>
      <c r="Q34" s="14">
        <v>15500</v>
      </c>
      <c r="R34" s="14"/>
      <c r="S34" s="14">
        <v>43000</v>
      </c>
      <c r="T34" s="14"/>
      <c r="U34" s="14"/>
      <c r="V34" s="14">
        <v>7800</v>
      </c>
      <c r="W34" s="14">
        <v>6700</v>
      </c>
      <c r="X34" s="14">
        <v>70000</v>
      </c>
      <c r="Y34" s="14">
        <v>51600</v>
      </c>
      <c r="Z34" s="14">
        <v>54400</v>
      </c>
      <c r="AA34" s="14">
        <v>31000</v>
      </c>
      <c r="AB34" s="14">
        <v>57500</v>
      </c>
      <c r="AC34" s="14"/>
      <c r="AD34" s="14"/>
      <c r="AE34" s="14"/>
      <c r="AF34" s="14"/>
      <c r="AG34" s="14">
        <v>19200</v>
      </c>
      <c r="AH34" s="14">
        <v>13600</v>
      </c>
      <c r="AI34" s="14"/>
      <c r="AJ34" s="14"/>
      <c r="AK34" s="14">
        <v>806</v>
      </c>
      <c r="AL34" s="14"/>
      <c r="AM34" s="14">
        <f t="shared" si="9"/>
        <v>80000</v>
      </c>
      <c r="AN34" s="14">
        <f t="shared" si="10"/>
        <v>0</v>
      </c>
      <c r="AO34" s="14">
        <f t="shared" si="11"/>
        <v>43000</v>
      </c>
      <c r="AP34" s="14">
        <f t="shared" si="12"/>
        <v>264500</v>
      </c>
      <c r="AQ34" s="14">
        <f t="array" ref="AQ34">SUM(F34:AK34*$F$144:$AK$144)</f>
        <v>2813336</v>
      </c>
      <c r="AR34" s="13">
        <f t="shared" si="13"/>
        <v>11.483004081632654</v>
      </c>
      <c r="AS34" s="12">
        <f t="shared" si="14"/>
        <v>0.92040816326530617</v>
      </c>
      <c r="AT34" s="12">
        <f t="shared" si="15"/>
        <v>0.47755102040816327</v>
      </c>
    </row>
    <row r="35" spans="1:46" x14ac:dyDescent="0.5">
      <c r="A35" s="15" t="s">
        <v>59</v>
      </c>
      <c r="B35" s="15" t="s">
        <v>69</v>
      </c>
      <c r="C35" s="15" t="s">
        <v>70</v>
      </c>
      <c r="D35" s="15" t="s">
        <v>71</v>
      </c>
      <c r="E35" s="14">
        <v>227000</v>
      </c>
      <c r="F35" s="14">
        <v>236000</v>
      </c>
      <c r="G35" s="14">
        <v>112000</v>
      </c>
      <c r="H35" s="14"/>
      <c r="I35" s="14"/>
      <c r="J35" s="14"/>
      <c r="K35" s="14">
        <v>65000</v>
      </c>
      <c r="L35" s="14"/>
      <c r="M35" s="14">
        <v>57500</v>
      </c>
      <c r="N35" s="14"/>
      <c r="O35" s="14"/>
      <c r="P35" s="14"/>
      <c r="Q35" s="14"/>
      <c r="R35" s="14"/>
      <c r="S35" s="14">
        <v>65000</v>
      </c>
      <c r="T35" s="14"/>
      <c r="U35" s="14"/>
      <c r="V35" s="14">
        <v>24000</v>
      </c>
      <c r="W35" s="14"/>
      <c r="X35" s="14">
        <v>55000</v>
      </c>
      <c r="Y35" s="14"/>
      <c r="Z35" s="14"/>
      <c r="AA35" s="14">
        <v>20000</v>
      </c>
      <c r="AB35" s="14">
        <v>74000</v>
      </c>
      <c r="AC35" s="14"/>
      <c r="AD35" s="14"/>
      <c r="AE35" s="14"/>
      <c r="AF35" s="14">
        <v>137</v>
      </c>
      <c r="AG35" s="14">
        <v>15250</v>
      </c>
      <c r="AH35" s="14"/>
      <c r="AI35" s="14"/>
      <c r="AJ35" s="14"/>
      <c r="AK35" s="14">
        <v>284</v>
      </c>
      <c r="AL35" s="14"/>
      <c r="AM35" s="14">
        <f t="shared" si="9"/>
        <v>0</v>
      </c>
      <c r="AN35" s="14">
        <f t="shared" si="10"/>
        <v>65000</v>
      </c>
      <c r="AO35" s="14">
        <f t="shared" si="11"/>
        <v>65000</v>
      </c>
      <c r="AP35" s="14">
        <f t="shared" si="12"/>
        <v>149000</v>
      </c>
      <c r="AQ35" s="14">
        <f t="array" ref="AQ35">SUM(F35:AK35*$F$144:$AK$144)</f>
        <v>2328704.1370000001</v>
      </c>
      <c r="AR35" s="13">
        <f t="shared" si="13"/>
        <v>9.8673904110169488</v>
      </c>
      <c r="AS35" s="12">
        <f t="shared" si="14"/>
        <v>0.96186440677966101</v>
      </c>
      <c r="AT35" s="12">
        <f t="shared" si="15"/>
        <v>0.47457627118644069</v>
      </c>
    </row>
    <row r="36" spans="1:46" x14ac:dyDescent="0.5">
      <c r="A36" s="15" t="s">
        <v>270</v>
      </c>
      <c r="B36" s="15" t="s">
        <v>331</v>
      </c>
      <c r="C36" s="15" t="s">
        <v>38</v>
      </c>
      <c r="D36" s="15" t="s">
        <v>233</v>
      </c>
      <c r="E36" s="14">
        <v>225000</v>
      </c>
      <c r="F36" s="14">
        <v>231000</v>
      </c>
      <c r="G36" s="14">
        <v>133500</v>
      </c>
      <c r="H36" s="14">
        <v>86000</v>
      </c>
      <c r="I36" s="14"/>
      <c r="J36" s="14"/>
      <c r="K36" s="14"/>
      <c r="L36" s="14"/>
      <c r="M36" s="14">
        <v>53500</v>
      </c>
      <c r="N36" s="14"/>
      <c r="O36" s="14"/>
      <c r="P36" s="14"/>
      <c r="Q36" s="14">
        <v>33500</v>
      </c>
      <c r="R36" s="14"/>
      <c r="S36" s="14">
        <v>18100</v>
      </c>
      <c r="T36" s="14"/>
      <c r="U36" s="14"/>
      <c r="V36" s="14">
        <v>6500</v>
      </c>
      <c r="W36" s="14">
        <v>14700</v>
      </c>
      <c r="X36" s="14">
        <v>55000</v>
      </c>
      <c r="Y36" s="14">
        <v>61500</v>
      </c>
      <c r="Z36" s="14"/>
      <c r="AA36" s="14">
        <v>28000</v>
      </c>
      <c r="AB36" s="14">
        <v>25000</v>
      </c>
      <c r="AC36" s="14">
        <v>6500</v>
      </c>
      <c r="AD36" s="14"/>
      <c r="AE36" s="14">
        <v>110000</v>
      </c>
      <c r="AF36" s="14"/>
      <c r="AG36" s="14">
        <v>19000</v>
      </c>
      <c r="AH36" s="14"/>
      <c r="AI36" s="14"/>
      <c r="AJ36" s="14"/>
      <c r="AK36" s="14">
        <v>680</v>
      </c>
      <c r="AL36" s="14"/>
      <c r="AM36" s="14">
        <f t="shared" si="9"/>
        <v>86000</v>
      </c>
      <c r="AN36" s="14">
        <f t="shared" si="10"/>
        <v>0</v>
      </c>
      <c r="AO36" s="14">
        <f t="shared" si="11"/>
        <v>18100</v>
      </c>
      <c r="AP36" s="14">
        <f t="shared" si="12"/>
        <v>286000</v>
      </c>
      <c r="AQ36" s="14">
        <f t="array" ref="AQ36">SUM(F36:AK36*$F$144:$AK$144)</f>
        <v>2733080</v>
      </c>
      <c r="AR36" s="13">
        <f t="shared" si="13"/>
        <v>11.831515151515152</v>
      </c>
      <c r="AS36" s="12">
        <f t="shared" si="14"/>
        <v>0.97402597402597402</v>
      </c>
      <c r="AT36" s="12">
        <f t="shared" si="15"/>
        <v>0.57792207792207795</v>
      </c>
    </row>
    <row r="37" spans="1:46" x14ac:dyDescent="0.5">
      <c r="A37" s="15" t="s">
        <v>270</v>
      </c>
      <c r="B37" s="15" t="s">
        <v>332</v>
      </c>
      <c r="C37" s="15" t="s">
        <v>26</v>
      </c>
      <c r="D37" s="15" t="s">
        <v>240</v>
      </c>
      <c r="E37" s="14">
        <v>215000</v>
      </c>
      <c r="F37" s="14">
        <v>220000</v>
      </c>
      <c r="G37" s="14">
        <v>180000</v>
      </c>
      <c r="H37" s="14">
        <v>100000</v>
      </c>
      <c r="I37" s="14"/>
      <c r="J37" s="14">
        <v>28000</v>
      </c>
      <c r="K37" s="14">
        <v>75000</v>
      </c>
      <c r="L37" s="14"/>
      <c r="M37" s="14">
        <v>84000</v>
      </c>
      <c r="N37" s="14"/>
      <c r="O37" s="14"/>
      <c r="P37" s="14"/>
      <c r="Q37" s="14"/>
      <c r="R37" s="14"/>
      <c r="S37" s="14">
        <v>25000</v>
      </c>
      <c r="T37" s="14"/>
      <c r="U37" s="14"/>
      <c r="V37" s="14"/>
      <c r="W37" s="14">
        <v>21000</v>
      </c>
      <c r="X37" s="14">
        <v>66000</v>
      </c>
      <c r="Y37" s="14">
        <v>60000</v>
      </c>
      <c r="Z37" s="14">
        <v>24000</v>
      </c>
      <c r="AA37" s="14">
        <v>12000</v>
      </c>
      <c r="AB37" s="14">
        <v>45000</v>
      </c>
      <c r="AC37" s="14"/>
      <c r="AD37" s="14">
        <v>44000</v>
      </c>
      <c r="AE37" s="14"/>
      <c r="AF37" s="14">
        <v>100</v>
      </c>
      <c r="AG37" s="14">
        <v>26000</v>
      </c>
      <c r="AH37" s="14">
        <v>3000</v>
      </c>
      <c r="AI37" s="14"/>
      <c r="AJ37" s="14"/>
      <c r="AK37" s="14">
        <v>880</v>
      </c>
      <c r="AL37" s="14"/>
      <c r="AM37" s="14">
        <f t="shared" si="9"/>
        <v>100000</v>
      </c>
      <c r="AN37" s="14">
        <f t="shared" si="10"/>
        <v>103000</v>
      </c>
      <c r="AO37" s="14">
        <f t="shared" si="11"/>
        <v>25000</v>
      </c>
      <c r="AP37" s="14">
        <f t="shared" si="12"/>
        <v>251000</v>
      </c>
      <c r="AQ37" s="14">
        <f t="array" ref="AQ37">SUM(F37:AK37*$F$144:$AK$144)</f>
        <v>3440280.1</v>
      </c>
      <c r="AR37" s="13">
        <f t="shared" si="13"/>
        <v>15.637636818181818</v>
      </c>
      <c r="AS37" s="12">
        <f t="shared" si="14"/>
        <v>0.97727272727272729</v>
      </c>
      <c r="AT37" s="12">
        <f t="shared" si="15"/>
        <v>0.81818181818181823</v>
      </c>
    </row>
    <row r="38" spans="1:46" x14ac:dyDescent="0.5">
      <c r="A38" s="15" t="s">
        <v>258</v>
      </c>
      <c r="B38" s="15" t="s">
        <v>258</v>
      </c>
      <c r="C38" s="15" t="s">
        <v>189</v>
      </c>
      <c r="D38" s="15" t="s">
        <v>265</v>
      </c>
      <c r="E38" s="14">
        <v>200000</v>
      </c>
      <c r="F38" s="14">
        <v>219144</v>
      </c>
      <c r="G38" s="14">
        <v>89042</v>
      </c>
      <c r="H38" s="14">
        <v>76912</v>
      </c>
      <c r="I38" s="14"/>
      <c r="J38" s="14"/>
      <c r="K38" s="14"/>
      <c r="L38" s="14"/>
      <c r="M38" s="14">
        <v>27385</v>
      </c>
      <c r="N38" s="14"/>
      <c r="O38" s="14"/>
      <c r="P38" s="14"/>
      <c r="Q38" s="14"/>
      <c r="R38" s="14">
        <v>53593</v>
      </c>
      <c r="S38" s="14"/>
      <c r="T38" s="14"/>
      <c r="U38" s="14"/>
      <c r="V38" s="14"/>
      <c r="W38" s="14">
        <v>17574</v>
      </c>
      <c r="X38" s="14">
        <v>31981</v>
      </c>
      <c r="Y38" s="14">
        <v>58987</v>
      </c>
      <c r="Z38" s="14">
        <v>23888</v>
      </c>
      <c r="AA38" s="14">
        <v>18500</v>
      </c>
      <c r="AB38" s="14">
        <v>51511</v>
      </c>
      <c r="AC38" s="14">
        <v>14432</v>
      </c>
      <c r="AD38" s="14">
        <v>37590</v>
      </c>
      <c r="AE38" s="14"/>
      <c r="AF38" s="14">
        <v>35</v>
      </c>
      <c r="AG38" s="14">
        <v>6300</v>
      </c>
      <c r="AH38" s="14"/>
      <c r="AI38" s="14"/>
      <c r="AJ38" s="14"/>
      <c r="AK38" s="14"/>
      <c r="AL38" s="14"/>
      <c r="AM38" s="14">
        <f t="shared" si="9"/>
        <v>76912</v>
      </c>
      <c r="AN38" s="14">
        <f t="shared" si="10"/>
        <v>0</v>
      </c>
      <c r="AO38" s="14">
        <f t="shared" si="11"/>
        <v>53593</v>
      </c>
      <c r="AP38" s="14">
        <f t="shared" si="12"/>
        <v>236889</v>
      </c>
      <c r="AQ38" s="14">
        <f t="array" ref="AQ38">SUM(F38:AK38*$F$144:$AK$144)</f>
        <v>2177382.0350000001</v>
      </c>
      <c r="AR38" s="13">
        <f t="shared" si="13"/>
        <v>9.935850559449495</v>
      </c>
      <c r="AS38" s="12">
        <f t="shared" si="14"/>
        <v>0.91264191581790965</v>
      </c>
      <c r="AT38" s="12">
        <f t="shared" si="15"/>
        <v>0.40631730734129157</v>
      </c>
    </row>
    <row r="39" spans="1:46" x14ac:dyDescent="0.5">
      <c r="A39" s="15" t="s">
        <v>234</v>
      </c>
      <c r="B39" s="15" t="s">
        <v>235</v>
      </c>
      <c r="C39" s="15" t="s">
        <v>47</v>
      </c>
      <c r="D39" s="15" t="s">
        <v>236</v>
      </c>
      <c r="E39" s="14">
        <v>190000</v>
      </c>
      <c r="F39" s="14">
        <v>208000</v>
      </c>
      <c r="G39" s="14">
        <v>73000</v>
      </c>
      <c r="H39" s="14">
        <v>53000</v>
      </c>
      <c r="I39" s="14"/>
      <c r="J39" s="14">
        <v>23000</v>
      </c>
      <c r="K39" s="14"/>
      <c r="L39" s="14"/>
      <c r="M39" s="14"/>
      <c r="N39" s="14"/>
      <c r="O39" s="14"/>
      <c r="P39" s="14"/>
      <c r="Q39" s="14"/>
      <c r="R39" s="14"/>
      <c r="S39" s="14">
        <v>50000</v>
      </c>
      <c r="T39" s="14"/>
      <c r="U39" s="14"/>
      <c r="V39" s="14"/>
      <c r="W39" s="14">
        <v>12000</v>
      </c>
      <c r="X39" s="14">
        <v>53300</v>
      </c>
      <c r="Y39" s="14">
        <v>34000</v>
      </c>
      <c r="Z39" s="14"/>
      <c r="AA39" s="14"/>
      <c r="AB39" s="14">
        <v>80000</v>
      </c>
      <c r="AC39" s="14"/>
      <c r="AD39" s="14"/>
      <c r="AE39" s="14"/>
      <c r="AF39" s="14"/>
      <c r="AG39" s="14"/>
      <c r="AH39" s="14"/>
      <c r="AI39" s="14"/>
      <c r="AJ39" s="14"/>
      <c r="AK39" s="14">
        <v>90</v>
      </c>
      <c r="AL39" s="14"/>
      <c r="AM39" s="14">
        <f t="shared" si="9"/>
        <v>53000</v>
      </c>
      <c r="AN39" s="14">
        <f t="shared" si="10"/>
        <v>23000</v>
      </c>
      <c r="AO39" s="14">
        <f t="shared" si="11"/>
        <v>50000</v>
      </c>
      <c r="AP39" s="14">
        <f t="shared" si="12"/>
        <v>167300</v>
      </c>
      <c r="AQ39" s="14">
        <f t="array" ref="AQ39">SUM(F39:AK39*$F$144:$AK$144)</f>
        <v>1682440</v>
      </c>
      <c r="AR39" s="13">
        <f t="shared" si="13"/>
        <v>8.0886538461538464</v>
      </c>
      <c r="AS39" s="12">
        <f t="shared" si="14"/>
        <v>0.91346153846153844</v>
      </c>
      <c r="AT39" s="12">
        <f t="shared" si="15"/>
        <v>0.35096153846153844</v>
      </c>
    </row>
    <row r="40" spans="1:46" x14ac:dyDescent="0.5">
      <c r="A40" s="15" t="s">
        <v>270</v>
      </c>
      <c r="B40" s="15" t="s">
        <v>321</v>
      </c>
      <c r="C40" s="15" t="s">
        <v>38</v>
      </c>
      <c r="D40" s="15" t="s">
        <v>323</v>
      </c>
      <c r="E40" s="14">
        <v>195000</v>
      </c>
      <c r="F40" s="14">
        <v>200000</v>
      </c>
      <c r="G40" s="14">
        <v>50000</v>
      </c>
      <c r="H40" s="14">
        <v>54500</v>
      </c>
      <c r="I40" s="14"/>
      <c r="J40" s="14"/>
      <c r="K40" s="14">
        <v>29000</v>
      </c>
      <c r="L40" s="14"/>
      <c r="M40" s="14"/>
      <c r="N40" s="14"/>
      <c r="O40" s="14"/>
      <c r="P40" s="14"/>
      <c r="Q40" s="14">
        <v>14500</v>
      </c>
      <c r="R40" s="14">
        <v>18000</v>
      </c>
      <c r="S40" s="14">
        <v>29000</v>
      </c>
      <c r="T40" s="14"/>
      <c r="U40" s="14">
        <v>3000</v>
      </c>
      <c r="V40" s="14"/>
      <c r="W40" s="14">
        <v>9800</v>
      </c>
      <c r="X40" s="14">
        <v>47500</v>
      </c>
      <c r="Y40" s="14">
        <v>39600</v>
      </c>
      <c r="Z40" s="14"/>
      <c r="AA40" s="14"/>
      <c r="AB40" s="14">
        <v>43000</v>
      </c>
      <c r="AC40" s="14"/>
      <c r="AD40" s="14"/>
      <c r="AE40" s="14"/>
      <c r="AF40" s="14">
        <v>30</v>
      </c>
      <c r="AG40" s="14"/>
      <c r="AH40" s="14"/>
      <c r="AI40" s="14">
        <v>12000</v>
      </c>
      <c r="AJ40" s="14"/>
      <c r="AK40" s="14">
        <v>75</v>
      </c>
      <c r="AL40" s="14"/>
      <c r="AM40" s="14">
        <f t="shared" si="9"/>
        <v>54500</v>
      </c>
      <c r="AN40" s="14">
        <f t="shared" si="10"/>
        <v>29000</v>
      </c>
      <c r="AO40" s="14">
        <f t="shared" si="11"/>
        <v>47000</v>
      </c>
      <c r="AP40" s="14">
        <f t="shared" si="12"/>
        <v>130100</v>
      </c>
      <c r="AQ40" s="14">
        <f t="array" ref="AQ40">SUM(F40:AK40*$F$144:$AK$144)</f>
        <v>1674750.03</v>
      </c>
      <c r="AR40" s="13">
        <f t="shared" si="13"/>
        <v>8.3737501499999993</v>
      </c>
      <c r="AS40" s="12">
        <f t="shared" si="14"/>
        <v>0.97499999999999998</v>
      </c>
      <c r="AT40" s="12">
        <f t="shared" si="15"/>
        <v>0.25</v>
      </c>
    </row>
    <row r="41" spans="1:46" x14ac:dyDescent="0.5">
      <c r="A41" s="15" t="s">
        <v>270</v>
      </c>
      <c r="B41" s="15" t="s">
        <v>331</v>
      </c>
      <c r="C41" s="15" t="s">
        <v>38</v>
      </c>
      <c r="D41" s="15" t="s">
        <v>195</v>
      </c>
      <c r="E41" s="14">
        <v>191000</v>
      </c>
      <c r="F41" s="14">
        <v>197000</v>
      </c>
      <c r="G41" s="14">
        <v>38000</v>
      </c>
      <c r="H41" s="14">
        <v>71750</v>
      </c>
      <c r="I41" s="14"/>
      <c r="J41" s="14">
        <v>71900</v>
      </c>
      <c r="K41" s="14"/>
      <c r="L41" s="14"/>
      <c r="M41" s="14"/>
      <c r="N41" s="14"/>
      <c r="O41" s="14"/>
      <c r="P41" s="14"/>
      <c r="Q41" s="14">
        <v>18000</v>
      </c>
      <c r="R41" s="14"/>
      <c r="S41" s="14"/>
      <c r="T41" s="14"/>
      <c r="U41" s="14"/>
      <c r="V41" s="14"/>
      <c r="W41" s="14">
        <v>11900</v>
      </c>
      <c r="X41" s="14"/>
      <c r="Y41" s="14">
        <v>33600</v>
      </c>
      <c r="Z41" s="14"/>
      <c r="AA41" s="14">
        <v>15000</v>
      </c>
      <c r="AB41" s="14">
        <v>9000</v>
      </c>
      <c r="AC41" s="14"/>
      <c r="AD41" s="14"/>
      <c r="AE41" s="14"/>
      <c r="AF41" s="14"/>
      <c r="AG41" s="14"/>
      <c r="AH41" s="14"/>
      <c r="AI41" s="14"/>
      <c r="AJ41" s="14"/>
      <c r="AK41" s="14">
        <v>336</v>
      </c>
      <c r="AL41" s="14"/>
      <c r="AM41" s="14">
        <f t="shared" si="9"/>
        <v>71750</v>
      </c>
      <c r="AN41" s="14">
        <f t="shared" si="10"/>
        <v>71900</v>
      </c>
      <c r="AO41" s="14">
        <f t="shared" si="11"/>
        <v>0</v>
      </c>
      <c r="AP41" s="14">
        <f t="shared" si="12"/>
        <v>57600</v>
      </c>
      <c r="AQ41" s="14">
        <f t="array" ref="AQ41">SUM(F41:AK41*$F$144:$AK$144)</f>
        <v>1536716</v>
      </c>
      <c r="AR41" s="13">
        <f t="shared" si="13"/>
        <v>7.8005888324873096</v>
      </c>
      <c r="AS41" s="12">
        <f t="shared" si="14"/>
        <v>0.96954314720812185</v>
      </c>
      <c r="AT41" s="12">
        <f t="shared" si="15"/>
        <v>0.19289340101522842</v>
      </c>
    </row>
    <row r="42" spans="1:46" x14ac:dyDescent="0.5">
      <c r="A42" s="15" t="s">
        <v>100</v>
      </c>
      <c r="B42" s="15" t="s">
        <v>101</v>
      </c>
      <c r="C42" s="15" t="s">
        <v>26</v>
      </c>
      <c r="D42" s="15" t="s">
        <v>102</v>
      </c>
      <c r="E42" s="14">
        <v>190000</v>
      </c>
      <c r="F42" s="14">
        <v>197000</v>
      </c>
      <c r="G42" s="14">
        <v>169000</v>
      </c>
      <c r="H42" s="14">
        <v>75600</v>
      </c>
      <c r="I42" s="14"/>
      <c r="J42" s="14"/>
      <c r="K42" s="14"/>
      <c r="L42" s="14"/>
      <c r="M42" s="14">
        <v>30000</v>
      </c>
      <c r="N42" s="14"/>
      <c r="O42" s="14"/>
      <c r="P42" s="14"/>
      <c r="Q42" s="14"/>
      <c r="R42" s="14"/>
      <c r="S42" s="14">
        <v>22700</v>
      </c>
      <c r="T42" s="14"/>
      <c r="U42" s="14"/>
      <c r="V42" s="14"/>
      <c r="W42" s="14">
        <v>16800</v>
      </c>
      <c r="X42" s="14">
        <v>35000</v>
      </c>
      <c r="Y42" s="14">
        <v>46000</v>
      </c>
      <c r="Z42" s="14">
        <v>65600</v>
      </c>
      <c r="AA42" s="14"/>
      <c r="AB42" s="14">
        <v>42000</v>
      </c>
      <c r="AC42" s="14"/>
      <c r="AD42" s="14"/>
      <c r="AE42" s="14"/>
      <c r="AF42" s="14"/>
      <c r="AG42" s="14">
        <v>9000</v>
      </c>
      <c r="AH42" s="14">
        <v>10500</v>
      </c>
      <c r="AI42" s="14">
        <v>10000</v>
      </c>
      <c r="AJ42" s="14"/>
      <c r="AK42" s="14">
        <v>920</v>
      </c>
      <c r="AL42" s="14"/>
      <c r="AM42" s="14">
        <f t="shared" si="9"/>
        <v>75600</v>
      </c>
      <c r="AN42" s="14">
        <f t="shared" si="10"/>
        <v>0</v>
      </c>
      <c r="AO42" s="14">
        <f t="shared" si="11"/>
        <v>22700</v>
      </c>
      <c r="AP42" s="14">
        <f t="shared" si="12"/>
        <v>188600</v>
      </c>
      <c r="AQ42" s="14">
        <f t="array" ref="AQ42">SUM(F42:AK42*$F$144:$AK$144)</f>
        <v>2193920</v>
      </c>
      <c r="AR42" s="13">
        <f t="shared" si="13"/>
        <v>11.136649746192893</v>
      </c>
      <c r="AS42" s="12">
        <f t="shared" si="14"/>
        <v>0.96446700507614214</v>
      </c>
      <c r="AT42" s="12">
        <f t="shared" si="15"/>
        <v>0.85786802030456855</v>
      </c>
    </row>
    <row r="43" spans="1:46" x14ac:dyDescent="0.5">
      <c r="A43" s="15" t="s">
        <v>270</v>
      </c>
      <c r="B43" s="15" t="s">
        <v>271</v>
      </c>
      <c r="C43" s="15" t="s">
        <v>272</v>
      </c>
      <c r="D43" s="15" t="s">
        <v>273</v>
      </c>
      <c r="E43" s="14">
        <v>190000</v>
      </c>
      <c r="F43" s="14">
        <v>195000</v>
      </c>
      <c r="G43" s="14"/>
      <c r="H43" s="14">
        <v>70000</v>
      </c>
      <c r="I43" s="14"/>
      <c r="J43" s="14">
        <v>26500</v>
      </c>
      <c r="K43" s="14"/>
      <c r="L43" s="14"/>
      <c r="M43" s="14"/>
      <c r="N43" s="14"/>
      <c r="O43" s="14"/>
      <c r="P43" s="14"/>
      <c r="Q43" s="14"/>
      <c r="R43" s="14"/>
      <c r="S43" s="14">
        <v>36000</v>
      </c>
      <c r="T43" s="14"/>
      <c r="U43" s="14"/>
      <c r="V43" s="14"/>
      <c r="W43" s="14">
        <v>12700</v>
      </c>
      <c r="X43" s="14">
        <v>38000</v>
      </c>
      <c r="Y43" s="14">
        <v>39000</v>
      </c>
      <c r="Z43" s="14"/>
      <c r="AA43" s="14"/>
      <c r="AB43" s="14">
        <v>52000</v>
      </c>
      <c r="AC43" s="14"/>
      <c r="AD43" s="14"/>
      <c r="AE43" s="14"/>
      <c r="AF43" s="14">
        <v>30</v>
      </c>
      <c r="AG43" s="14"/>
      <c r="AH43" s="14">
        <v>29000</v>
      </c>
      <c r="AI43" s="14"/>
      <c r="AJ43" s="14"/>
      <c r="AK43" s="14">
        <v>116</v>
      </c>
      <c r="AL43" s="14"/>
      <c r="AM43" s="14">
        <f t="shared" si="9"/>
        <v>70000</v>
      </c>
      <c r="AN43" s="14">
        <f t="shared" si="10"/>
        <v>26500</v>
      </c>
      <c r="AO43" s="14">
        <f t="shared" si="11"/>
        <v>36000</v>
      </c>
      <c r="AP43" s="14">
        <f t="shared" si="12"/>
        <v>129000</v>
      </c>
      <c r="AQ43" s="14">
        <f t="array" ref="AQ43">SUM(F43:AK43*$F$144:$AK$144)</f>
        <v>1903696.03</v>
      </c>
      <c r="AR43" s="13">
        <f t="shared" si="13"/>
        <v>9.7625437435897435</v>
      </c>
      <c r="AS43" s="12">
        <f t="shared" si="14"/>
        <v>0.97435897435897434</v>
      </c>
      <c r="AT43" s="12">
        <f t="shared" si="15"/>
        <v>0</v>
      </c>
    </row>
    <row r="44" spans="1:46" x14ac:dyDescent="0.5">
      <c r="A44" s="15" t="s">
        <v>100</v>
      </c>
      <c r="B44" s="15" t="s">
        <v>135</v>
      </c>
      <c r="C44" s="15" t="s">
        <v>136</v>
      </c>
      <c r="D44" s="15" t="s">
        <v>137</v>
      </c>
      <c r="E44" s="14">
        <v>182200</v>
      </c>
      <c r="F44" s="14">
        <v>190200</v>
      </c>
      <c r="G44" s="14">
        <v>104600</v>
      </c>
      <c r="H44" s="14">
        <v>82000</v>
      </c>
      <c r="I44" s="14">
        <v>4000</v>
      </c>
      <c r="J44" s="14"/>
      <c r="K44" s="14">
        <v>22300</v>
      </c>
      <c r="L44" s="14"/>
      <c r="M44" s="14"/>
      <c r="N44" s="14">
        <v>54500</v>
      </c>
      <c r="O44" s="14"/>
      <c r="P44" s="14"/>
      <c r="Q44" s="14"/>
      <c r="R44" s="14"/>
      <c r="S44" s="14">
        <v>43800</v>
      </c>
      <c r="T44" s="14"/>
      <c r="U44" s="14">
        <v>6000</v>
      </c>
      <c r="V44" s="14"/>
      <c r="W44" s="14">
        <v>11729</v>
      </c>
      <c r="X44" s="14">
        <v>52000</v>
      </c>
      <c r="Y44" s="14">
        <v>33000</v>
      </c>
      <c r="Z44" s="14"/>
      <c r="AA44" s="14">
        <v>16500</v>
      </c>
      <c r="AB44" s="14">
        <v>50000</v>
      </c>
      <c r="AC44" s="14"/>
      <c r="AD44" s="14"/>
      <c r="AE44" s="14"/>
      <c r="AF44" s="14">
        <v>40</v>
      </c>
      <c r="AG44" s="14">
        <v>13620</v>
      </c>
      <c r="AH44" s="14">
        <v>5191</v>
      </c>
      <c r="AI44" s="14"/>
      <c r="AJ44" s="14"/>
      <c r="AK44" s="14">
        <v>596</v>
      </c>
      <c r="AL44" s="14"/>
      <c r="AM44" s="14">
        <f t="shared" si="9"/>
        <v>86000</v>
      </c>
      <c r="AN44" s="14">
        <f t="shared" si="10"/>
        <v>22300</v>
      </c>
      <c r="AO44" s="14">
        <f t="shared" si="11"/>
        <v>43800</v>
      </c>
      <c r="AP44" s="14">
        <f t="shared" si="12"/>
        <v>151500</v>
      </c>
      <c r="AQ44" s="14">
        <f t="array" ref="AQ44">SUM(F44:AK44*$F$144:$AK$144)</f>
        <v>2338431.04</v>
      </c>
      <c r="AR44" s="13">
        <f t="shared" si="13"/>
        <v>12.294590115667718</v>
      </c>
      <c r="AS44" s="12">
        <f t="shared" si="14"/>
        <v>0.95793901156677186</v>
      </c>
      <c r="AT44" s="12">
        <f t="shared" si="15"/>
        <v>0.54994742376445849</v>
      </c>
    </row>
    <row r="45" spans="1:46" x14ac:dyDescent="0.5">
      <c r="A45" s="15" t="s">
        <v>100</v>
      </c>
      <c r="B45" s="15" t="s">
        <v>310</v>
      </c>
      <c r="C45" s="15" t="s">
        <v>74</v>
      </c>
      <c r="D45" s="15" t="s">
        <v>75</v>
      </c>
      <c r="E45" s="14">
        <v>160000</v>
      </c>
      <c r="F45" s="14">
        <v>188000</v>
      </c>
      <c r="G45" s="14"/>
      <c r="H45" s="14">
        <v>82000</v>
      </c>
      <c r="I45" s="14"/>
      <c r="J45" s="14">
        <v>52000</v>
      </c>
      <c r="K45" s="14"/>
      <c r="L45" s="14"/>
      <c r="M45" s="14"/>
      <c r="N45" s="14"/>
      <c r="O45" s="14"/>
      <c r="P45" s="14"/>
      <c r="Q45" s="14"/>
      <c r="R45" s="14">
        <v>51800</v>
      </c>
      <c r="S45" s="14"/>
      <c r="T45" s="14"/>
      <c r="U45" s="14">
        <v>8000</v>
      </c>
      <c r="V45" s="14"/>
      <c r="W45" s="14">
        <v>9950</v>
      </c>
      <c r="X45" s="14"/>
      <c r="Y45" s="14">
        <v>72000</v>
      </c>
      <c r="Z45" s="14"/>
      <c r="AA45" s="14">
        <v>32000</v>
      </c>
      <c r="AB45" s="14">
        <v>45900</v>
      </c>
      <c r="AC45" s="14"/>
      <c r="AD45" s="14"/>
      <c r="AE45" s="14"/>
      <c r="AF45" s="14"/>
      <c r="AG45" s="14"/>
      <c r="AH45" s="14">
        <v>10800</v>
      </c>
      <c r="AI45" s="14"/>
      <c r="AJ45" s="14"/>
      <c r="AK45" s="14">
        <v>116</v>
      </c>
      <c r="AL45" s="14"/>
      <c r="AM45" s="14">
        <f t="shared" si="9"/>
        <v>82000</v>
      </c>
      <c r="AN45" s="14">
        <f t="shared" si="10"/>
        <v>52000</v>
      </c>
      <c r="AO45" s="14">
        <f t="shared" si="11"/>
        <v>51800</v>
      </c>
      <c r="AP45" s="14">
        <f t="shared" si="12"/>
        <v>149900</v>
      </c>
      <c r="AQ45" s="14">
        <f t="array" ref="AQ45">SUM(F45:AK45*$F$144:$AK$144)</f>
        <v>2082896</v>
      </c>
      <c r="AR45" s="13">
        <f t="shared" si="13"/>
        <v>11.079234042553191</v>
      </c>
      <c r="AS45" s="12">
        <f t="shared" si="14"/>
        <v>0.85106382978723405</v>
      </c>
      <c r="AT45" s="12">
        <f t="shared" si="15"/>
        <v>0</v>
      </c>
    </row>
    <row r="46" spans="1:46" x14ac:dyDescent="0.5">
      <c r="A46" s="15" t="s">
        <v>113</v>
      </c>
      <c r="B46" s="15" t="s">
        <v>248</v>
      </c>
      <c r="C46" s="15" t="s">
        <v>155</v>
      </c>
      <c r="D46" s="15" t="s">
        <v>249</v>
      </c>
      <c r="E46" s="14">
        <v>175940</v>
      </c>
      <c r="F46" s="14">
        <v>185200</v>
      </c>
      <c r="G46" s="14">
        <v>77200</v>
      </c>
      <c r="H46" s="14">
        <v>69500</v>
      </c>
      <c r="I46" s="14"/>
      <c r="J46" s="14"/>
      <c r="K46" s="14"/>
      <c r="L46" s="14"/>
      <c r="M46" s="14">
        <v>40700</v>
      </c>
      <c r="N46" s="14"/>
      <c r="O46" s="14"/>
      <c r="P46" s="14"/>
      <c r="Q46" s="14"/>
      <c r="R46" s="14">
        <v>34900</v>
      </c>
      <c r="S46" s="14"/>
      <c r="T46" s="14"/>
      <c r="U46" s="14"/>
      <c r="V46" s="14"/>
      <c r="W46" s="14">
        <v>21500</v>
      </c>
      <c r="X46" s="14">
        <v>94500</v>
      </c>
      <c r="Y46" s="14"/>
      <c r="Z46" s="14"/>
      <c r="AA46" s="14">
        <v>13700</v>
      </c>
      <c r="AB46" s="14">
        <v>111100</v>
      </c>
      <c r="AC46" s="14">
        <v>6800</v>
      </c>
      <c r="AD46" s="14"/>
      <c r="AE46" s="14"/>
      <c r="AF46" s="14">
        <v>12</v>
      </c>
      <c r="AG46" s="14">
        <v>12700</v>
      </c>
      <c r="AH46" s="14">
        <v>9400</v>
      </c>
      <c r="AI46" s="14"/>
      <c r="AJ46" s="14"/>
      <c r="AK46" s="14">
        <v>487</v>
      </c>
      <c r="AL46" s="14"/>
      <c r="AM46" s="14">
        <f t="shared" si="9"/>
        <v>69500</v>
      </c>
      <c r="AN46" s="14">
        <f t="shared" si="10"/>
        <v>0</v>
      </c>
      <c r="AO46" s="14">
        <f t="shared" si="11"/>
        <v>34900</v>
      </c>
      <c r="AP46" s="14">
        <f t="shared" si="12"/>
        <v>226100</v>
      </c>
      <c r="AQ46" s="14">
        <f t="array" ref="AQ46">SUM(F46:AK46*$F$144:$AK$144)</f>
        <v>2212522.0120000001</v>
      </c>
      <c r="AR46" s="13">
        <f t="shared" si="13"/>
        <v>11.94666313174946</v>
      </c>
      <c r="AS46" s="12">
        <f t="shared" si="14"/>
        <v>0.95</v>
      </c>
      <c r="AT46" s="12">
        <f t="shared" si="15"/>
        <v>0.41684665226781858</v>
      </c>
    </row>
    <row r="47" spans="1:46" x14ac:dyDescent="0.5">
      <c r="A47" s="15" t="s">
        <v>211</v>
      </c>
      <c r="B47" s="15" t="s">
        <v>212</v>
      </c>
      <c r="C47" s="15" t="s">
        <v>74</v>
      </c>
      <c r="D47" s="15" t="s">
        <v>213</v>
      </c>
      <c r="E47" s="14">
        <v>177000</v>
      </c>
      <c r="F47" s="14">
        <v>185000</v>
      </c>
      <c r="G47" s="14">
        <v>53000</v>
      </c>
      <c r="H47" s="14">
        <v>45300</v>
      </c>
      <c r="I47" s="14"/>
      <c r="J47" s="14"/>
      <c r="K47" s="14">
        <v>26000</v>
      </c>
      <c r="L47" s="14"/>
      <c r="M47" s="14">
        <v>23000</v>
      </c>
      <c r="N47" s="14"/>
      <c r="O47" s="14"/>
      <c r="P47" s="14"/>
      <c r="Q47" s="14"/>
      <c r="R47" s="14">
        <v>55000</v>
      </c>
      <c r="S47" s="14"/>
      <c r="T47" s="14"/>
      <c r="U47" s="14">
        <v>4500</v>
      </c>
      <c r="V47" s="14">
        <v>18700</v>
      </c>
      <c r="W47" s="14"/>
      <c r="X47" s="14">
        <v>36000</v>
      </c>
      <c r="Y47" s="14">
        <v>35000</v>
      </c>
      <c r="Z47" s="14"/>
      <c r="AA47" s="14">
        <v>24000</v>
      </c>
      <c r="AB47" s="14">
        <v>63000</v>
      </c>
      <c r="AC47" s="14"/>
      <c r="AD47" s="14"/>
      <c r="AE47" s="14"/>
      <c r="AF47" s="14"/>
      <c r="AG47" s="14">
        <v>4200</v>
      </c>
      <c r="AH47" s="14">
        <v>9200</v>
      </c>
      <c r="AI47" s="14"/>
      <c r="AJ47" s="14"/>
      <c r="AK47" s="14">
        <v>110</v>
      </c>
      <c r="AL47" s="14"/>
      <c r="AM47" s="14">
        <f t="shared" si="9"/>
        <v>45300</v>
      </c>
      <c r="AN47" s="14">
        <f t="shared" si="10"/>
        <v>26000</v>
      </c>
      <c r="AO47" s="14">
        <f t="shared" si="11"/>
        <v>55000</v>
      </c>
      <c r="AP47" s="14">
        <f t="shared" si="12"/>
        <v>158000</v>
      </c>
      <c r="AQ47" s="14">
        <f t="array" ref="AQ47">SUM(F47:AK47*$F$144:$AK$144)</f>
        <v>2092460</v>
      </c>
      <c r="AR47" s="13">
        <f t="shared" si="13"/>
        <v>11.310594594594594</v>
      </c>
      <c r="AS47" s="12">
        <f t="shared" si="14"/>
        <v>0.95675675675675675</v>
      </c>
      <c r="AT47" s="12">
        <f t="shared" si="15"/>
        <v>0.2864864864864865</v>
      </c>
    </row>
    <row r="48" spans="1:46" x14ac:dyDescent="0.5">
      <c r="A48" s="15" t="s">
        <v>301</v>
      </c>
      <c r="B48" s="15" t="s">
        <v>304</v>
      </c>
      <c r="C48" s="15" t="s">
        <v>9</v>
      </c>
      <c r="D48" s="15" t="s">
        <v>282</v>
      </c>
      <c r="E48" s="14">
        <v>166000</v>
      </c>
      <c r="F48" s="14">
        <v>170000</v>
      </c>
      <c r="G48" s="14">
        <v>156900</v>
      </c>
      <c r="H48" s="14">
        <v>72000</v>
      </c>
      <c r="I48" s="14">
        <v>1000</v>
      </c>
      <c r="J48" s="14"/>
      <c r="K48" s="14">
        <v>37000</v>
      </c>
      <c r="L48" s="14"/>
      <c r="M48" s="14">
        <v>53000</v>
      </c>
      <c r="N48" s="14"/>
      <c r="O48" s="14"/>
      <c r="P48" s="14"/>
      <c r="Q48" s="14"/>
      <c r="R48" s="14"/>
      <c r="S48" s="14">
        <v>26000</v>
      </c>
      <c r="T48" s="14"/>
      <c r="U48" s="14"/>
      <c r="V48" s="14"/>
      <c r="W48" s="14">
        <v>15400</v>
      </c>
      <c r="X48" s="14">
        <v>40000</v>
      </c>
      <c r="Y48" s="14">
        <v>43000</v>
      </c>
      <c r="Z48" s="14">
        <v>69500</v>
      </c>
      <c r="AA48" s="14"/>
      <c r="AB48" s="14">
        <v>27000</v>
      </c>
      <c r="AC48" s="14"/>
      <c r="AD48" s="14">
        <v>19500</v>
      </c>
      <c r="AE48" s="14"/>
      <c r="AF48" s="14">
        <v>82</v>
      </c>
      <c r="AG48" s="14">
        <v>15000</v>
      </c>
      <c r="AH48" s="14"/>
      <c r="AI48" s="14"/>
      <c r="AJ48" s="14"/>
      <c r="AK48" s="14">
        <v>200</v>
      </c>
      <c r="AL48" s="14"/>
      <c r="AM48" s="14">
        <f t="shared" si="9"/>
        <v>73000</v>
      </c>
      <c r="AN48" s="14">
        <f t="shared" si="10"/>
        <v>37000</v>
      </c>
      <c r="AO48" s="14">
        <f t="shared" si="11"/>
        <v>26000</v>
      </c>
      <c r="AP48" s="14">
        <f t="shared" si="12"/>
        <v>199000</v>
      </c>
      <c r="AQ48" s="14">
        <f t="array" ref="AQ48">SUM(F48:AK48*$F$144:$AK$144)</f>
        <v>2344000.0819999999</v>
      </c>
      <c r="AR48" s="13">
        <f t="shared" si="13"/>
        <v>13.788235776470588</v>
      </c>
      <c r="AS48" s="12">
        <f t="shared" si="14"/>
        <v>0.97647058823529409</v>
      </c>
      <c r="AT48" s="12">
        <f t="shared" si="15"/>
        <v>0.92294117647058826</v>
      </c>
    </row>
    <row r="49" spans="1:46" x14ac:dyDescent="0.5">
      <c r="A49" s="15" t="s">
        <v>100</v>
      </c>
      <c r="B49" s="15" t="s">
        <v>247</v>
      </c>
      <c r="C49" s="15" t="s">
        <v>52</v>
      </c>
      <c r="D49" s="15" t="s">
        <v>53</v>
      </c>
      <c r="E49" s="14">
        <v>160000</v>
      </c>
      <c r="F49" s="14">
        <v>166000</v>
      </c>
      <c r="G49" s="14">
        <v>90000</v>
      </c>
      <c r="H49" s="14">
        <v>55000</v>
      </c>
      <c r="I49" s="14"/>
      <c r="J49" s="14"/>
      <c r="K49" s="14"/>
      <c r="L49" s="14"/>
      <c r="M49" s="14">
        <v>27000</v>
      </c>
      <c r="N49" s="14"/>
      <c r="O49" s="14"/>
      <c r="P49" s="14"/>
      <c r="Q49" s="14"/>
      <c r="R49" s="14"/>
      <c r="S49" s="14">
        <v>32000</v>
      </c>
      <c r="T49" s="14"/>
      <c r="U49" s="14"/>
      <c r="V49" s="14"/>
      <c r="W49" s="14">
        <v>11200</v>
      </c>
      <c r="X49" s="14">
        <v>46000</v>
      </c>
      <c r="Y49" s="14">
        <v>37000</v>
      </c>
      <c r="Z49" s="14"/>
      <c r="AA49" s="14">
        <v>29100</v>
      </c>
      <c r="AB49" s="14">
        <v>32000</v>
      </c>
      <c r="AC49" s="14"/>
      <c r="AD49" s="14"/>
      <c r="AE49" s="14"/>
      <c r="AF49" s="14">
        <v>9</v>
      </c>
      <c r="AG49" s="14">
        <v>7500</v>
      </c>
      <c r="AH49" s="14"/>
      <c r="AI49" s="14">
        <v>21000</v>
      </c>
      <c r="AJ49" s="14">
        <v>12000</v>
      </c>
      <c r="AK49" s="14">
        <v>280</v>
      </c>
      <c r="AL49" s="14"/>
      <c r="AM49" s="14">
        <f t="shared" si="9"/>
        <v>55000</v>
      </c>
      <c r="AN49" s="14">
        <f t="shared" si="10"/>
        <v>0</v>
      </c>
      <c r="AO49" s="14">
        <f t="shared" si="11"/>
        <v>32000</v>
      </c>
      <c r="AP49" s="14">
        <f t="shared" si="12"/>
        <v>144100</v>
      </c>
      <c r="AQ49" s="14">
        <f t="array" ref="AQ49">SUM(F49:AK49*$F$144:$AK$144)</f>
        <v>2295480.0090000001</v>
      </c>
      <c r="AR49" s="13">
        <f t="shared" si="13"/>
        <v>13.828192825301205</v>
      </c>
      <c r="AS49" s="12">
        <f t="shared" si="14"/>
        <v>0.96385542168674698</v>
      </c>
      <c r="AT49" s="12">
        <f t="shared" si="15"/>
        <v>0.54216867469879515</v>
      </c>
    </row>
    <row r="50" spans="1:46" x14ac:dyDescent="0.5">
      <c r="A50" s="15" t="s">
        <v>113</v>
      </c>
      <c r="B50" s="15" t="s">
        <v>115</v>
      </c>
      <c r="C50" s="15" t="s">
        <v>38</v>
      </c>
      <c r="D50" s="15" t="s">
        <v>78</v>
      </c>
      <c r="E50" s="14">
        <v>157500</v>
      </c>
      <c r="F50" s="14">
        <v>163500</v>
      </c>
      <c r="G50" s="14">
        <v>85300</v>
      </c>
      <c r="H50" s="14">
        <v>83800</v>
      </c>
      <c r="I50" s="14"/>
      <c r="J50" s="14"/>
      <c r="K50" s="14"/>
      <c r="L50" s="14"/>
      <c r="M50" s="14">
        <v>44900</v>
      </c>
      <c r="N50" s="14"/>
      <c r="O50" s="14"/>
      <c r="P50" s="14"/>
      <c r="Q50" s="14"/>
      <c r="R50" s="14"/>
      <c r="S50" s="14">
        <v>51500</v>
      </c>
      <c r="T50" s="14"/>
      <c r="U50" s="14"/>
      <c r="V50" s="14"/>
      <c r="W50" s="14">
        <v>23100</v>
      </c>
      <c r="X50" s="14">
        <v>95300</v>
      </c>
      <c r="Y50" s="14">
        <v>45100</v>
      </c>
      <c r="Z50" s="14">
        <v>70900</v>
      </c>
      <c r="AA50" s="14"/>
      <c r="AB50" s="14">
        <v>52800</v>
      </c>
      <c r="AC50" s="14"/>
      <c r="AD50" s="14"/>
      <c r="AE50" s="14"/>
      <c r="AF50" s="14"/>
      <c r="AG50" s="14">
        <v>17374</v>
      </c>
      <c r="AH50" s="14">
        <v>16300</v>
      </c>
      <c r="AI50" s="14"/>
      <c r="AJ50" s="14"/>
      <c r="AK50" s="14">
        <v>368</v>
      </c>
      <c r="AL50" s="14"/>
      <c r="AM50" s="14">
        <f t="shared" si="9"/>
        <v>83800</v>
      </c>
      <c r="AN50" s="14">
        <f t="shared" si="10"/>
        <v>0</v>
      </c>
      <c r="AO50" s="14">
        <f t="shared" si="11"/>
        <v>51500</v>
      </c>
      <c r="AP50" s="14">
        <f t="shared" si="12"/>
        <v>264100</v>
      </c>
      <c r="AQ50" s="14">
        <f t="array" ref="AQ50">SUM(F50:AK50*$F$144:$AK$144)</f>
        <v>2633808</v>
      </c>
      <c r="AR50" s="13">
        <f t="shared" si="13"/>
        <v>16.108917431192662</v>
      </c>
      <c r="AS50" s="12">
        <f t="shared" si="14"/>
        <v>0.96330275229357798</v>
      </c>
      <c r="AT50" s="12">
        <f t="shared" si="15"/>
        <v>0.5217125382262997</v>
      </c>
    </row>
    <row r="51" spans="1:46" x14ac:dyDescent="0.5">
      <c r="A51" s="15" t="s">
        <v>72</v>
      </c>
      <c r="B51" s="15" t="s">
        <v>73</v>
      </c>
      <c r="C51" s="15" t="s">
        <v>74</v>
      </c>
      <c r="D51" s="15" t="s">
        <v>75</v>
      </c>
      <c r="E51" s="14">
        <v>153000</v>
      </c>
      <c r="F51" s="14">
        <v>160000</v>
      </c>
      <c r="G51" s="14">
        <v>71500</v>
      </c>
      <c r="H51" s="14">
        <v>55000</v>
      </c>
      <c r="I51" s="14"/>
      <c r="J51" s="14"/>
      <c r="K51" s="14">
        <v>31000</v>
      </c>
      <c r="L51" s="14"/>
      <c r="M51" s="14">
        <v>35000</v>
      </c>
      <c r="N51" s="14"/>
      <c r="O51" s="14"/>
      <c r="P51" s="14"/>
      <c r="Q51" s="14"/>
      <c r="R51" s="14"/>
      <c r="S51" s="14">
        <v>42000</v>
      </c>
      <c r="T51" s="14"/>
      <c r="U51" s="14"/>
      <c r="V51" s="14"/>
      <c r="W51" s="14">
        <v>11500</v>
      </c>
      <c r="X51" s="14">
        <v>22000</v>
      </c>
      <c r="Y51" s="14"/>
      <c r="Z51" s="14">
        <v>51000</v>
      </c>
      <c r="AA51" s="14"/>
      <c r="AB51" s="14">
        <v>40000</v>
      </c>
      <c r="AC51" s="14"/>
      <c r="AD51" s="14"/>
      <c r="AE51" s="14"/>
      <c r="AF51" s="14"/>
      <c r="AG51" s="14">
        <v>10000</v>
      </c>
      <c r="AH51" s="14"/>
      <c r="AI51" s="14">
        <v>9000</v>
      </c>
      <c r="AJ51" s="14"/>
      <c r="AK51" s="14">
        <v>353</v>
      </c>
      <c r="AL51" s="14"/>
      <c r="AM51" s="14">
        <f t="shared" si="9"/>
        <v>55000</v>
      </c>
      <c r="AN51" s="14">
        <f t="shared" si="10"/>
        <v>31000</v>
      </c>
      <c r="AO51" s="14">
        <f t="shared" si="11"/>
        <v>42000</v>
      </c>
      <c r="AP51" s="14">
        <f t="shared" si="12"/>
        <v>113000</v>
      </c>
      <c r="AQ51" s="14">
        <f t="array" ref="AQ51">SUM(F51:AK51*$F$144:$AK$144)</f>
        <v>1708618</v>
      </c>
      <c r="AR51" s="13">
        <f t="shared" si="13"/>
        <v>10.678862499999999</v>
      </c>
      <c r="AS51" s="12">
        <f t="shared" si="14"/>
        <v>0.95625000000000004</v>
      </c>
      <c r="AT51" s="12">
        <f t="shared" si="15"/>
        <v>0.44687500000000002</v>
      </c>
    </row>
    <row r="52" spans="1:46" x14ac:dyDescent="0.5">
      <c r="A52" s="15" t="s">
        <v>278</v>
      </c>
      <c r="B52" s="15" t="s">
        <v>281</v>
      </c>
      <c r="C52" s="15" t="s">
        <v>9</v>
      </c>
      <c r="D52" s="15" t="s">
        <v>282</v>
      </c>
      <c r="E52" s="14">
        <v>156400</v>
      </c>
      <c r="F52" s="14">
        <v>158000</v>
      </c>
      <c r="G52" s="14">
        <v>102000</v>
      </c>
      <c r="H52" s="14">
        <v>72000</v>
      </c>
      <c r="I52" s="14"/>
      <c r="J52" s="14">
        <v>42400</v>
      </c>
      <c r="K52" s="14"/>
      <c r="L52" s="14"/>
      <c r="M52" s="14">
        <v>25000</v>
      </c>
      <c r="N52" s="14">
        <v>22500</v>
      </c>
      <c r="O52" s="14"/>
      <c r="P52" s="14"/>
      <c r="Q52" s="14"/>
      <c r="R52" s="14"/>
      <c r="S52" s="14">
        <v>31000</v>
      </c>
      <c r="T52" s="14"/>
      <c r="U52" s="14"/>
      <c r="V52" s="14">
        <v>15000</v>
      </c>
      <c r="W52" s="14">
        <v>12500</v>
      </c>
      <c r="X52" s="14"/>
      <c r="Y52" s="14">
        <v>92500</v>
      </c>
      <c r="Z52" s="14">
        <v>84500</v>
      </c>
      <c r="AA52" s="14"/>
      <c r="AB52" s="14">
        <v>27500</v>
      </c>
      <c r="AC52" s="14">
        <v>14500</v>
      </c>
      <c r="AD52" s="14">
        <v>49000</v>
      </c>
      <c r="AE52" s="14"/>
      <c r="AF52" s="14">
        <v>193</v>
      </c>
      <c r="AG52" s="14">
        <v>9000</v>
      </c>
      <c r="AH52" s="14"/>
      <c r="AI52" s="14"/>
      <c r="AJ52" s="14"/>
      <c r="AK52" s="14">
        <v>413</v>
      </c>
      <c r="AL52" s="14"/>
      <c r="AM52" s="14">
        <f t="shared" si="9"/>
        <v>72000</v>
      </c>
      <c r="AN52" s="14">
        <f t="shared" si="10"/>
        <v>42400</v>
      </c>
      <c r="AO52" s="14">
        <f t="shared" si="11"/>
        <v>31000</v>
      </c>
      <c r="AP52" s="14">
        <f t="shared" si="12"/>
        <v>268000</v>
      </c>
      <c r="AQ52" s="14">
        <f t="array" ref="AQ52">SUM(F52:AK52*$F$144:$AK$144)</f>
        <v>2644878.193</v>
      </c>
      <c r="AR52" s="13">
        <f t="shared" si="13"/>
        <v>16.739735398734176</v>
      </c>
      <c r="AS52" s="12">
        <f t="shared" si="14"/>
        <v>0.98987341772151893</v>
      </c>
      <c r="AT52" s="12">
        <f t="shared" si="15"/>
        <v>0.64556962025316456</v>
      </c>
    </row>
    <row r="53" spans="1:46" x14ac:dyDescent="0.5">
      <c r="A53" s="15" t="s">
        <v>100</v>
      </c>
      <c r="B53" s="15" t="s">
        <v>311</v>
      </c>
      <c r="C53" s="15" t="s">
        <v>9</v>
      </c>
      <c r="D53" s="15" t="s">
        <v>312</v>
      </c>
      <c r="E53" s="14">
        <v>150900</v>
      </c>
      <c r="F53" s="14">
        <v>157800</v>
      </c>
      <c r="G53" s="14">
        <v>102300</v>
      </c>
      <c r="H53" s="14">
        <v>90000</v>
      </c>
      <c r="I53" s="14">
        <v>12400</v>
      </c>
      <c r="J53" s="14">
        <v>23000</v>
      </c>
      <c r="K53" s="14"/>
      <c r="L53" s="14"/>
      <c r="M53" s="14">
        <v>53000</v>
      </c>
      <c r="N53" s="14"/>
      <c r="O53" s="14"/>
      <c r="P53" s="14"/>
      <c r="Q53" s="14"/>
      <c r="R53" s="14">
        <v>18000</v>
      </c>
      <c r="S53" s="14"/>
      <c r="T53" s="14"/>
      <c r="U53" s="14"/>
      <c r="V53" s="14"/>
      <c r="W53" s="14">
        <v>27200</v>
      </c>
      <c r="X53" s="14">
        <v>19000</v>
      </c>
      <c r="Y53" s="14"/>
      <c r="Z53" s="14">
        <v>106500</v>
      </c>
      <c r="AA53" s="14"/>
      <c r="AB53" s="14">
        <v>24700</v>
      </c>
      <c r="AC53" s="14"/>
      <c r="AD53" s="14"/>
      <c r="AE53" s="14"/>
      <c r="AF53" s="14">
        <v>146</v>
      </c>
      <c r="AG53" s="14">
        <v>16700</v>
      </c>
      <c r="AH53" s="14"/>
      <c r="AI53" s="14"/>
      <c r="AJ53" s="14"/>
      <c r="AK53" s="14">
        <v>400</v>
      </c>
      <c r="AL53" s="14"/>
      <c r="AM53" s="14">
        <f t="shared" si="9"/>
        <v>102400</v>
      </c>
      <c r="AN53" s="14">
        <f t="shared" si="10"/>
        <v>23000</v>
      </c>
      <c r="AO53" s="14">
        <f t="shared" si="11"/>
        <v>18000</v>
      </c>
      <c r="AP53" s="14">
        <f t="shared" si="12"/>
        <v>150200</v>
      </c>
      <c r="AQ53" s="14">
        <f t="array" ref="AQ53">SUM(F53:AK53*$F$144:$AK$144)</f>
        <v>2247800.1460000002</v>
      </c>
      <c r="AR53" s="13">
        <f t="shared" si="13"/>
        <v>14.244614359949304</v>
      </c>
      <c r="AS53" s="12">
        <f t="shared" si="14"/>
        <v>0.95627376425855515</v>
      </c>
      <c r="AT53" s="12">
        <f t="shared" si="15"/>
        <v>0.64828897338403046</v>
      </c>
    </row>
    <row r="54" spans="1:46" x14ac:dyDescent="0.5">
      <c r="A54" s="15" t="s">
        <v>337</v>
      </c>
      <c r="B54" s="15" t="s">
        <v>337</v>
      </c>
      <c r="C54" s="15" t="s">
        <v>38</v>
      </c>
      <c r="D54" s="15" t="s">
        <v>339</v>
      </c>
      <c r="E54" s="14">
        <v>146000</v>
      </c>
      <c r="F54" s="14">
        <v>154000</v>
      </c>
      <c r="G54" s="14">
        <v>80000</v>
      </c>
      <c r="H54" s="14">
        <v>56000</v>
      </c>
      <c r="I54" s="14"/>
      <c r="J54" s="14"/>
      <c r="K54" s="14"/>
      <c r="L54" s="14"/>
      <c r="M54" s="14">
        <v>28380</v>
      </c>
      <c r="N54" s="14"/>
      <c r="O54" s="14"/>
      <c r="P54" s="14"/>
      <c r="Q54" s="14"/>
      <c r="R54" s="14">
        <v>31280</v>
      </c>
      <c r="S54" s="14"/>
      <c r="T54" s="14"/>
      <c r="U54" s="14">
        <v>15000</v>
      </c>
      <c r="V54" s="14">
        <v>31000</v>
      </c>
      <c r="W54" s="14">
        <v>14000</v>
      </c>
      <c r="X54" s="14">
        <v>35500</v>
      </c>
      <c r="Y54" s="14"/>
      <c r="Z54" s="14">
        <v>77840</v>
      </c>
      <c r="AA54" s="14">
        <v>8500</v>
      </c>
      <c r="AB54" s="14">
        <v>65540</v>
      </c>
      <c r="AC54" s="14"/>
      <c r="AD54" s="14"/>
      <c r="AE54" s="14"/>
      <c r="AF54" s="14">
        <v>91</v>
      </c>
      <c r="AG54" s="14">
        <v>8000</v>
      </c>
      <c r="AH54" s="14"/>
      <c r="AI54" s="14"/>
      <c r="AJ54" s="14"/>
      <c r="AK54" s="14">
        <v>340</v>
      </c>
      <c r="AL54" s="14"/>
      <c r="AM54" s="14">
        <f t="shared" si="9"/>
        <v>56000</v>
      </c>
      <c r="AN54" s="14">
        <f t="shared" si="10"/>
        <v>0</v>
      </c>
      <c r="AO54" s="14">
        <f t="shared" si="11"/>
        <v>31280</v>
      </c>
      <c r="AP54" s="14">
        <f t="shared" si="12"/>
        <v>187380</v>
      </c>
      <c r="AQ54" s="14">
        <f t="array" ref="AQ54">SUM(F54:AK54*$F$144:$AK$144)</f>
        <v>2370860.091</v>
      </c>
      <c r="AR54" s="13">
        <f t="shared" si="13"/>
        <v>15.395195396103896</v>
      </c>
      <c r="AS54" s="12">
        <f t="shared" si="14"/>
        <v>0.94805194805194803</v>
      </c>
      <c r="AT54" s="12">
        <f t="shared" si="15"/>
        <v>0.51948051948051943</v>
      </c>
    </row>
    <row r="55" spans="1:46" x14ac:dyDescent="0.5">
      <c r="A55" s="15" t="s">
        <v>180</v>
      </c>
      <c r="B55" s="15" t="s">
        <v>183</v>
      </c>
      <c r="C55" s="15" t="s">
        <v>111</v>
      </c>
      <c r="D55" s="15" t="s">
        <v>184</v>
      </c>
      <c r="E55" s="14">
        <v>150000</v>
      </c>
      <c r="F55" s="14">
        <v>151000</v>
      </c>
      <c r="G55" s="14">
        <v>64000</v>
      </c>
      <c r="H55" s="14">
        <v>44000</v>
      </c>
      <c r="I55" s="14"/>
      <c r="J55" s="14"/>
      <c r="K55" s="14"/>
      <c r="L55" s="14"/>
      <c r="M55" s="14">
        <v>19000</v>
      </c>
      <c r="N55" s="14"/>
      <c r="O55" s="14"/>
      <c r="P55" s="14"/>
      <c r="Q55" s="14"/>
      <c r="R55" s="14">
        <v>23500</v>
      </c>
      <c r="S55" s="14">
        <v>7500</v>
      </c>
      <c r="T55" s="14"/>
      <c r="U55" s="14">
        <v>1500</v>
      </c>
      <c r="V55" s="14">
        <v>15000</v>
      </c>
      <c r="W55" s="14">
        <v>14000</v>
      </c>
      <c r="X55" s="14">
        <v>54000</v>
      </c>
      <c r="Y55" s="14">
        <v>25000</v>
      </c>
      <c r="Z55" s="14">
        <v>50000</v>
      </c>
      <c r="AA55" s="14">
        <v>12000</v>
      </c>
      <c r="AB55" s="14">
        <v>48500</v>
      </c>
      <c r="AC55" s="14"/>
      <c r="AD55" s="14"/>
      <c r="AE55" s="14"/>
      <c r="AF55" s="14">
        <v>56</v>
      </c>
      <c r="AG55" s="14">
        <v>7000</v>
      </c>
      <c r="AH55" s="14"/>
      <c r="AI55" s="14">
        <v>4000</v>
      </c>
      <c r="AJ55" s="14"/>
      <c r="AK55" s="14">
        <v>315</v>
      </c>
      <c r="AL55" s="14"/>
      <c r="AM55" s="14">
        <f t="shared" si="9"/>
        <v>44000</v>
      </c>
      <c r="AN55" s="14">
        <f t="shared" si="10"/>
        <v>0</v>
      </c>
      <c r="AO55" s="14">
        <f t="shared" si="11"/>
        <v>31000</v>
      </c>
      <c r="AP55" s="14">
        <f t="shared" si="12"/>
        <v>189500</v>
      </c>
      <c r="AQ55" s="14">
        <f t="array" ref="AQ55">SUM(F55:AK55*$F$144:$AK$144)</f>
        <v>1775890.0560000001</v>
      </c>
      <c r="AR55" s="13">
        <f t="shared" si="13"/>
        <v>11.760861298013246</v>
      </c>
      <c r="AS55" s="12">
        <f t="shared" si="14"/>
        <v>0.99337748344370858</v>
      </c>
      <c r="AT55" s="12">
        <f t="shared" si="15"/>
        <v>0.42384105960264901</v>
      </c>
    </row>
    <row r="56" spans="1:46" x14ac:dyDescent="0.5">
      <c r="A56" s="15" t="s">
        <v>278</v>
      </c>
      <c r="B56" s="15" t="s">
        <v>281</v>
      </c>
      <c r="C56" s="15" t="s">
        <v>70</v>
      </c>
      <c r="D56" s="15" t="s">
        <v>285</v>
      </c>
      <c r="E56" s="14">
        <v>145000</v>
      </c>
      <c r="F56" s="14">
        <v>149000</v>
      </c>
      <c r="G56" s="14">
        <v>65800</v>
      </c>
      <c r="H56" s="14">
        <v>57900</v>
      </c>
      <c r="I56" s="14"/>
      <c r="J56" s="14"/>
      <c r="K56" s="14"/>
      <c r="L56" s="14"/>
      <c r="M56" s="14">
        <v>25300</v>
      </c>
      <c r="N56" s="14"/>
      <c r="O56" s="14"/>
      <c r="P56" s="14"/>
      <c r="Q56" s="14"/>
      <c r="R56" s="14">
        <v>21700</v>
      </c>
      <c r="S56" s="14"/>
      <c r="T56" s="14"/>
      <c r="U56" s="14"/>
      <c r="V56" s="14"/>
      <c r="W56" s="14">
        <v>12100</v>
      </c>
      <c r="X56" s="14">
        <v>40700</v>
      </c>
      <c r="Y56" s="14">
        <v>35700</v>
      </c>
      <c r="Z56" s="14"/>
      <c r="AA56" s="14">
        <v>19000</v>
      </c>
      <c r="AB56" s="14">
        <v>33500</v>
      </c>
      <c r="AC56" s="14"/>
      <c r="AD56" s="14"/>
      <c r="AE56" s="14"/>
      <c r="AF56" s="14"/>
      <c r="AG56" s="14">
        <v>8400</v>
      </c>
      <c r="AH56" s="14"/>
      <c r="AI56" s="14"/>
      <c r="AJ56" s="14"/>
      <c r="AK56" s="14">
        <v>350</v>
      </c>
      <c r="AL56" s="14"/>
      <c r="AM56" s="14">
        <f t="shared" si="9"/>
        <v>57900</v>
      </c>
      <c r="AN56" s="14">
        <f t="shared" si="10"/>
        <v>0</v>
      </c>
      <c r="AO56" s="14">
        <f t="shared" si="11"/>
        <v>21700</v>
      </c>
      <c r="AP56" s="14">
        <f t="shared" si="12"/>
        <v>128900</v>
      </c>
      <c r="AQ56" s="14">
        <f t="array" ref="AQ56">SUM(F56:AK56*$F$144:$AK$144)</f>
        <v>1398100</v>
      </c>
      <c r="AR56" s="13">
        <f t="shared" si="13"/>
        <v>9.3832214765100677</v>
      </c>
      <c r="AS56" s="12">
        <f t="shared" si="14"/>
        <v>0.97315436241610742</v>
      </c>
      <c r="AT56" s="12">
        <f t="shared" si="15"/>
        <v>0.44161073825503355</v>
      </c>
    </row>
    <row r="57" spans="1:46" x14ac:dyDescent="0.5">
      <c r="A57" s="15" t="s">
        <v>270</v>
      </c>
      <c r="B57" s="15" t="s">
        <v>325</v>
      </c>
      <c r="C57" s="15" t="s">
        <v>9</v>
      </c>
      <c r="D57" s="15" t="s">
        <v>326</v>
      </c>
      <c r="E57" s="14">
        <v>145000</v>
      </c>
      <c r="F57" s="14">
        <v>149000</v>
      </c>
      <c r="G57" s="14">
        <v>85500</v>
      </c>
      <c r="H57" s="14">
        <v>75300</v>
      </c>
      <c r="I57" s="14"/>
      <c r="J57" s="14">
        <v>34000</v>
      </c>
      <c r="K57" s="14"/>
      <c r="L57" s="14"/>
      <c r="M57" s="14"/>
      <c r="N57" s="14">
        <v>29500</v>
      </c>
      <c r="O57" s="14"/>
      <c r="P57" s="14"/>
      <c r="Q57" s="14"/>
      <c r="R57" s="14">
        <v>37200</v>
      </c>
      <c r="S57" s="14"/>
      <c r="T57" s="14"/>
      <c r="U57" s="14">
        <v>4200</v>
      </c>
      <c r="V57" s="14"/>
      <c r="W57" s="14">
        <v>17100</v>
      </c>
      <c r="X57" s="14">
        <v>15000</v>
      </c>
      <c r="Y57" s="14">
        <v>43200</v>
      </c>
      <c r="Z57" s="14">
        <v>39000</v>
      </c>
      <c r="AA57" s="14">
        <v>15400</v>
      </c>
      <c r="AB57" s="14">
        <v>30000</v>
      </c>
      <c r="AC57" s="14">
        <v>21700</v>
      </c>
      <c r="AD57" s="14">
        <v>5000</v>
      </c>
      <c r="AE57" s="14"/>
      <c r="AF57" s="14">
        <v>135</v>
      </c>
      <c r="AG57" s="14">
        <v>6800</v>
      </c>
      <c r="AH57" s="14"/>
      <c r="AI57" s="14">
        <v>9000</v>
      </c>
      <c r="AJ57" s="14"/>
      <c r="AK57" s="14">
        <v>303</v>
      </c>
      <c r="AL57" s="14"/>
      <c r="AM57" s="14">
        <f t="shared" si="9"/>
        <v>75300</v>
      </c>
      <c r="AN57" s="14">
        <f t="shared" si="10"/>
        <v>34000</v>
      </c>
      <c r="AO57" s="14">
        <f t="shared" si="11"/>
        <v>37200</v>
      </c>
      <c r="AP57" s="14">
        <f t="shared" si="12"/>
        <v>169300</v>
      </c>
      <c r="AQ57" s="14">
        <f t="array" ref="AQ57">SUM(F57:AK57*$F$144:$AK$144)</f>
        <v>2096018.135</v>
      </c>
      <c r="AR57" s="13">
        <f t="shared" si="13"/>
        <v>14.067235805369128</v>
      </c>
      <c r="AS57" s="12">
        <f t="shared" si="14"/>
        <v>0.97315436241610742</v>
      </c>
      <c r="AT57" s="12">
        <f t="shared" si="15"/>
        <v>0.5738255033557047</v>
      </c>
    </row>
    <row r="58" spans="1:46" x14ac:dyDescent="0.5">
      <c r="A58" s="15" t="s">
        <v>258</v>
      </c>
      <c r="B58" s="15" t="s">
        <v>258</v>
      </c>
      <c r="C58" s="15" t="s">
        <v>9</v>
      </c>
      <c r="D58" s="15" t="s">
        <v>260</v>
      </c>
      <c r="E58" s="14">
        <v>139000</v>
      </c>
      <c r="F58" s="14">
        <v>147000</v>
      </c>
      <c r="G58" s="14">
        <v>82000</v>
      </c>
      <c r="H58" s="14">
        <v>51600</v>
      </c>
      <c r="I58" s="14"/>
      <c r="J58" s="14">
        <v>27500</v>
      </c>
      <c r="K58" s="14"/>
      <c r="L58" s="14"/>
      <c r="M58" s="14">
        <v>53200</v>
      </c>
      <c r="N58" s="14"/>
      <c r="O58" s="14"/>
      <c r="P58" s="14"/>
      <c r="Q58" s="14"/>
      <c r="R58" s="14">
        <v>36200</v>
      </c>
      <c r="S58" s="14"/>
      <c r="T58" s="14"/>
      <c r="U58" s="14">
        <v>3100</v>
      </c>
      <c r="V58" s="14">
        <v>12800</v>
      </c>
      <c r="W58" s="14">
        <v>16000</v>
      </c>
      <c r="X58" s="14">
        <v>32000</v>
      </c>
      <c r="Y58" s="14"/>
      <c r="Z58" s="14">
        <v>55000</v>
      </c>
      <c r="AA58" s="14">
        <v>12900</v>
      </c>
      <c r="AB58" s="14">
        <v>50800</v>
      </c>
      <c r="AC58" s="14"/>
      <c r="AD58" s="14"/>
      <c r="AE58" s="14"/>
      <c r="AF58" s="14">
        <v>105</v>
      </c>
      <c r="AG58" s="14">
        <v>16800</v>
      </c>
      <c r="AH58" s="14"/>
      <c r="AI58" s="14"/>
      <c r="AJ58" s="14"/>
      <c r="AK58" s="14">
        <v>370</v>
      </c>
      <c r="AL58" s="14"/>
      <c r="AM58" s="14">
        <f t="shared" si="9"/>
        <v>51600</v>
      </c>
      <c r="AN58" s="14">
        <f t="shared" si="10"/>
        <v>27500</v>
      </c>
      <c r="AO58" s="14">
        <f t="shared" si="11"/>
        <v>36200</v>
      </c>
      <c r="AP58" s="14">
        <f t="shared" si="12"/>
        <v>150700</v>
      </c>
      <c r="AQ58" s="14">
        <f t="array" ref="AQ58">SUM(F58:AK58*$F$144:$AK$144)</f>
        <v>2138620.105</v>
      </c>
      <c r="AR58" s="13">
        <f t="shared" si="13"/>
        <v>14.548436088435373</v>
      </c>
      <c r="AS58" s="12">
        <f t="shared" si="14"/>
        <v>0.94557823129251706</v>
      </c>
      <c r="AT58" s="12">
        <f t="shared" si="15"/>
        <v>0.55782312925170063</v>
      </c>
    </row>
    <row r="59" spans="1:46" x14ac:dyDescent="0.5">
      <c r="A59" s="15" t="s">
        <v>223</v>
      </c>
      <c r="B59" s="15" t="s">
        <v>224</v>
      </c>
      <c r="C59" s="15" t="s">
        <v>228</v>
      </c>
      <c r="D59" s="15" t="s">
        <v>229</v>
      </c>
      <c r="E59" s="14">
        <v>132000</v>
      </c>
      <c r="F59" s="14">
        <v>144000</v>
      </c>
      <c r="G59" s="14">
        <v>77900</v>
      </c>
      <c r="H59" s="14">
        <v>40000</v>
      </c>
      <c r="I59" s="14"/>
      <c r="J59" s="14"/>
      <c r="K59" s="14"/>
      <c r="L59" s="14"/>
      <c r="M59" s="14">
        <v>33500</v>
      </c>
      <c r="N59" s="14"/>
      <c r="O59" s="14"/>
      <c r="P59" s="14"/>
      <c r="Q59" s="14"/>
      <c r="R59" s="14"/>
      <c r="S59" s="14">
        <v>21500</v>
      </c>
      <c r="T59" s="14"/>
      <c r="U59" s="14"/>
      <c r="V59" s="14"/>
      <c r="W59" s="14">
        <v>7000</v>
      </c>
      <c r="X59" s="14">
        <v>46000</v>
      </c>
      <c r="Y59" s="14"/>
      <c r="Z59" s="14">
        <v>43500</v>
      </c>
      <c r="AA59" s="14">
        <v>7000</v>
      </c>
      <c r="AB59" s="14">
        <v>34000</v>
      </c>
      <c r="AC59" s="14"/>
      <c r="AD59" s="14"/>
      <c r="AE59" s="14"/>
      <c r="AF59" s="14"/>
      <c r="AG59" s="14">
        <v>11800</v>
      </c>
      <c r="AH59" s="14"/>
      <c r="AI59" s="14">
        <v>24000</v>
      </c>
      <c r="AJ59" s="14"/>
      <c r="AK59" s="14">
        <v>459</v>
      </c>
      <c r="AL59" s="14"/>
      <c r="AM59" s="14">
        <f t="shared" si="9"/>
        <v>40000</v>
      </c>
      <c r="AN59" s="14">
        <f t="shared" si="10"/>
        <v>0</v>
      </c>
      <c r="AO59" s="14">
        <f t="shared" si="11"/>
        <v>21500</v>
      </c>
      <c r="AP59" s="14">
        <f t="shared" si="12"/>
        <v>130500</v>
      </c>
      <c r="AQ59" s="14">
        <f t="array" ref="AQ59">SUM(F59:AK59*$F$144:$AK$144)</f>
        <v>1348554</v>
      </c>
      <c r="AR59" s="13">
        <f t="shared" si="13"/>
        <v>9.3649583333333339</v>
      </c>
      <c r="AS59" s="12">
        <f t="shared" si="14"/>
        <v>0.91666666666666663</v>
      </c>
      <c r="AT59" s="12">
        <f t="shared" si="15"/>
        <v>0.54097222222222219</v>
      </c>
    </row>
    <row r="60" spans="1:46" x14ac:dyDescent="0.5">
      <c r="A60" s="15" t="s">
        <v>294</v>
      </c>
      <c r="B60" s="15" t="s">
        <v>333</v>
      </c>
      <c r="C60" s="15" t="s">
        <v>38</v>
      </c>
      <c r="D60" s="15" t="s">
        <v>334</v>
      </c>
      <c r="E60" s="14">
        <v>122000</v>
      </c>
      <c r="F60" s="14">
        <v>134000</v>
      </c>
      <c r="G60" s="14">
        <v>56200</v>
      </c>
      <c r="H60" s="14">
        <v>35000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>
        <v>28000</v>
      </c>
      <c r="T60" s="14"/>
      <c r="U60" s="14">
        <v>7300</v>
      </c>
      <c r="V60" s="14"/>
      <c r="W60" s="14">
        <v>13300</v>
      </c>
      <c r="X60" s="14">
        <v>50000</v>
      </c>
      <c r="Y60" s="14">
        <v>29700</v>
      </c>
      <c r="Z60" s="14"/>
      <c r="AA60" s="14">
        <v>10000</v>
      </c>
      <c r="AB60" s="14">
        <v>33000</v>
      </c>
      <c r="AC60" s="14"/>
      <c r="AD60" s="14"/>
      <c r="AE60" s="14"/>
      <c r="AF60" s="14">
        <v>12</v>
      </c>
      <c r="AG60" s="14"/>
      <c r="AH60" s="14"/>
      <c r="AI60" s="14">
        <v>7000</v>
      </c>
      <c r="AJ60" s="14"/>
      <c r="AK60" s="14"/>
      <c r="AL60" s="14"/>
      <c r="AM60" s="14">
        <f t="shared" si="9"/>
        <v>35000</v>
      </c>
      <c r="AN60" s="14">
        <f t="shared" si="10"/>
        <v>0</v>
      </c>
      <c r="AO60" s="14">
        <f t="shared" si="11"/>
        <v>28000</v>
      </c>
      <c r="AP60" s="14">
        <f t="shared" si="12"/>
        <v>122700</v>
      </c>
      <c r="AQ60" s="14">
        <f t="array" ref="AQ60">SUM(F60:AK60*$F$144:$AK$144)</f>
        <v>1217500.0120000001</v>
      </c>
      <c r="AR60" s="13">
        <f t="shared" si="13"/>
        <v>9.0858209850746281</v>
      </c>
      <c r="AS60" s="12">
        <f t="shared" si="14"/>
        <v>0.91044776119402981</v>
      </c>
      <c r="AT60" s="12">
        <f t="shared" si="15"/>
        <v>0.41940298507462687</v>
      </c>
    </row>
    <row r="61" spans="1:46" x14ac:dyDescent="0.5">
      <c r="A61" s="15" t="s">
        <v>270</v>
      </c>
      <c r="B61" s="15" t="s">
        <v>321</v>
      </c>
      <c r="C61" s="15" t="s">
        <v>26</v>
      </c>
      <c r="D61" s="15" t="s">
        <v>322</v>
      </c>
      <c r="E61" s="14">
        <v>125000</v>
      </c>
      <c r="F61" s="14">
        <v>128000</v>
      </c>
      <c r="G61" s="14">
        <v>60000</v>
      </c>
      <c r="H61" s="14"/>
      <c r="I61" s="14"/>
      <c r="J61" s="14"/>
      <c r="K61" s="14">
        <v>48700</v>
      </c>
      <c r="L61" s="14"/>
      <c r="M61" s="14"/>
      <c r="N61" s="14"/>
      <c r="O61" s="14"/>
      <c r="P61" s="14"/>
      <c r="Q61" s="14">
        <v>22000</v>
      </c>
      <c r="R61" s="14"/>
      <c r="S61" s="14">
        <v>32000</v>
      </c>
      <c r="T61" s="14"/>
      <c r="U61" s="14"/>
      <c r="V61" s="14"/>
      <c r="W61" s="14"/>
      <c r="X61" s="14">
        <v>40000</v>
      </c>
      <c r="Y61" s="14"/>
      <c r="Z61" s="14"/>
      <c r="AA61" s="14">
        <v>15000</v>
      </c>
      <c r="AB61" s="14">
        <v>37700</v>
      </c>
      <c r="AC61" s="14"/>
      <c r="AD61" s="14"/>
      <c r="AE61" s="14"/>
      <c r="AF61" s="14"/>
      <c r="AG61" s="14"/>
      <c r="AH61" s="14"/>
      <c r="AI61" s="14"/>
      <c r="AJ61" s="14"/>
      <c r="AK61" s="14">
        <v>224</v>
      </c>
      <c r="AL61" s="14"/>
      <c r="AM61" s="14">
        <f t="shared" si="9"/>
        <v>0</v>
      </c>
      <c r="AN61" s="14">
        <f t="shared" si="10"/>
        <v>48700</v>
      </c>
      <c r="AO61" s="14">
        <f t="shared" si="11"/>
        <v>32000</v>
      </c>
      <c r="AP61" s="14">
        <f t="shared" si="12"/>
        <v>92700</v>
      </c>
      <c r="AQ61" s="14">
        <f t="array" ref="AQ61">SUM(F61:AK61*$F$144:$AK$144)</f>
        <v>1111644</v>
      </c>
      <c r="AR61" s="13">
        <f t="shared" si="13"/>
        <v>8.68471875</v>
      </c>
      <c r="AS61" s="12">
        <f t="shared" si="14"/>
        <v>0.9765625</v>
      </c>
      <c r="AT61" s="12">
        <f t="shared" si="15"/>
        <v>0.46875</v>
      </c>
    </row>
    <row r="62" spans="1:46" x14ac:dyDescent="0.5">
      <c r="A62" s="15" t="s">
        <v>258</v>
      </c>
      <c r="B62" s="15" t="s">
        <v>258</v>
      </c>
      <c r="C62" s="15" t="s">
        <v>9</v>
      </c>
      <c r="D62" s="15" t="s">
        <v>259</v>
      </c>
      <c r="E62" s="14">
        <v>120200</v>
      </c>
      <c r="F62" s="14">
        <v>128000</v>
      </c>
      <c r="G62" s="14">
        <v>93200</v>
      </c>
      <c r="H62" s="14"/>
      <c r="I62" s="14"/>
      <c r="J62" s="14"/>
      <c r="K62" s="14">
        <v>65000</v>
      </c>
      <c r="L62" s="14"/>
      <c r="M62" s="14">
        <v>51000</v>
      </c>
      <c r="N62" s="14"/>
      <c r="O62" s="14"/>
      <c r="P62" s="14"/>
      <c r="Q62" s="14"/>
      <c r="R62" s="14">
        <v>34000</v>
      </c>
      <c r="S62" s="14"/>
      <c r="T62" s="14"/>
      <c r="U62" s="14">
        <v>3800</v>
      </c>
      <c r="V62" s="14">
        <v>10000</v>
      </c>
      <c r="W62" s="14"/>
      <c r="X62" s="14">
        <v>35000</v>
      </c>
      <c r="Y62" s="14"/>
      <c r="Z62" s="14"/>
      <c r="AA62" s="14"/>
      <c r="AB62" s="14">
        <v>27500</v>
      </c>
      <c r="AC62" s="14"/>
      <c r="AD62" s="14"/>
      <c r="AE62" s="14"/>
      <c r="AF62" s="14">
        <v>22</v>
      </c>
      <c r="AG62" s="14">
        <v>14500</v>
      </c>
      <c r="AH62" s="14"/>
      <c r="AI62" s="14"/>
      <c r="AJ62" s="14"/>
      <c r="AK62" s="14">
        <v>560</v>
      </c>
      <c r="AL62" s="14"/>
      <c r="AM62" s="14">
        <f t="shared" si="9"/>
        <v>0</v>
      </c>
      <c r="AN62" s="14">
        <f t="shared" si="10"/>
        <v>65000</v>
      </c>
      <c r="AO62" s="14">
        <f t="shared" si="11"/>
        <v>34000</v>
      </c>
      <c r="AP62" s="14">
        <f t="shared" si="12"/>
        <v>62500</v>
      </c>
      <c r="AQ62" s="14">
        <f t="array" ref="AQ62">SUM(F62:AK62*$F$144:$AK$144)</f>
        <v>1578260.0220000001</v>
      </c>
      <c r="AR62" s="13">
        <f t="shared" si="13"/>
        <v>12.330156421875001</v>
      </c>
      <c r="AS62" s="12">
        <f t="shared" si="14"/>
        <v>0.93906250000000002</v>
      </c>
      <c r="AT62" s="12">
        <f t="shared" si="15"/>
        <v>0.72812500000000002</v>
      </c>
    </row>
    <row r="63" spans="1:46" x14ac:dyDescent="0.5">
      <c r="A63" s="15" t="s">
        <v>301</v>
      </c>
      <c r="B63" s="15" t="s">
        <v>308</v>
      </c>
      <c r="C63" s="15" t="s">
        <v>70</v>
      </c>
      <c r="D63" s="15" t="s">
        <v>285</v>
      </c>
      <c r="E63" s="14">
        <v>120000</v>
      </c>
      <c r="F63" s="14">
        <v>125000</v>
      </c>
      <c r="G63" s="14">
        <v>50500</v>
      </c>
      <c r="H63" s="14">
        <v>49300</v>
      </c>
      <c r="I63" s="14">
        <v>3000</v>
      </c>
      <c r="J63" s="14"/>
      <c r="K63" s="14"/>
      <c r="L63" s="14"/>
      <c r="M63" s="14"/>
      <c r="N63" s="14"/>
      <c r="O63" s="14"/>
      <c r="P63" s="14"/>
      <c r="Q63" s="14">
        <v>24300</v>
      </c>
      <c r="R63" s="14"/>
      <c r="S63" s="14">
        <v>32400</v>
      </c>
      <c r="T63" s="14"/>
      <c r="U63" s="14">
        <v>3800</v>
      </c>
      <c r="V63" s="14"/>
      <c r="W63" s="14">
        <v>13800</v>
      </c>
      <c r="X63" s="14">
        <v>26300</v>
      </c>
      <c r="Y63" s="14">
        <v>32500</v>
      </c>
      <c r="Z63" s="14"/>
      <c r="AA63" s="14"/>
      <c r="AB63" s="14">
        <v>39200</v>
      </c>
      <c r="AC63" s="14"/>
      <c r="AD63" s="14"/>
      <c r="AE63" s="14"/>
      <c r="AF63" s="14"/>
      <c r="AG63" s="14"/>
      <c r="AH63" s="14"/>
      <c r="AI63" s="14"/>
      <c r="AJ63" s="14"/>
      <c r="AK63" s="14">
        <v>54</v>
      </c>
      <c r="AL63" s="14"/>
      <c r="AM63" s="14">
        <f t="shared" si="9"/>
        <v>52300</v>
      </c>
      <c r="AN63" s="14">
        <f t="shared" si="10"/>
        <v>0</v>
      </c>
      <c r="AO63" s="14">
        <f t="shared" si="11"/>
        <v>32400</v>
      </c>
      <c r="AP63" s="14">
        <f t="shared" si="12"/>
        <v>98000</v>
      </c>
      <c r="AQ63" s="14">
        <f t="array" ref="AQ63">SUM(F63:AK63*$F$144:$AK$144)</f>
        <v>1336924</v>
      </c>
      <c r="AR63" s="13">
        <f t="shared" si="13"/>
        <v>10.695392</v>
      </c>
      <c r="AS63" s="12">
        <f t="shared" si="14"/>
        <v>0.96</v>
      </c>
      <c r="AT63" s="12">
        <f t="shared" si="15"/>
        <v>0.40400000000000003</v>
      </c>
    </row>
    <row r="64" spans="1:46" x14ac:dyDescent="0.5">
      <c r="A64" s="15" t="s">
        <v>116</v>
      </c>
      <c r="B64" s="15" t="s">
        <v>117</v>
      </c>
      <c r="C64" s="15" t="s">
        <v>111</v>
      </c>
      <c r="D64" s="15" t="s">
        <v>118</v>
      </c>
      <c r="E64" s="14">
        <v>115000</v>
      </c>
      <c r="F64" s="14">
        <v>125000</v>
      </c>
      <c r="G64" s="14">
        <v>46000</v>
      </c>
      <c r="H64" s="14">
        <v>36000</v>
      </c>
      <c r="I64" s="14"/>
      <c r="J64" s="14"/>
      <c r="K64" s="14"/>
      <c r="L64" s="14"/>
      <c r="M64" s="14">
        <v>25000</v>
      </c>
      <c r="N64" s="14"/>
      <c r="O64" s="14"/>
      <c r="P64" s="14"/>
      <c r="Q64" s="14"/>
      <c r="R64" s="14"/>
      <c r="S64" s="14">
        <v>26000</v>
      </c>
      <c r="T64" s="14"/>
      <c r="U64" s="14"/>
      <c r="V64" s="14"/>
      <c r="W64" s="14">
        <v>10000</v>
      </c>
      <c r="X64" s="14">
        <v>30000</v>
      </c>
      <c r="Y64" s="14">
        <v>22000</v>
      </c>
      <c r="Z64" s="14"/>
      <c r="AA64" s="14">
        <v>9000</v>
      </c>
      <c r="AB64" s="14">
        <v>36000</v>
      </c>
      <c r="AC64" s="14"/>
      <c r="AD64" s="14">
        <v>27000</v>
      </c>
      <c r="AE64" s="14"/>
      <c r="AF64" s="14">
        <v>22</v>
      </c>
      <c r="AG64" s="14">
        <v>8700</v>
      </c>
      <c r="AH64" s="14"/>
      <c r="AI64" s="14"/>
      <c r="AJ64" s="14"/>
      <c r="AK64" s="14">
        <v>229</v>
      </c>
      <c r="AL64" s="14"/>
      <c r="AM64" s="14">
        <f t="shared" si="9"/>
        <v>36000</v>
      </c>
      <c r="AN64" s="14">
        <f t="shared" si="10"/>
        <v>0</v>
      </c>
      <c r="AO64" s="14">
        <f t="shared" si="11"/>
        <v>26000</v>
      </c>
      <c r="AP64" s="14">
        <f t="shared" si="12"/>
        <v>124000</v>
      </c>
      <c r="AQ64" s="14">
        <f t="array" ref="AQ64">SUM(F64:AK64*$F$144:$AK$144)</f>
        <v>1186374.0220000001</v>
      </c>
      <c r="AR64" s="13">
        <f t="shared" si="13"/>
        <v>9.4909921760000007</v>
      </c>
      <c r="AS64" s="12">
        <f t="shared" si="14"/>
        <v>0.92</v>
      </c>
      <c r="AT64" s="12">
        <f t="shared" si="15"/>
        <v>0.36799999999999999</v>
      </c>
    </row>
    <row r="65" spans="1:46" x14ac:dyDescent="0.5">
      <c r="A65" s="15" t="s">
        <v>244</v>
      </c>
      <c r="B65" s="15" t="s">
        <v>245</v>
      </c>
      <c r="C65" s="15" t="s">
        <v>38</v>
      </c>
      <c r="D65" s="15" t="s">
        <v>246</v>
      </c>
      <c r="E65" s="14">
        <v>112229</v>
      </c>
      <c r="F65" s="14">
        <v>115700</v>
      </c>
      <c r="G65" s="14">
        <v>38000</v>
      </c>
      <c r="H65" s="14">
        <v>52000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>
        <v>23000</v>
      </c>
      <c r="T65" s="14"/>
      <c r="U65" s="14"/>
      <c r="V65" s="14"/>
      <c r="W65" s="14">
        <v>12500</v>
      </c>
      <c r="X65" s="14"/>
      <c r="Y65" s="14">
        <v>40000</v>
      </c>
      <c r="Z65" s="14"/>
      <c r="AA65" s="14"/>
      <c r="AB65" s="14">
        <v>22000</v>
      </c>
      <c r="AC65" s="14"/>
      <c r="AD65" s="14">
        <v>16000</v>
      </c>
      <c r="AE65" s="14"/>
      <c r="AF65" s="14"/>
      <c r="AG65" s="14"/>
      <c r="AH65" s="14"/>
      <c r="AI65" s="14"/>
      <c r="AJ65" s="14"/>
      <c r="AK65" s="14">
        <v>28</v>
      </c>
      <c r="AL65" s="14"/>
      <c r="AM65" s="14">
        <f t="shared" si="9"/>
        <v>52000</v>
      </c>
      <c r="AN65" s="14">
        <f t="shared" si="10"/>
        <v>0</v>
      </c>
      <c r="AO65" s="14">
        <f t="shared" si="11"/>
        <v>23000</v>
      </c>
      <c r="AP65" s="14">
        <f t="shared" si="12"/>
        <v>78000</v>
      </c>
      <c r="AQ65" s="14">
        <f t="array" ref="AQ65">SUM(F65:AK65*$F$144:$AK$144)</f>
        <v>977868</v>
      </c>
      <c r="AR65" s="13">
        <f t="shared" si="13"/>
        <v>8.4517545375972336</v>
      </c>
      <c r="AS65" s="12">
        <f t="shared" si="14"/>
        <v>0.97</v>
      </c>
      <c r="AT65" s="12">
        <f t="shared" si="15"/>
        <v>0.32843560933448573</v>
      </c>
    </row>
    <row r="66" spans="1:46" x14ac:dyDescent="0.5">
      <c r="A66" s="15" t="s">
        <v>180</v>
      </c>
      <c r="B66" s="15" t="s">
        <v>185</v>
      </c>
      <c r="C66" s="15" t="s">
        <v>186</v>
      </c>
      <c r="D66" s="15" t="s">
        <v>187</v>
      </c>
      <c r="E66" s="14">
        <v>98000</v>
      </c>
      <c r="F66" s="14">
        <v>115000</v>
      </c>
      <c r="G66" s="14">
        <v>29600</v>
      </c>
      <c r="H66" s="14">
        <v>27000</v>
      </c>
      <c r="I66" s="14"/>
      <c r="J66" s="14"/>
      <c r="K66" s="14">
        <v>18000</v>
      </c>
      <c r="L66" s="14"/>
      <c r="M66" s="14"/>
      <c r="N66" s="14"/>
      <c r="O66" s="14"/>
      <c r="P66" s="14"/>
      <c r="Q66" s="14">
        <v>18000</v>
      </c>
      <c r="R66" s="14"/>
      <c r="S66" s="14">
        <v>24000</v>
      </c>
      <c r="T66" s="14"/>
      <c r="U66" s="14"/>
      <c r="V66" s="14"/>
      <c r="W66" s="14">
        <v>9100</v>
      </c>
      <c r="X66" s="14">
        <v>40000</v>
      </c>
      <c r="Y66" s="14"/>
      <c r="Z66" s="14">
        <v>18000</v>
      </c>
      <c r="AA66" s="14">
        <v>12000</v>
      </c>
      <c r="AB66" s="14">
        <v>36000</v>
      </c>
      <c r="AC66" s="14"/>
      <c r="AD66" s="14"/>
      <c r="AE66" s="14"/>
      <c r="AF66" s="14">
        <v>38</v>
      </c>
      <c r="AG66" s="14"/>
      <c r="AH66" s="14"/>
      <c r="AI66" s="14">
        <v>7000</v>
      </c>
      <c r="AJ66" s="14"/>
      <c r="AK66" s="14">
        <v>200</v>
      </c>
      <c r="AL66" s="14"/>
      <c r="AM66" s="14">
        <f t="shared" si="9"/>
        <v>27000</v>
      </c>
      <c r="AN66" s="14">
        <f t="shared" si="10"/>
        <v>18000</v>
      </c>
      <c r="AO66" s="14">
        <f t="shared" si="11"/>
        <v>24000</v>
      </c>
      <c r="AP66" s="14">
        <f t="shared" si="12"/>
        <v>106000</v>
      </c>
      <c r="AQ66" s="14">
        <f t="array" ref="AQ66">SUM(F66:AK66*$F$144:$AK$144)</f>
        <v>1092900.0379999999</v>
      </c>
      <c r="AR66" s="13">
        <f t="shared" si="13"/>
        <v>9.5034785913043471</v>
      </c>
      <c r="AS66" s="12">
        <f t="shared" si="14"/>
        <v>0.85217391304347823</v>
      </c>
      <c r="AT66" s="12">
        <f t="shared" si="15"/>
        <v>0.25739130434782609</v>
      </c>
    </row>
    <row r="67" spans="1:46" x14ac:dyDescent="0.5">
      <c r="A67" s="15" t="s">
        <v>258</v>
      </c>
      <c r="B67" s="15" t="s">
        <v>258</v>
      </c>
      <c r="C67" s="15" t="s">
        <v>70</v>
      </c>
      <c r="D67" s="15" t="s">
        <v>71</v>
      </c>
      <c r="E67" s="14">
        <v>101000</v>
      </c>
      <c r="F67" s="14">
        <v>107500</v>
      </c>
      <c r="G67" s="14">
        <v>50700</v>
      </c>
      <c r="H67" s="14">
        <v>38500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>
        <v>18400</v>
      </c>
      <c r="T67" s="14"/>
      <c r="U67" s="14">
        <v>2700</v>
      </c>
      <c r="V67" s="14"/>
      <c r="W67" s="14">
        <v>10200</v>
      </c>
      <c r="X67" s="14">
        <v>32300</v>
      </c>
      <c r="Y67" s="14">
        <v>22100</v>
      </c>
      <c r="Z67" s="14"/>
      <c r="AA67" s="14"/>
      <c r="AB67" s="14">
        <v>19000</v>
      </c>
      <c r="AC67" s="14"/>
      <c r="AD67" s="14"/>
      <c r="AE67" s="14"/>
      <c r="AF67" s="14"/>
      <c r="AG67" s="14"/>
      <c r="AH67" s="14"/>
      <c r="AI67" s="14"/>
      <c r="AJ67" s="14"/>
      <c r="AK67" s="14">
        <v>123</v>
      </c>
      <c r="AL67" s="14"/>
      <c r="AM67" s="14">
        <f t="shared" si="9"/>
        <v>38500</v>
      </c>
      <c r="AN67" s="14">
        <f t="shared" si="10"/>
        <v>0</v>
      </c>
      <c r="AO67" s="14">
        <f t="shared" si="11"/>
        <v>18400</v>
      </c>
      <c r="AP67" s="14">
        <f t="shared" si="12"/>
        <v>73400</v>
      </c>
      <c r="AQ67" s="14">
        <f t="array" ref="AQ67">SUM(F67:AK67*$F$144:$AK$144)</f>
        <v>895338</v>
      </c>
      <c r="AR67" s="13">
        <f t="shared" si="13"/>
        <v>8.3287255813953482</v>
      </c>
      <c r="AS67" s="12">
        <f t="shared" si="14"/>
        <v>0.93953488372093019</v>
      </c>
      <c r="AT67" s="12">
        <f t="shared" si="15"/>
        <v>0.47162790697674417</v>
      </c>
    </row>
    <row r="68" spans="1:46" x14ac:dyDescent="0.5">
      <c r="A68" s="15" t="s">
        <v>301</v>
      </c>
      <c r="B68" s="15" t="s">
        <v>304</v>
      </c>
      <c r="C68" s="15" t="s">
        <v>9</v>
      </c>
      <c r="D68" s="15" t="s">
        <v>260</v>
      </c>
      <c r="E68" s="14">
        <v>94900</v>
      </c>
      <c r="F68" s="14">
        <v>107000</v>
      </c>
      <c r="G68" s="14">
        <v>65000</v>
      </c>
      <c r="H68" s="14">
        <v>35000</v>
      </c>
      <c r="I68" s="14"/>
      <c r="J68" s="14">
        <v>10000</v>
      </c>
      <c r="K68" s="14">
        <v>23000</v>
      </c>
      <c r="L68" s="14"/>
      <c r="M68" s="14">
        <v>42000</v>
      </c>
      <c r="N68" s="14"/>
      <c r="O68" s="14"/>
      <c r="P68" s="14"/>
      <c r="Q68" s="14"/>
      <c r="R68" s="14">
        <v>33000</v>
      </c>
      <c r="S68" s="14"/>
      <c r="T68" s="14"/>
      <c r="U68" s="14">
        <v>7800</v>
      </c>
      <c r="V68" s="14"/>
      <c r="W68" s="14">
        <v>12500</v>
      </c>
      <c r="X68" s="14">
        <v>10000</v>
      </c>
      <c r="Y68" s="14"/>
      <c r="Z68" s="14">
        <v>45000</v>
      </c>
      <c r="AA68" s="14">
        <v>19000</v>
      </c>
      <c r="AB68" s="14">
        <v>34000</v>
      </c>
      <c r="AC68" s="14"/>
      <c r="AD68" s="14">
        <v>23000</v>
      </c>
      <c r="AE68" s="14"/>
      <c r="AF68" s="14">
        <v>15</v>
      </c>
      <c r="AG68" s="14">
        <v>12000</v>
      </c>
      <c r="AH68" s="14"/>
      <c r="AI68" s="14"/>
      <c r="AJ68" s="14"/>
      <c r="AK68" s="14">
        <v>280</v>
      </c>
      <c r="AL68" s="14"/>
      <c r="AM68" s="14">
        <f t="shared" si="9"/>
        <v>35000</v>
      </c>
      <c r="AN68" s="14">
        <f t="shared" si="10"/>
        <v>33000</v>
      </c>
      <c r="AO68" s="14">
        <f t="shared" si="11"/>
        <v>33000</v>
      </c>
      <c r="AP68" s="14">
        <f t="shared" si="12"/>
        <v>131000</v>
      </c>
      <c r="AQ68" s="14">
        <f t="array" ref="AQ68">SUM(F68:AK68*$F$144:$AK$144)</f>
        <v>1698680.0149999999</v>
      </c>
      <c r="AR68" s="13">
        <f t="shared" si="13"/>
        <v>15.875514158878504</v>
      </c>
      <c r="AS68" s="12">
        <f t="shared" si="14"/>
        <v>0.88691588785046727</v>
      </c>
      <c r="AT68" s="12">
        <f t="shared" si="15"/>
        <v>0.60747663551401865</v>
      </c>
    </row>
    <row r="69" spans="1:46" x14ac:dyDescent="0.5">
      <c r="A69" s="15" t="s">
        <v>79</v>
      </c>
      <c r="B69" s="15" t="s">
        <v>80</v>
      </c>
      <c r="C69" s="15" t="s">
        <v>26</v>
      </c>
      <c r="D69" s="15" t="s">
        <v>81</v>
      </c>
      <c r="E69" s="14">
        <v>104000</v>
      </c>
      <c r="F69" s="14">
        <v>105000</v>
      </c>
      <c r="G69" s="14">
        <v>36000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>
        <v>3500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>
        <f t="shared" si="9"/>
        <v>0</v>
      </c>
      <c r="AN69" s="14">
        <f t="shared" si="10"/>
        <v>0</v>
      </c>
      <c r="AO69" s="14">
        <f t="shared" si="11"/>
        <v>0</v>
      </c>
      <c r="AP69" s="14">
        <f t="shared" si="12"/>
        <v>0</v>
      </c>
      <c r="AQ69" s="14">
        <f t="array" ref="AQ69">SUM(F69:AK69*$F$144:$AK$144)</f>
        <v>229500</v>
      </c>
      <c r="AR69" s="13">
        <f t="shared" si="13"/>
        <v>2.1857142857142855</v>
      </c>
      <c r="AS69" s="12">
        <f t="shared" si="14"/>
        <v>0.99047619047619051</v>
      </c>
      <c r="AT69" s="12">
        <f t="shared" si="15"/>
        <v>0.34285714285714286</v>
      </c>
    </row>
    <row r="70" spans="1:46" x14ac:dyDescent="0.5">
      <c r="A70" s="15" t="s">
        <v>294</v>
      </c>
      <c r="B70" s="15" t="s">
        <v>295</v>
      </c>
      <c r="C70" s="15" t="s">
        <v>164</v>
      </c>
      <c r="D70" s="15" t="s">
        <v>165</v>
      </c>
      <c r="E70" s="14">
        <v>98515</v>
      </c>
      <c r="F70" s="14">
        <v>103700</v>
      </c>
      <c r="G70" s="14">
        <v>50600</v>
      </c>
      <c r="H70" s="14">
        <v>30500</v>
      </c>
      <c r="I70" s="14">
        <v>2500</v>
      </c>
      <c r="J70" s="14"/>
      <c r="K70" s="14"/>
      <c r="L70" s="14"/>
      <c r="M70" s="14"/>
      <c r="N70" s="14"/>
      <c r="O70" s="14"/>
      <c r="P70" s="14"/>
      <c r="Q70" s="14">
        <v>4500</v>
      </c>
      <c r="R70" s="14">
        <v>24900</v>
      </c>
      <c r="S70" s="14"/>
      <c r="T70" s="14"/>
      <c r="U70" s="14">
        <v>1000</v>
      </c>
      <c r="V70" s="14">
        <v>9500</v>
      </c>
      <c r="W70" s="14">
        <v>6650</v>
      </c>
      <c r="X70" s="14">
        <v>33630</v>
      </c>
      <c r="Y70" s="14"/>
      <c r="Z70" s="14">
        <v>30400</v>
      </c>
      <c r="AA70" s="14">
        <v>10100</v>
      </c>
      <c r="AB70" s="14">
        <v>38400</v>
      </c>
      <c r="AC70" s="14"/>
      <c r="AD70" s="14"/>
      <c r="AE70" s="14"/>
      <c r="AF70" s="14">
        <v>10</v>
      </c>
      <c r="AG70" s="14"/>
      <c r="AH70" s="14"/>
      <c r="AI70" s="14">
        <v>13400</v>
      </c>
      <c r="AJ70" s="14"/>
      <c r="AK70" s="14">
        <v>122</v>
      </c>
      <c r="AL70" s="14"/>
      <c r="AM70" s="14">
        <f t="shared" si="9"/>
        <v>33000</v>
      </c>
      <c r="AN70" s="14">
        <f t="shared" si="10"/>
        <v>0</v>
      </c>
      <c r="AO70" s="14">
        <f t="shared" si="11"/>
        <v>24900</v>
      </c>
      <c r="AP70" s="14">
        <f t="shared" si="12"/>
        <v>112530</v>
      </c>
      <c r="AQ70" s="14">
        <f t="array" ref="AQ70">SUM(F70:AK70*$F$144:$AK$144)</f>
        <v>1136822.01</v>
      </c>
      <c r="AR70" s="13">
        <f t="shared" si="13"/>
        <v>10.962603760848602</v>
      </c>
      <c r="AS70" s="12">
        <f t="shared" si="14"/>
        <v>0.95</v>
      </c>
      <c r="AT70" s="12">
        <f t="shared" si="15"/>
        <v>0.48794599807135969</v>
      </c>
    </row>
    <row r="71" spans="1:46" x14ac:dyDescent="0.5">
      <c r="A71" s="15" t="s">
        <v>223</v>
      </c>
      <c r="B71" s="15" t="s">
        <v>224</v>
      </c>
      <c r="C71" s="15" t="s">
        <v>74</v>
      </c>
      <c r="D71" s="15" t="s">
        <v>230</v>
      </c>
      <c r="E71" s="14">
        <v>93000</v>
      </c>
      <c r="F71" s="14">
        <v>100000</v>
      </c>
      <c r="G71" s="14">
        <v>35000</v>
      </c>
      <c r="H71" s="14">
        <v>26000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>
        <v>21500</v>
      </c>
      <c r="T71" s="14"/>
      <c r="U71" s="14"/>
      <c r="V71" s="14"/>
      <c r="W71" s="14">
        <v>7500</v>
      </c>
      <c r="X71" s="14">
        <v>24000</v>
      </c>
      <c r="Y71" s="14"/>
      <c r="Z71" s="14">
        <v>27000</v>
      </c>
      <c r="AA71" s="14">
        <v>13500</v>
      </c>
      <c r="AB71" s="14">
        <v>31500</v>
      </c>
      <c r="AC71" s="14"/>
      <c r="AD71" s="14"/>
      <c r="AE71" s="14"/>
      <c r="AF71" s="14"/>
      <c r="AG71" s="14"/>
      <c r="AH71" s="14"/>
      <c r="AI71" s="14">
        <v>14800</v>
      </c>
      <c r="AJ71" s="14"/>
      <c r="AK71" s="14">
        <v>104</v>
      </c>
      <c r="AL71" s="14"/>
      <c r="AM71" s="14">
        <f t="shared" si="9"/>
        <v>26000</v>
      </c>
      <c r="AN71" s="14">
        <f t="shared" si="10"/>
        <v>0</v>
      </c>
      <c r="AO71" s="14">
        <f t="shared" si="11"/>
        <v>21500</v>
      </c>
      <c r="AP71" s="14">
        <f t="shared" si="12"/>
        <v>96000</v>
      </c>
      <c r="AQ71" s="14">
        <f t="array" ref="AQ71">SUM(F71:AK71*$F$144:$AK$144)</f>
        <v>819324</v>
      </c>
      <c r="AR71" s="13">
        <f t="shared" si="13"/>
        <v>8.1932399999999994</v>
      </c>
      <c r="AS71" s="12">
        <f t="shared" si="14"/>
        <v>0.93</v>
      </c>
      <c r="AT71" s="12">
        <f t="shared" si="15"/>
        <v>0.35</v>
      </c>
    </row>
    <row r="72" spans="1:46" x14ac:dyDescent="0.5">
      <c r="A72" s="15" t="s">
        <v>205</v>
      </c>
      <c r="B72" s="15" t="s">
        <v>206</v>
      </c>
      <c r="C72" s="15" t="s">
        <v>38</v>
      </c>
      <c r="D72" s="15" t="s">
        <v>207</v>
      </c>
      <c r="E72" s="14">
        <v>84000</v>
      </c>
      <c r="F72" s="14">
        <v>100000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>
        <f t="shared" si="9"/>
        <v>0</v>
      </c>
      <c r="AN72" s="14">
        <f t="shared" si="10"/>
        <v>0</v>
      </c>
      <c r="AO72" s="14">
        <f t="shared" si="11"/>
        <v>0</v>
      </c>
      <c r="AP72" s="14">
        <f t="shared" si="12"/>
        <v>0</v>
      </c>
      <c r="AQ72" s="14">
        <f t="array" ref="AQ72">SUM(F72:AK72*$F$144:$AK$144)</f>
        <v>100000</v>
      </c>
      <c r="AR72" s="13">
        <f t="shared" si="13"/>
        <v>1</v>
      </c>
      <c r="AS72" s="12">
        <f t="shared" si="14"/>
        <v>0.84</v>
      </c>
      <c r="AT72" s="12">
        <f t="shared" si="15"/>
        <v>0</v>
      </c>
    </row>
    <row r="73" spans="1:46" x14ac:dyDescent="0.5">
      <c r="A73" s="15" t="s">
        <v>96</v>
      </c>
      <c r="B73" s="15" t="s">
        <v>110</v>
      </c>
      <c r="C73" s="15" t="s">
        <v>111</v>
      </c>
      <c r="D73" s="15" t="s">
        <v>112</v>
      </c>
      <c r="E73" s="14">
        <v>96000</v>
      </c>
      <c r="F73" s="14">
        <v>97500</v>
      </c>
      <c r="G73" s="14">
        <v>38000</v>
      </c>
      <c r="H73" s="14">
        <v>24000</v>
      </c>
      <c r="I73" s="14">
        <v>500</v>
      </c>
      <c r="J73" s="14"/>
      <c r="K73" s="14">
        <v>38500</v>
      </c>
      <c r="L73" s="14"/>
      <c r="M73" s="14">
        <v>25000</v>
      </c>
      <c r="N73" s="14"/>
      <c r="O73" s="14"/>
      <c r="P73" s="14"/>
      <c r="Q73" s="14"/>
      <c r="R73" s="14"/>
      <c r="S73" s="14">
        <v>24000</v>
      </c>
      <c r="T73" s="14"/>
      <c r="U73" s="14">
        <v>3800</v>
      </c>
      <c r="V73" s="14">
        <v>12000</v>
      </c>
      <c r="W73" s="14">
        <v>9500</v>
      </c>
      <c r="X73" s="14">
        <v>43200</v>
      </c>
      <c r="Y73" s="14"/>
      <c r="Z73" s="14"/>
      <c r="AA73" s="14"/>
      <c r="AB73" s="14">
        <v>38000</v>
      </c>
      <c r="AC73" s="14"/>
      <c r="AD73" s="14"/>
      <c r="AE73" s="14"/>
      <c r="AF73" s="14">
        <v>42</v>
      </c>
      <c r="AG73" s="14">
        <v>7364</v>
      </c>
      <c r="AH73" s="14"/>
      <c r="AI73" s="14"/>
      <c r="AJ73" s="14"/>
      <c r="AK73" s="14">
        <v>280</v>
      </c>
      <c r="AL73" s="14"/>
      <c r="AM73" s="14">
        <f t="shared" si="9"/>
        <v>24500</v>
      </c>
      <c r="AN73" s="14">
        <f t="shared" si="10"/>
        <v>38500</v>
      </c>
      <c r="AO73" s="14">
        <f t="shared" si="11"/>
        <v>24000</v>
      </c>
      <c r="AP73" s="14">
        <f t="shared" si="12"/>
        <v>81200</v>
      </c>
      <c r="AQ73" s="14">
        <f t="array" ref="AQ73">SUM(F73:AK73*$F$144:$AK$144)</f>
        <v>1398780.0419999999</v>
      </c>
      <c r="AR73" s="13">
        <f t="shared" si="13"/>
        <v>14.346461969230768</v>
      </c>
      <c r="AS73" s="12">
        <f t="shared" si="14"/>
        <v>0.98461538461538467</v>
      </c>
      <c r="AT73" s="12">
        <f t="shared" si="15"/>
        <v>0.38974358974358975</v>
      </c>
    </row>
    <row r="74" spans="1:46" x14ac:dyDescent="0.5">
      <c r="A74" s="15" t="s">
        <v>278</v>
      </c>
      <c r="B74" s="15" t="s">
        <v>279</v>
      </c>
      <c r="C74" s="15" t="s">
        <v>170</v>
      </c>
      <c r="D74" s="15" t="s">
        <v>280</v>
      </c>
      <c r="E74" s="14">
        <v>91575</v>
      </c>
      <c r="F74" s="14">
        <v>95500</v>
      </c>
      <c r="G74" s="14">
        <v>29000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>
        <v>22000</v>
      </c>
      <c r="S74" s="14"/>
      <c r="T74" s="14"/>
      <c r="U74" s="14">
        <v>1150</v>
      </c>
      <c r="V74" s="14"/>
      <c r="W74" s="14"/>
      <c r="X74" s="14">
        <v>18000</v>
      </c>
      <c r="Y74" s="14"/>
      <c r="Z74" s="14">
        <v>30000</v>
      </c>
      <c r="AA74" s="14"/>
      <c r="AB74" s="14">
        <v>25000</v>
      </c>
      <c r="AC74" s="14"/>
      <c r="AD74" s="14"/>
      <c r="AE74" s="14"/>
      <c r="AF74" s="14"/>
      <c r="AG74" s="14"/>
      <c r="AH74" s="14"/>
      <c r="AI74" s="14"/>
      <c r="AJ74" s="14"/>
      <c r="AK74" s="14">
        <v>33</v>
      </c>
      <c r="AL74" s="14"/>
      <c r="AM74" s="14">
        <f t="shared" si="9"/>
        <v>0</v>
      </c>
      <c r="AN74" s="14">
        <f t="shared" si="10"/>
        <v>0</v>
      </c>
      <c r="AO74" s="14">
        <f t="shared" si="11"/>
        <v>22000</v>
      </c>
      <c r="AP74" s="14">
        <f t="shared" si="12"/>
        <v>73000</v>
      </c>
      <c r="AQ74" s="14">
        <f t="array" ref="AQ74">SUM(F74:AK74*$F$144:$AK$144)</f>
        <v>499948</v>
      </c>
      <c r="AR74" s="13">
        <f t="shared" si="13"/>
        <v>5.2350575916230371</v>
      </c>
      <c r="AS74" s="12">
        <f t="shared" si="14"/>
        <v>0.95890052356020938</v>
      </c>
      <c r="AT74" s="12">
        <f t="shared" si="15"/>
        <v>0.30366492146596857</v>
      </c>
    </row>
    <row r="75" spans="1:46" x14ac:dyDescent="0.5">
      <c r="A75" s="15" t="s">
        <v>172</v>
      </c>
      <c r="B75" s="15" t="s">
        <v>173</v>
      </c>
      <c r="C75" s="15" t="s">
        <v>174</v>
      </c>
      <c r="D75" s="15" t="s">
        <v>175</v>
      </c>
      <c r="E75" s="14">
        <v>93500</v>
      </c>
      <c r="F75" s="14">
        <v>95000</v>
      </c>
      <c r="G75" s="14">
        <v>40000</v>
      </c>
      <c r="H75" s="14"/>
      <c r="I75" s="14"/>
      <c r="J75" s="14">
        <v>2000</v>
      </c>
      <c r="K75" s="14">
        <v>18000</v>
      </c>
      <c r="L75" s="14"/>
      <c r="M75" s="14"/>
      <c r="N75" s="14"/>
      <c r="O75" s="14">
        <v>11000</v>
      </c>
      <c r="P75" s="14"/>
      <c r="Q75" s="14"/>
      <c r="R75" s="14"/>
      <c r="S75" s="14">
        <v>13500</v>
      </c>
      <c r="T75" s="14"/>
      <c r="U75" s="14"/>
      <c r="V75" s="14"/>
      <c r="W75" s="14"/>
      <c r="X75" s="14"/>
      <c r="Y75" s="14"/>
      <c r="Z75" s="14"/>
      <c r="AA75" s="14"/>
      <c r="AB75" s="14">
        <v>13000</v>
      </c>
      <c r="AC75" s="14"/>
      <c r="AD75" s="14"/>
      <c r="AE75" s="14"/>
      <c r="AF75" s="14">
        <v>18</v>
      </c>
      <c r="AG75" s="14"/>
      <c r="AH75" s="14"/>
      <c r="AI75" s="14"/>
      <c r="AJ75" s="14"/>
      <c r="AK75" s="14">
        <v>38</v>
      </c>
      <c r="AL75" s="14"/>
      <c r="AM75" s="14">
        <f t="shared" si="9"/>
        <v>0</v>
      </c>
      <c r="AN75" s="14">
        <f t="shared" si="10"/>
        <v>20000</v>
      </c>
      <c r="AO75" s="14">
        <f t="shared" si="11"/>
        <v>13500</v>
      </c>
      <c r="AP75" s="14">
        <f t="shared" si="12"/>
        <v>13000</v>
      </c>
      <c r="AQ75" s="14">
        <f t="array" ref="AQ75">SUM(F75:AK75*$F$144:$AK$144)</f>
        <v>429228.01799999998</v>
      </c>
      <c r="AR75" s="13">
        <f t="shared" si="13"/>
        <v>4.5181896631578944</v>
      </c>
      <c r="AS75" s="12">
        <f t="shared" si="14"/>
        <v>0.98421052631578942</v>
      </c>
      <c r="AT75" s="12">
        <f t="shared" si="15"/>
        <v>0.42105263157894735</v>
      </c>
    </row>
    <row r="76" spans="1:46" x14ac:dyDescent="0.5">
      <c r="A76" s="15" t="s">
        <v>180</v>
      </c>
      <c r="B76" s="15" t="s">
        <v>188</v>
      </c>
      <c r="C76" s="15" t="s">
        <v>189</v>
      </c>
      <c r="D76" s="15" t="s">
        <v>191</v>
      </c>
      <c r="E76" s="14">
        <v>85000</v>
      </c>
      <c r="F76" s="14">
        <v>91020</v>
      </c>
      <c r="G76" s="14">
        <v>32000</v>
      </c>
      <c r="H76" s="14"/>
      <c r="I76" s="14"/>
      <c r="J76" s="14"/>
      <c r="K76" s="14"/>
      <c r="L76" s="14"/>
      <c r="M76" s="14">
        <v>11000</v>
      </c>
      <c r="N76" s="14"/>
      <c r="O76" s="14"/>
      <c r="P76" s="14"/>
      <c r="Q76" s="14"/>
      <c r="R76" s="14"/>
      <c r="S76" s="14"/>
      <c r="T76" s="14"/>
      <c r="U76" s="14">
        <v>900</v>
      </c>
      <c r="V76" s="14"/>
      <c r="W76" s="14"/>
      <c r="X76" s="14"/>
      <c r="Y76" s="14"/>
      <c r="Z76" s="14"/>
      <c r="AA76" s="14"/>
      <c r="AB76" s="14">
        <v>28000</v>
      </c>
      <c r="AC76" s="14">
        <v>21600</v>
      </c>
      <c r="AD76" s="14"/>
      <c r="AE76" s="14"/>
      <c r="AF76" s="14"/>
      <c r="AG76" s="14">
        <v>2750</v>
      </c>
      <c r="AH76" s="14"/>
      <c r="AI76" s="14">
        <v>6500</v>
      </c>
      <c r="AJ76" s="14">
        <v>9100</v>
      </c>
      <c r="AK76" s="14"/>
      <c r="AL76" s="14"/>
      <c r="AM76" s="14">
        <f t="shared" si="9"/>
        <v>0</v>
      </c>
      <c r="AN76" s="14">
        <f t="shared" si="10"/>
        <v>0</v>
      </c>
      <c r="AO76" s="14">
        <f t="shared" si="11"/>
        <v>0</v>
      </c>
      <c r="AP76" s="14">
        <f t="shared" si="12"/>
        <v>49600</v>
      </c>
      <c r="AQ76" s="14">
        <f t="array" ref="AQ76">SUM(F76:AK76*$F$144:$AK$144)</f>
        <v>939070</v>
      </c>
      <c r="AR76" s="13">
        <f t="shared" si="13"/>
        <v>10.317183036695232</v>
      </c>
      <c r="AS76" s="12">
        <f t="shared" si="14"/>
        <v>0.93386068995825089</v>
      </c>
      <c r="AT76" s="12">
        <f t="shared" si="15"/>
        <v>0.35157108327840036</v>
      </c>
    </row>
    <row r="77" spans="1:46" x14ac:dyDescent="0.5">
      <c r="A77" s="15" t="s">
        <v>270</v>
      </c>
      <c r="B77" s="15" t="s">
        <v>321</v>
      </c>
      <c r="C77" s="15" t="s">
        <v>38</v>
      </c>
      <c r="D77" s="15" t="s">
        <v>324</v>
      </c>
      <c r="E77" s="14">
        <v>89000</v>
      </c>
      <c r="F77" s="14">
        <v>91000</v>
      </c>
      <c r="G77" s="14">
        <v>33500</v>
      </c>
      <c r="H77" s="14">
        <v>23500</v>
      </c>
      <c r="I77" s="14"/>
      <c r="J77" s="14"/>
      <c r="K77" s="14">
        <v>28000</v>
      </c>
      <c r="L77" s="14"/>
      <c r="M77" s="14"/>
      <c r="N77" s="14"/>
      <c r="O77" s="14"/>
      <c r="P77" s="14"/>
      <c r="Q77" s="14">
        <v>10500</v>
      </c>
      <c r="R77" s="14">
        <v>10000</v>
      </c>
      <c r="S77" s="14">
        <v>23500</v>
      </c>
      <c r="T77" s="14"/>
      <c r="U77" s="14">
        <v>3000</v>
      </c>
      <c r="V77" s="14"/>
      <c r="W77" s="14">
        <v>6500</v>
      </c>
      <c r="X77" s="14">
        <v>25000</v>
      </c>
      <c r="Y77" s="14"/>
      <c r="Z77" s="14">
        <v>20000</v>
      </c>
      <c r="AA77" s="14">
        <v>10000</v>
      </c>
      <c r="AB77" s="14">
        <v>24000</v>
      </c>
      <c r="AC77" s="14"/>
      <c r="AD77" s="14"/>
      <c r="AE77" s="14"/>
      <c r="AF77" s="14"/>
      <c r="AG77" s="14"/>
      <c r="AH77" s="14">
        <v>10800</v>
      </c>
      <c r="AI77" s="14"/>
      <c r="AJ77" s="14">
        <v>1900</v>
      </c>
      <c r="AK77" s="14">
        <v>134</v>
      </c>
      <c r="AL77" s="14"/>
      <c r="AM77" s="14">
        <f t="shared" si="9"/>
        <v>23500</v>
      </c>
      <c r="AN77" s="14">
        <f t="shared" si="10"/>
        <v>28000</v>
      </c>
      <c r="AO77" s="14">
        <f t="shared" si="11"/>
        <v>33500</v>
      </c>
      <c r="AP77" s="14">
        <f t="shared" si="12"/>
        <v>79000</v>
      </c>
      <c r="AQ77" s="14">
        <f t="array" ref="AQ77">SUM(F77:AK77*$F$144:$AK$144)</f>
        <v>1321304</v>
      </c>
      <c r="AR77" s="13">
        <f t="shared" si="13"/>
        <v>14.519824175824176</v>
      </c>
      <c r="AS77" s="12">
        <f t="shared" si="14"/>
        <v>0.97802197802197799</v>
      </c>
      <c r="AT77" s="12">
        <f t="shared" si="15"/>
        <v>0.36813186813186816</v>
      </c>
    </row>
    <row r="78" spans="1:46" x14ac:dyDescent="0.5">
      <c r="A78" s="15" t="s">
        <v>215</v>
      </c>
      <c r="B78" s="15" t="s">
        <v>289</v>
      </c>
      <c r="C78" s="15" t="s">
        <v>178</v>
      </c>
      <c r="D78" s="15" t="s">
        <v>290</v>
      </c>
      <c r="E78" s="14">
        <v>85000</v>
      </c>
      <c r="F78" s="14">
        <v>90000</v>
      </c>
      <c r="G78" s="14">
        <v>41000</v>
      </c>
      <c r="H78" s="14">
        <v>22000</v>
      </c>
      <c r="I78" s="14"/>
      <c r="J78" s="14">
        <v>15600</v>
      </c>
      <c r="K78" s="14"/>
      <c r="L78" s="14"/>
      <c r="M78" s="14">
        <v>20000</v>
      </c>
      <c r="N78" s="14"/>
      <c r="O78" s="14"/>
      <c r="P78" s="14"/>
      <c r="Q78" s="14"/>
      <c r="R78" s="14">
        <v>14500</v>
      </c>
      <c r="S78" s="14"/>
      <c r="T78" s="14"/>
      <c r="U78" s="14"/>
      <c r="V78" s="14"/>
      <c r="W78" s="14">
        <v>4500</v>
      </c>
      <c r="X78" s="14">
        <v>18000</v>
      </c>
      <c r="Y78" s="14"/>
      <c r="Z78" s="14">
        <v>20000</v>
      </c>
      <c r="AA78" s="14">
        <v>15000</v>
      </c>
      <c r="AB78" s="14">
        <v>19000</v>
      </c>
      <c r="AC78" s="14"/>
      <c r="AD78" s="14"/>
      <c r="AE78" s="14"/>
      <c r="AF78" s="14">
        <v>52</v>
      </c>
      <c r="AG78" s="14">
        <v>7000</v>
      </c>
      <c r="AH78" s="14"/>
      <c r="AI78" s="14">
        <v>8000</v>
      </c>
      <c r="AJ78" s="14"/>
      <c r="AK78" s="14">
        <v>207</v>
      </c>
      <c r="AL78" s="14"/>
      <c r="AM78" s="14">
        <f t="shared" si="9"/>
        <v>22000</v>
      </c>
      <c r="AN78" s="14">
        <f t="shared" si="10"/>
        <v>15600</v>
      </c>
      <c r="AO78" s="14">
        <f t="shared" si="11"/>
        <v>14500</v>
      </c>
      <c r="AP78" s="14">
        <f t="shared" si="12"/>
        <v>72000</v>
      </c>
      <c r="AQ78" s="14">
        <f t="array" ref="AQ78">SUM(F78:AK78*$F$144:$AK$144)</f>
        <v>864342.05200000003</v>
      </c>
      <c r="AR78" s="13">
        <f t="shared" si="13"/>
        <v>9.6038005777777773</v>
      </c>
      <c r="AS78" s="12">
        <f t="shared" si="14"/>
        <v>0.94444444444444442</v>
      </c>
      <c r="AT78" s="12">
        <f t="shared" si="15"/>
        <v>0.45555555555555555</v>
      </c>
    </row>
    <row r="79" spans="1:46" x14ac:dyDescent="0.5">
      <c r="A79" s="15" t="s">
        <v>223</v>
      </c>
      <c r="B79" s="15" t="s">
        <v>224</v>
      </c>
      <c r="C79" s="15" t="s">
        <v>38</v>
      </c>
      <c r="D79" s="15" t="s">
        <v>233</v>
      </c>
      <c r="E79" s="14">
        <v>86000</v>
      </c>
      <c r="F79" s="14">
        <v>89500</v>
      </c>
      <c r="G79" s="14"/>
      <c r="H79" s="14">
        <v>58500</v>
      </c>
      <c r="I79" s="14"/>
      <c r="J79" s="14"/>
      <c r="K79" s="14"/>
      <c r="L79" s="14"/>
      <c r="M79" s="14"/>
      <c r="N79" s="14"/>
      <c r="O79" s="14"/>
      <c r="P79" s="14"/>
      <c r="Q79" s="14"/>
      <c r="R79" s="14">
        <v>11000</v>
      </c>
      <c r="S79" s="14"/>
      <c r="T79" s="14"/>
      <c r="U79" s="14"/>
      <c r="V79" s="14"/>
      <c r="W79" s="14">
        <v>14500</v>
      </c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>
        <v>2900</v>
      </c>
      <c r="AI79" s="14"/>
      <c r="AJ79" s="14"/>
      <c r="AK79" s="14">
        <v>40</v>
      </c>
      <c r="AL79" s="14"/>
      <c r="AM79" s="14">
        <f t="shared" si="9"/>
        <v>58500</v>
      </c>
      <c r="AN79" s="14">
        <f t="shared" si="10"/>
        <v>0</v>
      </c>
      <c r="AO79" s="14">
        <f t="shared" si="11"/>
        <v>11000</v>
      </c>
      <c r="AP79" s="14">
        <f t="shared" si="12"/>
        <v>0</v>
      </c>
      <c r="AQ79" s="14">
        <f t="array" ref="AQ79">SUM(F79:AK79*$F$144:$AK$144)</f>
        <v>684240</v>
      </c>
      <c r="AR79" s="13">
        <f t="shared" si="13"/>
        <v>7.6451396648044696</v>
      </c>
      <c r="AS79" s="12">
        <f t="shared" si="14"/>
        <v>0.96089385474860334</v>
      </c>
      <c r="AT79" s="12">
        <f t="shared" si="15"/>
        <v>0</v>
      </c>
    </row>
    <row r="80" spans="1:46" x14ac:dyDescent="0.5">
      <c r="A80" s="15" t="s">
        <v>270</v>
      </c>
      <c r="B80" s="15" t="s">
        <v>329</v>
      </c>
      <c r="C80" s="15" t="s">
        <v>189</v>
      </c>
      <c r="D80" s="15" t="s">
        <v>330</v>
      </c>
      <c r="E80" s="14">
        <v>86000</v>
      </c>
      <c r="F80" s="14">
        <v>88000</v>
      </c>
      <c r="G80" s="14">
        <v>32000</v>
      </c>
      <c r="H80" s="14">
        <v>30000</v>
      </c>
      <c r="I80" s="14"/>
      <c r="J80" s="14">
        <v>14000</v>
      </c>
      <c r="K80" s="14"/>
      <c r="L80" s="14"/>
      <c r="M80" s="14"/>
      <c r="N80" s="14"/>
      <c r="O80" s="14"/>
      <c r="P80" s="14"/>
      <c r="Q80" s="14"/>
      <c r="R80" s="14"/>
      <c r="S80" s="14">
        <v>20500</v>
      </c>
      <c r="T80" s="14"/>
      <c r="U80" s="14"/>
      <c r="V80" s="14"/>
      <c r="W80" s="14">
        <v>7012</v>
      </c>
      <c r="X80" s="14">
        <v>32000</v>
      </c>
      <c r="Y80" s="14"/>
      <c r="Z80" s="14">
        <v>34450</v>
      </c>
      <c r="AA80" s="14"/>
      <c r="AB80" s="14">
        <v>27000</v>
      </c>
      <c r="AC80" s="14"/>
      <c r="AD80" s="14"/>
      <c r="AE80" s="14"/>
      <c r="AF80" s="14">
        <v>27</v>
      </c>
      <c r="AG80" s="14"/>
      <c r="AH80" s="14"/>
      <c r="AI80" s="14">
        <v>14714</v>
      </c>
      <c r="AJ80" s="14"/>
      <c r="AK80" s="14">
        <v>249</v>
      </c>
      <c r="AL80" s="14"/>
      <c r="AM80" s="14">
        <f t="shared" si="9"/>
        <v>30000</v>
      </c>
      <c r="AN80" s="14">
        <f t="shared" si="10"/>
        <v>14000</v>
      </c>
      <c r="AO80" s="14">
        <f t="shared" si="11"/>
        <v>20500</v>
      </c>
      <c r="AP80" s="14">
        <f t="shared" si="12"/>
        <v>93450</v>
      </c>
      <c r="AQ80" s="14">
        <f t="array" ref="AQ80">SUM(F80:AK80*$F$144:$AK$144)</f>
        <v>892535.027</v>
      </c>
      <c r="AR80" s="13">
        <f t="shared" si="13"/>
        <v>10.142443488636363</v>
      </c>
      <c r="AS80" s="12">
        <f t="shared" si="14"/>
        <v>0.97727272727272729</v>
      </c>
      <c r="AT80" s="12">
        <f t="shared" si="15"/>
        <v>0.36363636363636365</v>
      </c>
    </row>
    <row r="81" spans="1:46" x14ac:dyDescent="0.5">
      <c r="A81" s="15" t="s">
        <v>270</v>
      </c>
      <c r="B81" s="15" t="s">
        <v>325</v>
      </c>
      <c r="C81" s="15" t="s">
        <v>9</v>
      </c>
      <c r="D81" s="15" t="s">
        <v>328</v>
      </c>
      <c r="E81" s="14">
        <v>85000</v>
      </c>
      <c r="F81" s="14">
        <v>87000</v>
      </c>
      <c r="G81" s="14">
        <v>46000</v>
      </c>
      <c r="H81" s="14">
        <v>56300</v>
      </c>
      <c r="I81" s="14"/>
      <c r="J81" s="14"/>
      <c r="K81" s="14"/>
      <c r="L81" s="14"/>
      <c r="M81" s="14">
        <v>28800</v>
      </c>
      <c r="N81" s="14"/>
      <c r="O81" s="14"/>
      <c r="P81" s="14"/>
      <c r="Q81" s="14"/>
      <c r="R81" s="14"/>
      <c r="S81" s="14">
        <v>18000</v>
      </c>
      <c r="T81" s="14"/>
      <c r="U81" s="14"/>
      <c r="V81" s="14"/>
      <c r="W81" s="14">
        <v>22000</v>
      </c>
      <c r="X81" s="14">
        <v>45000</v>
      </c>
      <c r="Y81" s="14"/>
      <c r="Z81" s="14">
        <v>67000</v>
      </c>
      <c r="AA81" s="14"/>
      <c r="AB81" s="14">
        <v>32000</v>
      </c>
      <c r="AC81" s="14"/>
      <c r="AD81" s="14"/>
      <c r="AE81" s="14"/>
      <c r="AF81" s="14"/>
      <c r="AG81" s="14">
        <v>10000</v>
      </c>
      <c r="AH81" s="14"/>
      <c r="AI81" s="14"/>
      <c r="AJ81" s="14"/>
      <c r="AK81" s="14">
        <v>280</v>
      </c>
      <c r="AL81" s="14"/>
      <c r="AM81" s="14">
        <f t="shared" ref="AM81:AM137" si="16">SUM(H81:I81)</f>
        <v>56300</v>
      </c>
      <c r="AN81" s="14">
        <f t="shared" ref="AN81:AN137" si="17">SUM(J81:L81)</f>
        <v>0</v>
      </c>
      <c r="AO81" s="14">
        <f t="shared" ref="AO81:AO137" si="18">SUM(R81:S81)</f>
        <v>18000</v>
      </c>
      <c r="AP81" s="14">
        <f t="shared" ref="AP81:AP137" si="19">SUM(X81:AE81)</f>
        <v>144000</v>
      </c>
      <c r="AQ81" s="14">
        <f t="array" ref="AQ81">SUM(F81:AK81*$F$144:$AK$144)</f>
        <v>1433280</v>
      </c>
      <c r="AR81" s="13">
        <f t="shared" ref="AR81:AR137" si="20">AQ81 / F81</f>
        <v>16.474482758620688</v>
      </c>
      <c r="AS81" s="12">
        <f t="shared" ref="AS81:AS137" si="21">E81 / F81</f>
        <v>0.97701149425287359</v>
      </c>
      <c r="AT81" s="12">
        <f t="shared" ref="AT81:AT137" si="22">G81 / F81</f>
        <v>0.52873563218390807</v>
      </c>
    </row>
    <row r="82" spans="1:46" x14ac:dyDescent="0.5">
      <c r="A82" s="15" t="s">
        <v>139</v>
      </c>
      <c r="B82" s="15" t="s">
        <v>214</v>
      </c>
      <c r="C82" s="15" t="s">
        <v>130</v>
      </c>
      <c r="D82" s="15" t="s">
        <v>184</v>
      </c>
      <c r="E82" s="14">
        <v>83000</v>
      </c>
      <c r="F82" s="14">
        <v>85000</v>
      </c>
      <c r="G82" s="14">
        <v>45000</v>
      </c>
      <c r="H82" s="14">
        <v>21000</v>
      </c>
      <c r="I82" s="14"/>
      <c r="J82" s="14"/>
      <c r="K82" s="14"/>
      <c r="L82" s="14"/>
      <c r="M82" s="14"/>
      <c r="N82" s="14"/>
      <c r="O82" s="14"/>
      <c r="P82" s="14"/>
      <c r="Q82" s="14">
        <v>7400</v>
      </c>
      <c r="R82" s="14"/>
      <c r="S82" s="14">
        <v>15300</v>
      </c>
      <c r="T82" s="14"/>
      <c r="U82" s="14"/>
      <c r="V82" s="14">
        <v>7500</v>
      </c>
      <c r="W82" s="14">
        <v>5000</v>
      </c>
      <c r="X82" s="14">
        <v>35000</v>
      </c>
      <c r="Y82" s="14">
        <v>8750</v>
      </c>
      <c r="Z82" s="14">
        <v>21000</v>
      </c>
      <c r="AA82" s="14"/>
      <c r="AB82" s="14">
        <v>20000</v>
      </c>
      <c r="AC82" s="14">
        <v>8000</v>
      </c>
      <c r="AD82" s="14"/>
      <c r="AE82" s="14"/>
      <c r="AF82" s="14">
        <v>10</v>
      </c>
      <c r="AG82" s="14"/>
      <c r="AH82" s="14"/>
      <c r="AI82" s="14">
        <v>20500</v>
      </c>
      <c r="AJ82" s="14"/>
      <c r="AK82" s="14">
        <v>157</v>
      </c>
      <c r="AL82" s="14"/>
      <c r="AM82" s="14">
        <f t="shared" si="16"/>
        <v>21000</v>
      </c>
      <c r="AN82" s="14">
        <f t="shared" si="17"/>
        <v>0</v>
      </c>
      <c r="AO82" s="14">
        <f t="shared" si="18"/>
        <v>15300</v>
      </c>
      <c r="AP82" s="14">
        <f t="shared" si="19"/>
        <v>92750</v>
      </c>
      <c r="AQ82" s="14">
        <f t="array" ref="AQ82">SUM(F82:AK82*$F$144:$AK$144)</f>
        <v>894342.01</v>
      </c>
      <c r="AR82" s="13">
        <f t="shared" si="20"/>
        <v>10.521670705882354</v>
      </c>
      <c r="AS82" s="12">
        <f t="shared" si="21"/>
        <v>0.97647058823529409</v>
      </c>
      <c r="AT82" s="12">
        <f t="shared" si="22"/>
        <v>0.52941176470588236</v>
      </c>
    </row>
    <row r="83" spans="1:46" x14ac:dyDescent="0.5">
      <c r="A83" s="15" t="s">
        <v>7</v>
      </c>
      <c r="B83" s="15" t="s">
        <v>25</v>
      </c>
      <c r="C83" s="15" t="s">
        <v>26</v>
      </c>
      <c r="D83" s="15" t="s">
        <v>27</v>
      </c>
      <c r="E83" s="14">
        <v>80000</v>
      </c>
      <c r="F83" s="14">
        <v>83000</v>
      </c>
      <c r="G83" s="14">
        <v>36200</v>
      </c>
      <c r="H83" s="14">
        <v>34000</v>
      </c>
      <c r="I83" s="14"/>
      <c r="J83" s="14"/>
      <c r="K83" s="14"/>
      <c r="L83" s="14"/>
      <c r="M83" s="14"/>
      <c r="N83" s="14"/>
      <c r="O83" s="14"/>
      <c r="P83" s="14"/>
      <c r="Q83" s="14"/>
      <c r="R83" s="14">
        <v>13000</v>
      </c>
      <c r="S83" s="14"/>
      <c r="T83" s="14"/>
      <c r="U83" s="14"/>
      <c r="V83" s="14">
        <v>6220</v>
      </c>
      <c r="W83" s="14"/>
      <c r="X83" s="14"/>
      <c r="Y83" s="14">
        <v>18000</v>
      </c>
      <c r="Z83" s="14"/>
      <c r="AA83" s="14"/>
      <c r="AB83" s="14">
        <v>14000</v>
      </c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>
        <f t="shared" si="16"/>
        <v>34000</v>
      </c>
      <c r="AN83" s="14">
        <f t="shared" si="17"/>
        <v>0</v>
      </c>
      <c r="AO83" s="14">
        <f t="shared" si="18"/>
        <v>13000</v>
      </c>
      <c r="AP83" s="14">
        <f t="shared" si="19"/>
        <v>32000</v>
      </c>
      <c r="AQ83" s="14">
        <f t="array" ref="AQ83">SUM(F83:AK83*$F$144:$AK$144)</f>
        <v>613700</v>
      </c>
      <c r="AR83" s="13">
        <f t="shared" si="20"/>
        <v>7.3939759036144581</v>
      </c>
      <c r="AS83" s="12">
        <f t="shared" si="21"/>
        <v>0.96385542168674698</v>
      </c>
      <c r="AT83" s="12">
        <f t="shared" si="22"/>
        <v>0.43614457831325304</v>
      </c>
    </row>
    <row r="84" spans="1:46" x14ac:dyDescent="0.5">
      <c r="A84" s="15" t="s">
        <v>267</v>
      </c>
      <c r="B84" s="15" t="s">
        <v>268</v>
      </c>
      <c r="C84" s="15" t="s">
        <v>26</v>
      </c>
      <c r="D84" s="15" t="s">
        <v>269</v>
      </c>
      <c r="E84" s="14">
        <v>75000</v>
      </c>
      <c r="F84" s="14">
        <v>82500</v>
      </c>
      <c r="G84" s="14">
        <v>27000</v>
      </c>
      <c r="H84" s="14">
        <v>25000</v>
      </c>
      <c r="I84" s="14">
        <v>500</v>
      </c>
      <c r="J84" s="14"/>
      <c r="K84" s="14"/>
      <c r="L84" s="14"/>
      <c r="M84" s="14"/>
      <c r="N84" s="14"/>
      <c r="O84" s="14"/>
      <c r="P84" s="14"/>
      <c r="Q84" s="14">
        <v>11000</v>
      </c>
      <c r="R84" s="14"/>
      <c r="S84" s="14">
        <v>11000</v>
      </c>
      <c r="T84" s="14"/>
      <c r="U84" s="14"/>
      <c r="V84" s="14"/>
      <c r="W84" s="14">
        <v>7500</v>
      </c>
      <c r="X84" s="14">
        <v>25000</v>
      </c>
      <c r="Y84" s="14">
        <v>20000</v>
      </c>
      <c r="Z84" s="14"/>
      <c r="AA84" s="14"/>
      <c r="AB84" s="14">
        <v>11000</v>
      </c>
      <c r="AC84" s="14"/>
      <c r="AD84" s="14"/>
      <c r="AE84" s="14"/>
      <c r="AF84" s="14"/>
      <c r="AG84" s="14"/>
      <c r="AH84" s="14"/>
      <c r="AI84" s="14"/>
      <c r="AJ84" s="14"/>
      <c r="AK84" s="14">
        <v>55</v>
      </c>
      <c r="AL84" s="14"/>
      <c r="AM84" s="14">
        <f t="shared" si="16"/>
        <v>25500</v>
      </c>
      <c r="AN84" s="14">
        <f t="shared" si="17"/>
        <v>0</v>
      </c>
      <c r="AO84" s="14">
        <f t="shared" si="18"/>
        <v>11000</v>
      </c>
      <c r="AP84" s="14">
        <f t="shared" si="19"/>
        <v>56000</v>
      </c>
      <c r="AQ84" s="14">
        <f t="array" ref="AQ84">SUM(F84:AK84*$F$144:$AK$144)</f>
        <v>653830</v>
      </c>
      <c r="AR84" s="13">
        <f t="shared" si="20"/>
        <v>7.9252121212121214</v>
      </c>
      <c r="AS84" s="12">
        <f t="shared" si="21"/>
        <v>0.90909090909090906</v>
      </c>
      <c r="AT84" s="12">
        <f t="shared" si="22"/>
        <v>0.32727272727272727</v>
      </c>
    </row>
    <row r="85" spans="1:46" x14ac:dyDescent="0.5">
      <c r="A85" s="15" t="s">
        <v>139</v>
      </c>
      <c r="B85" s="15" t="s">
        <v>140</v>
      </c>
      <c r="C85" s="15" t="s">
        <v>38</v>
      </c>
      <c r="D85" s="15" t="s">
        <v>141</v>
      </c>
      <c r="E85" s="14">
        <v>72000</v>
      </c>
      <c r="F85" s="14">
        <v>75000</v>
      </c>
      <c r="G85" s="14">
        <v>28000</v>
      </c>
      <c r="H85" s="14">
        <v>20250</v>
      </c>
      <c r="I85" s="14"/>
      <c r="J85" s="14"/>
      <c r="K85" s="14"/>
      <c r="L85" s="14"/>
      <c r="M85" s="14">
        <v>6500</v>
      </c>
      <c r="N85" s="14"/>
      <c r="O85" s="14"/>
      <c r="P85" s="14"/>
      <c r="Q85" s="14"/>
      <c r="R85" s="14">
        <v>4500</v>
      </c>
      <c r="S85" s="14">
        <v>13000</v>
      </c>
      <c r="T85" s="14"/>
      <c r="U85" s="14"/>
      <c r="V85" s="14"/>
      <c r="W85" s="14">
        <v>4700</v>
      </c>
      <c r="X85" s="14">
        <v>36000</v>
      </c>
      <c r="Y85" s="14">
        <v>13000</v>
      </c>
      <c r="Z85" s="14"/>
      <c r="AA85" s="14"/>
      <c r="AB85" s="14">
        <v>28000</v>
      </c>
      <c r="AC85" s="14"/>
      <c r="AD85" s="14"/>
      <c r="AE85" s="14"/>
      <c r="AF85" s="14"/>
      <c r="AG85" s="14">
        <v>1500</v>
      </c>
      <c r="AH85" s="14"/>
      <c r="AI85" s="14"/>
      <c r="AJ85" s="14"/>
      <c r="AK85" s="14">
        <v>39</v>
      </c>
      <c r="AL85" s="14"/>
      <c r="AM85" s="14">
        <f t="shared" si="16"/>
        <v>20250</v>
      </c>
      <c r="AN85" s="14">
        <f t="shared" si="17"/>
        <v>0</v>
      </c>
      <c r="AO85" s="14">
        <f t="shared" si="18"/>
        <v>17500</v>
      </c>
      <c r="AP85" s="14">
        <f t="shared" si="19"/>
        <v>77000</v>
      </c>
      <c r="AQ85" s="14">
        <f t="array" ref="AQ85">SUM(F85:AK85*$F$144:$AK$144)</f>
        <v>657234</v>
      </c>
      <c r="AR85" s="13">
        <f t="shared" si="20"/>
        <v>8.7631200000000007</v>
      </c>
      <c r="AS85" s="12">
        <f t="shared" si="21"/>
        <v>0.96</v>
      </c>
      <c r="AT85" s="12">
        <f t="shared" si="22"/>
        <v>0.37333333333333335</v>
      </c>
    </row>
    <row r="86" spans="1:46" x14ac:dyDescent="0.5">
      <c r="A86" s="15" t="s">
        <v>116</v>
      </c>
      <c r="B86" s="15" t="s">
        <v>340</v>
      </c>
      <c r="C86" s="15" t="s">
        <v>189</v>
      </c>
      <c r="D86" s="15" t="s">
        <v>341</v>
      </c>
      <c r="E86" s="14">
        <v>70000</v>
      </c>
      <c r="F86" s="14">
        <v>75000</v>
      </c>
      <c r="G86" s="14">
        <v>40300</v>
      </c>
      <c r="H86" s="14">
        <v>22200</v>
      </c>
      <c r="I86" s="14"/>
      <c r="J86" s="14"/>
      <c r="K86" s="14">
        <v>18200</v>
      </c>
      <c r="L86" s="14"/>
      <c r="M86" s="14"/>
      <c r="N86" s="14"/>
      <c r="O86" s="14"/>
      <c r="P86" s="14"/>
      <c r="Q86" s="14">
        <v>4850</v>
      </c>
      <c r="R86" s="14"/>
      <c r="S86" s="14">
        <v>18000</v>
      </c>
      <c r="T86" s="14"/>
      <c r="U86" s="14"/>
      <c r="V86" s="14"/>
      <c r="W86" s="14">
        <v>5500</v>
      </c>
      <c r="X86" s="14">
        <v>25600</v>
      </c>
      <c r="Y86" s="14">
        <v>15000</v>
      </c>
      <c r="Z86" s="14"/>
      <c r="AA86" s="14"/>
      <c r="AB86" s="14">
        <v>26900</v>
      </c>
      <c r="AC86" s="14"/>
      <c r="AD86" s="14"/>
      <c r="AE86" s="14"/>
      <c r="AF86" s="14">
        <v>10</v>
      </c>
      <c r="AG86" s="14"/>
      <c r="AH86" s="14">
        <v>21000</v>
      </c>
      <c r="AI86" s="14">
        <v>7000</v>
      </c>
      <c r="AJ86" s="14"/>
      <c r="AK86" s="14"/>
      <c r="AL86" s="14"/>
      <c r="AM86" s="14">
        <f t="shared" si="16"/>
        <v>22200</v>
      </c>
      <c r="AN86" s="14">
        <f t="shared" si="17"/>
        <v>18200</v>
      </c>
      <c r="AO86" s="14">
        <f t="shared" si="18"/>
        <v>18000</v>
      </c>
      <c r="AP86" s="14">
        <f t="shared" si="19"/>
        <v>67500</v>
      </c>
      <c r="AQ86" s="14">
        <f t="array" ref="AQ86">SUM(F86:AK86*$F$144:$AK$144)</f>
        <v>1100100.01</v>
      </c>
      <c r="AR86" s="13">
        <f t="shared" si="20"/>
        <v>14.668000133333333</v>
      </c>
      <c r="AS86" s="12">
        <f t="shared" si="21"/>
        <v>0.93333333333333335</v>
      </c>
      <c r="AT86" s="12">
        <f t="shared" si="22"/>
        <v>0.53733333333333333</v>
      </c>
    </row>
    <row r="87" spans="1:46" x14ac:dyDescent="0.5">
      <c r="A87" s="15" t="s">
        <v>301</v>
      </c>
      <c r="B87" s="15" t="s">
        <v>308</v>
      </c>
      <c r="C87" s="15" t="s">
        <v>306</v>
      </c>
      <c r="D87" s="15" t="s">
        <v>309</v>
      </c>
      <c r="E87" s="14">
        <v>73800</v>
      </c>
      <c r="F87" s="14">
        <v>74600</v>
      </c>
      <c r="G87" s="14"/>
      <c r="H87" s="14">
        <v>27000</v>
      </c>
      <c r="I87" s="14">
        <v>3600</v>
      </c>
      <c r="J87" s="14"/>
      <c r="K87" s="14"/>
      <c r="L87" s="14"/>
      <c r="M87" s="14"/>
      <c r="N87" s="14"/>
      <c r="O87" s="14"/>
      <c r="P87" s="14"/>
      <c r="Q87" s="14"/>
      <c r="R87" s="14">
        <v>12500</v>
      </c>
      <c r="S87" s="14"/>
      <c r="T87" s="14"/>
      <c r="U87" s="14"/>
      <c r="V87" s="14"/>
      <c r="W87" s="14">
        <v>4830</v>
      </c>
      <c r="X87" s="14">
        <v>23800</v>
      </c>
      <c r="Y87" s="14"/>
      <c r="Z87" s="14"/>
      <c r="AA87" s="14"/>
      <c r="AB87" s="14">
        <v>13600</v>
      </c>
      <c r="AC87" s="14"/>
      <c r="AD87" s="14">
        <v>6660</v>
      </c>
      <c r="AE87" s="14"/>
      <c r="AF87" s="14"/>
      <c r="AG87" s="14"/>
      <c r="AH87" s="14"/>
      <c r="AI87" s="14"/>
      <c r="AJ87" s="14"/>
      <c r="AK87" s="14">
        <v>17</v>
      </c>
      <c r="AL87" s="14"/>
      <c r="AM87" s="14">
        <f t="shared" si="16"/>
        <v>30600</v>
      </c>
      <c r="AN87" s="14">
        <f t="shared" si="17"/>
        <v>0</v>
      </c>
      <c r="AO87" s="14">
        <f t="shared" si="18"/>
        <v>12500</v>
      </c>
      <c r="AP87" s="14">
        <f t="shared" si="19"/>
        <v>44060</v>
      </c>
      <c r="AQ87" s="14">
        <f t="array" ref="AQ87">SUM(F87:AK87*$F$144:$AK$144)</f>
        <v>501282</v>
      </c>
      <c r="AR87" s="13">
        <f t="shared" si="20"/>
        <v>6.7195978552278817</v>
      </c>
      <c r="AS87" s="12">
        <f t="shared" si="21"/>
        <v>0.98927613941018766</v>
      </c>
      <c r="AT87" s="12">
        <f t="shared" si="22"/>
        <v>0</v>
      </c>
    </row>
    <row r="88" spans="1:46" x14ac:dyDescent="0.5">
      <c r="A88" s="15" t="s">
        <v>7</v>
      </c>
      <c r="B88" s="15" t="s">
        <v>37</v>
      </c>
      <c r="C88" s="15" t="s">
        <v>38</v>
      </c>
      <c r="D88" s="15" t="s">
        <v>39</v>
      </c>
      <c r="E88" s="14">
        <v>73000</v>
      </c>
      <c r="F88" s="14">
        <v>74000</v>
      </c>
      <c r="G88" s="14">
        <v>24000</v>
      </c>
      <c r="H88" s="14">
        <v>25000</v>
      </c>
      <c r="I88" s="14"/>
      <c r="J88" s="14"/>
      <c r="K88" s="14"/>
      <c r="L88" s="14"/>
      <c r="M88" s="14"/>
      <c r="N88" s="14"/>
      <c r="O88" s="14"/>
      <c r="P88" s="14"/>
      <c r="Q88" s="14">
        <v>10000</v>
      </c>
      <c r="R88" s="14"/>
      <c r="S88" s="14">
        <v>21500</v>
      </c>
      <c r="T88" s="14"/>
      <c r="U88" s="14"/>
      <c r="V88" s="14"/>
      <c r="W88" s="14">
        <v>5000</v>
      </c>
      <c r="X88" s="14">
        <v>23000</v>
      </c>
      <c r="Y88" s="14"/>
      <c r="Z88" s="14">
        <v>6500</v>
      </c>
      <c r="AA88" s="14">
        <v>5000</v>
      </c>
      <c r="AB88" s="14">
        <v>25500</v>
      </c>
      <c r="AC88" s="14"/>
      <c r="AD88" s="14"/>
      <c r="AE88" s="14"/>
      <c r="AF88" s="14"/>
      <c r="AG88" s="14"/>
      <c r="AH88" s="14">
        <v>1000</v>
      </c>
      <c r="AI88" s="14">
        <v>7600</v>
      </c>
      <c r="AJ88" s="14"/>
      <c r="AK88" s="14">
        <v>150</v>
      </c>
      <c r="AL88" s="14"/>
      <c r="AM88" s="14">
        <f t="shared" si="16"/>
        <v>25000</v>
      </c>
      <c r="AN88" s="14">
        <f t="shared" si="17"/>
        <v>0</v>
      </c>
      <c r="AO88" s="14">
        <f t="shared" si="18"/>
        <v>21500</v>
      </c>
      <c r="AP88" s="14">
        <f t="shared" si="19"/>
        <v>60000</v>
      </c>
      <c r="AQ88" s="14">
        <f t="array" ref="AQ88">SUM(F88:AK88*$F$144:$AK$144)</f>
        <v>696800</v>
      </c>
      <c r="AR88" s="13">
        <f t="shared" si="20"/>
        <v>9.4162162162162168</v>
      </c>
      <c r="AS88" s="12">
        <f t="shared" si="21"/>
        <v>0.98648648648648651</v>
      </c>
      <c r="AT88" s="12">
        <f t="shared" si="22"/>
        <v>0.32432432432432434</v>
      </c>
    </row>
    <row r="89" spans="1:46" x14ac:dyDescent="0.5">
      <c r="A89" s="15" t="s">
        <v>296</v>
      </c>
      <c r="B89" s="15" t="s">
        <v>297</v>
      </c>
      <c r="C89" s="15" t="s">
        <v>298</v>
      </c>
      <c r="D89" s="15" t="s">
        <v>300</v>
      </c>
      <c r="E89" s="14">
        <v>67000</v>
      </c>
      <c r="F89" s="14">
        <v>72500</v>
      </c>
      <c r="G89" s="14">
        <v>25000</v>
      </c>
      <c r="H89" s="14">
        <v>21000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>
        <v>10900</v>
      </c>
      <c r="T89" s="14"/>
      <c r="U89" s="14"/>
      <c r="V89" s="14"/>
      <c r="W89" s="14"/>
      <c r="X89" s="14">
        <v>21000</v>
      </c>
      <c r="Y89" s="14"/>
      <c r="Z89" s="14">
        <v>30000</v>
      </c>
      <c r="AA89" s="14">
        <v>12100</v>
      </c>
      <c r="AB89" s="14">
        <v>10900</v>
      </c>
      <c r="AC89" s="14"/>
      <c r="AD89" s="14"/>
      <c r="AE89" s="14"/>
      <c r="AF89" s="14">
        <v>22</v>
      </c>
      <c r="AG89" s="14"/>
      <c r="AH89" s="14"/>
      <c r="AI89" s="14">
        <v>12250</v>
      </c>
      <c r="AJ89" s="14"/>
      <c r="AK89" s="14">
        <v>114</v>
      </c>
      <c r="AL89" s="14"/>
      <c r="AM89" s="14">
        <f t="shared" si="16"/>
        <v>21000</v>
      </c>
      <c r="AN89" s="14">
        <f t="shared" si="17"/>
        <v>0</v>
      </c>
      <c r="AO89" s="14">
        <f t="shared" si="18"/>
        <v>10900</v>
      </c>
      <c r="AP89" s="14">
        <f t="shared" si="19"/>
        <v>74000</v>
      </c>
      <c r="AQ89" s="14">
        <f t="array" ref="AQ89">SUM(F89:AK89*$F$144:$AK$144)</f>
        <v>544059.022</v>
      </c>
      <c r="AR89" s="13">
        <f t="shared" si="20"/>
        <v>7.5042623724137929</v>
      </c>
      <c r="AS89" s="12">
        <f t="shared" si="21"/>
        <v>0.92413793103448272</v>
      </c>
      <c r="AT89" s="12">
        <f t="shared" si="22"/>
        <v>0.34482758620689657</v>
      </c>
    </row>
    <row r="90" spans="1:46" x14ac:dyDescent="0.5">
      <c r="A90" s="15" t="s">
        <v>301</v>
      </c>
      <c r="B90" s="15" t="s">
        <v>302</v>
      </c>
      <c r="C90" s="15" t="s">
        <v>61</v>
      </c>
      <c r="D90" s="15" t="s">
        <v>303</v>
      </c>
      <c r="E90" s="14">
        <v>62700</v>
      </c>
      <c r="F90" s="14">
        <v>72000</v>
      </c>
      <c r="G90" s="14">
        <v>26000</v>
      </c>
      <c r="H90" s="14"/>
      <c r="I90" s="14"/>
      <c r="J90" s="14"/>
      <c r="K90" s="14">
        <v>12500</v>
      </c>
      <c r="L90" s="14"/>
      <c r="M90" s="14"/>
      <c r="N90" s="14"/>
      <c r="O90" s="14"/>
      <c r="P90" s="14"/>
      <c r="Q90" s="14"/>
      <c r="R90" s="14"/>
      <c r="S90" s="14">
        <v>13500</v>
      </c>
      <c r="T90" s="14"/>
      <c r="U90" s="14"/>
      <c r="V90" s="14">
        <v>5000</v>
      </c>
      <c r="W90" s="14"/>
      <c r="X90" s="14">
        <v>11500</v>
      </c>
      <c r="Y90" s="14"/>
      <c r="Z90" s="14"/>
      <c r="AA90" s="14"/>
      <c r="AB90" s="14">
        <v>13000</v>
      </c>
      <c r="AC90" s="14"/>
      <c r="AD90" s="14"/>
      <c r="AE90" s="14"/>
      <c r="AF90" s="14">
        <v>13</v>
      </c>
      <c r="AG90" s="14"/>
      <c r="AH90" s="14"/>
      <c r="AI90" s="14">
        <v>10000</v>
      </c>
      <c r="AJ90" s="14"/>
      <c r="AK90" s="14">
        <v>25</v>
      </c>
      <c r="AL90" s="14"/>
      <c r="AM90" s="14">
        <f t="shared" si="16"/>
        <v>0</v>
      </c>
      <c r="AN90" s="14">
        <f t="shared" si="17"/>
        <v>12500</v>
      </c>
      <c r="AO90" s="14">
        <f t="shared" si="18"/>
        <v>13500</v>
      </c>
      <c r="AP90" s="14">
        <f t="shared" si="19"/>
        <v>24500</v>
      </c>
      <c r="AQ90" s="14">
        <f t="array" ref="AQ90">SUM(F90:AK90*$F$144:$AK$144)</f>
        <v>430150.01299999998</v>
      </c>
      <c r="AR90" s="13">
        <f t="shared" si="20"/>
        <v>5.9743057361111109</v>
      </c>
      <c r="AS90" s="12">
        <f t="shared" si="21"/>
        <v>0.87083333333333335</v>
      </c>
      <c r="AT90" s="12">
        <f t="shared" si="22"/>
        <v>0.3611111111111111</v>
      </c>
    </row>
    <row r="91" spans="1:46" x14ac:dyDescent="0.5">
      <c r="A91" s="15" t="s">
        <v>315</v>
      </c>
      <c r="B91" s="15" t="s">
        <v>316</v>
      </c>
      <c r="C91" s="15" t="s">
        <v>47</v>
      </c>
      <c r="D91" s="15" t="s">
        <v>317</v>
      </c>
      <c r="E91" s="14">
        <v>65000</v>
      </c>
      <c r="F91" s="14">
        <v>70000</v>
      </c>
      <c r="G91" s="14">
        <v>40000</v>
      </c>
      <c r="H91" s="14">
        <v>25000</v>
      </c>
      <c r="I91" s="14">
        <v>1000</v>
      </c>
      <c r="J91" s="14"/>
      <c r="K91" s="14"/>
      <c r="L91" s="14"/>
      <c r="M91" s="14"/>
      <c r="N91" s="14"/>
      <c r="O91" s="14"/>
      <c r="P91" s="14"/>
      <c r="Q91" s="14"/>
      <c r="R91" s="14">
        <v>14000</v>
      </c>
      <c r="S91" s="14"/>
      <c r="T91" s="14"/>
      <c r="U91" s="14"/>
      <c r="V91" s="14">
        <v>8500</v>
      </c>
      <c r="W91" s="14">
        <v>4500</v>
      </c>
      <c r="X91" s="14">
        <v>17000</v>
      </c>
      <c r="Y91" s="14">
        <v>5000</v>
      </c>
      <c r="Z91" s="14"/>
      <c r="AA91" s="14">
        <v>5000</v>
      </c>
      <c r="AB91" s="14">
        <v>24000</v>
      </c>
      <c r="AC91" s="14"/>
      <c r="AD91" s="14"/>
      <c r="AE91" s="14"/>
      <c r="AF91" s="14">
        <v>10</v>
      </c>
      <c r="AG91" s="14"/>
      <c r="AH91" s="14"/>
      <c r="AI91" s="14">
        <v>22000</v>
      </c>
      <c r="AJ91" s="14"/>
      <c r="AK91" s="14">
        <v>67</v>
      </c>
      <c r="AL91" s="14"/>
      <c r="AM91" s="14">
        <f t="shared" si="16"/>
        <v>26000</v>
      </c>
      <c r="AN91" s="14">
        <f t="shared" si="17"/>
        <v>0</v>
      </c>
      <c r="AO91" s="14">
        <f t="shared" si="18"/>
        <v>14000</v>
      </c>
      <c r="AP91" s="14">
        <f t="shared" si="19"/>
        <v>51000</v>
      </c>
      <c r="AQ91" s="14">
        <f t="array" ref="AQ91">SUM(F91:AK91*$F$144:$AK$144)</f>
        <v>734902.01</v>
      </c>
      <c r="AR91" s="13">
        <f t="shared" si="20"/>
        <v>10.498600142857143</v>
      </c>
      <c r="AS91" s="12">
        <f t="shared" si="21"/>
        <v>0.9285714285714286</v>
      </c>
      <c r="AT91" s="12">
        <f t="shared" si="22"/>
        <v>0.5714285714285714</v>
      </c>
    </row>
    <row r="92" spans="1:46" x14ac:dyDescent="0.5">
      <c r="A92" s="15" t="s">
        <v>258</v>
      </c>
      <c r="B92" s="15" t="s">
        <v>258</v>
      </c>
      <c r="C92" s="15" t="s">
        <v>91</v>
      </c>
      <c r="D92" s="15" t="s">
        <v>159</v>
      </c>
      <c r="E92" s="14">
        <v>60000</v>
      </c>
      <c r="F92" s="14">
        <v>63400</v>
      </c>
      <c r="G92" s="14">
        <v>37100</v>
      </c>
      <c r="H92" s="14">
        <v>21500</v>
      </c>
      <c r="I92" s="14">
        <v>990</v>
      </c>
      <c r="J92" s="14"/>
      <c r="K92" s="14"/>
      <c r="L92" s="14"/>
      <c r="M92" s="14">
        <v>21700</v>
      </c>
      <c r="N92" s="14"/>
      <c r="O92" s="14"/>
      <c r="P92" s="14"/>
      <c r="Q92" s="14"/>
      <c r="R92" s="14">
        <v>13550</v>
      </c>
      <c r="S92" s="14"/>
      <c r="T92" s="14"/>
      <c r="U92" s="14">
        <v>4000</v>
      </c>
      <c r="V92" s="14"/>
      <c r="W92" s="14">
        <v>7250</v>
      </c>
      <c r="X92" s="14">
        <v>29750</v>
      </c>
      <c r="Y92" s="14">
        <v>6000</v>
      </c>
      <c r="Z92" s="14">
        <v>25760</v>
      </c>
      <c r="AA92" s="14">
        <v>5800</v>
      </c>
      <c r="AB92" s="14">
        <v>13550</v>
      </c>
      <c r="AC92" s="14"/>
      <c r="AD92" s="14"/>
      <c r="AE92" s="14"/>
      <c r="AF92" s="14">
        <v>34</v>
      </c>
      <c r="AG92" s="14">
        <v>5730</v>
      </c>
      <c r="AH92" s="14"/>
      <c r="AI92" s="14"/>
      <c r="AJ92" s="14"/>
      <c r="AK92" s="14">
        <v>246</v>
      </c>
      <c r="AL92" s="14"/>
      <c r="AM92" s="14">
        <f t="shared" si="16"/>
        <v>22490</v>
      </c>
      <c r="AN92" s="14">
        <f t="shared" si="17"/>
        <v>0</v>
      </c>
      <c r="AO92" s="14">
        <f t="shared" si="18"/>
        <v>13550</v>
      </c>
      <c r="AP92" s="14">
        <f t="shared" si="19"/>
        <v>80860</v>
      </c>
      <c r="AQ92" s="14">
        <f t="array" ref="AQ92">SUM(F92:AK92*$F$144:$AK$144)</f>
        <v>847046.03399999999</v>
      </c>
      <c r="AR92" s="13">
        <f t="shared" si="20"/>
        <v>13.360347539432176</v>
      </c>
      <c r="AS92" s="12">
        <f t="shared" si="21"/>
        <v>0.94637223974763407</v>
      </c>
      <c r="AT92" s="12">
        <f t="shared" si="22"/>
        <v>0.58517350157728709</v>
      </c>
    </row>
    <row r="93" spans="1:46" x14ac:dyDescent="0.5">
      <c r="A93" s="15" t="s">
        <v>301</v>
      </c>
      <c r="B93" s="15" t="s">
        <v>308</v>
      </c>
      <c r="C93" s="15" t="s">
        <v>57</v>
      </c>
      <c r="D93" s="15" t="s">
        <v>109</v>
      </c>
      <c r="E93" s="14">
        <v>57500</v>
      </c>
      <c r="F93" s="14">
        <v>63000</v>
      </c>
      <c r="G93" s="14"/>
      <c r="H93" s="14">
        <v>26000</v>
      </c>
      <c r="I93" s="14">
        <v>3000</v>
      </c>
      <c r="J93" s="14"/>
      <c r="K93" s="14"/>
      <c r="L93" s="14"/>
      <c r="M93" s="14"/>
      <c r="N93" s="14"/>
      <c r="O93" s="14"/>
      <c r="P93" s="14"/>
      <c r="Q93" s="14"/>
      <c r="R93" s="14">
        <v>11400</v>
      </c>
      <c r="S93" s="14"/>
      <c r="T93" s="14"/>
      <c r="U93" s="14"/>
      <c r="V93" s="14"/>
      <c r="W93" s="14">
        <v>7000</v>
      </c>
      <c r="X93" s="14">
        <v>22500</v>
      </c>
      <c r="Y93" s="14">
        <v>8000</v>
      </c>
      <c r="Z93" s="14"/>
      <c r="AA93" s="14"/>
      <c r="AB93" s="14">
        <v>11400</v>
      </c>
      <c r="AC93" s="14"/>
      <c r="AD93" s="14"/>
      <c r="AE93" s="14"/>
      <c r="AF93" s="14"/>
      <c r="AG93" s="14"/>
      <c r="AH93" s="14"/>
      <c r="AI93" s="14"/>
      <c r="AJ93" s="14"/>
      <c r="AK93" s="14">
        <v>18</v>
      </c>
      <c r="AL93" s="14"/>
      <c r="AM93" s="14">
        <f t="shared" si="16"/>
        <v>29000</v>
      </c>
      <c r="AN93" s="14">
        <f t="shared" si="17"/>
        <v>0</v>
      </c>
      <c r="AO93" s="14">
        <f t="shared" si="18"/>
        <v>11400</v>
      </c>
      <c r="AP93" s="14">
        <f t="shared" si="19"/>
        <v>41900</v>
      </c>
      <c r="AQ93" s="14">
        <f t="array" ref="AQ93">SUM(F93:AK93*$F$144:$AK$144)</f>
        <v>489808</v>
      </c>
      <c r="AR93" s="13">
        <f t="shared" si="20"/>
        <v>7.7747301587301587</v>
      </c>
      <c r="AS93" s="12">
        <f t="shared" si="21"/>
        <v>0.91269841269841268</v>
      </c>
      <c r="AT93" s="12">
        <f t="shared" si="22"/>
        <v>0</v>
      </c>
    </row>
    <row r="94" spans="1:46" x14ac:dyDescent="0.5">
      <c r="A94" s="15" t="s">
        <v>153</v>
      </c>
      <c r="B94" s="15" t="s">
        <v>154</v>
      </c>
      <c r="C94" s="15" t="s">
        <v>91</v>
      </c>
      <c r="D94" s="15" t="s">
        <v>159</v>
      </c>
      <c r="E94" s="14">
        <v>61500</v>
      </c>
      <c r="F94" s="14">
        <v>62900</v>
      </c>
      <c r="G94" s="14">
        <v>32300</v>
      </c>
      <c r="H94" s="14">
        <v>23660</v>
      </c>
      <c r="I94" s="14"/>
      <c r="J94" s="14">
        <v>6200</v>
      </c>
      <c r="K94" s="14"/>
      <c r="L94" s="14"/>
      <c r="M94" s="14"/>
      <c r="N94" s="14">
        <v>10400</v>
      </c>
      <c r="O94" s="14"/>
      <c r="P94" s="14"/>
      <c r="Q94" s="14"/>
      <c r="R94" s="14">
        <v>12500</v>
      </c>
      <c r="S94" s="14"/>
      <c r="T94" s="14"/>
      <c r="U94" s="14"/>
      <c r="V94" s="14"/>
      <c r="W94" s="14">
        <v>5100</v>
      </c>
      <c r="X94" s="14">
        <v>11000</v>
      </c>
      <c r="Y94" s="14">
        <v>20500</v>
      </c>
      <c r="Z94" s="14"/>
      <c r="AA94" s="14">
        <v>7600</v>
      </c>
      <c r="AB94" s="14">
        <v>13900</v>
      </c>
      <c r="AC94" s="14">
        <v>7900</v>
      </c>
      <c r="AD94" s="14"/>
      <c r="AE94" s="14"/>
      <c r="AF94" s="14">
        <v>23</v>
      </c>
      <c r="AG94" s="14">
        <v>4000</v>
      </c>
      <c r="AH94" s="14"/>
      <c r="AI94" s="14">
        <v>14500</v>
      </c>
      <c r="AJ94" s="14"/>
      <c r="AK94" s="14"/>
      <c r="AL94" s="14"/>
      <c r="AM94" s="14">
        <f t="shared" si="16"/>
        <v>23660</v>
      </c>
      <c r="AN94" s="14">
        <f t="shared" si="17"/>
        <v>6200</v>
      </c>
      <c r="AO94" s="14">
        <f t="shared" si="18"/>
        <v>12500</v>
      </c>
      <c r="AP94" s="14">
        <f t="shared" si="19"/>
        <v>60900</v>
      </c>
      <c r="AQ94" s="14">
        <f t="array" ref="AQ94">SUM(F94:AK94*$F$144:$AK$144)</f>
        <v>687010.02300000004</v>
      </c>
      <c r="AR94" s="13">
        <f t="shared" si="20"/>
        <v>10.922257917329095</v>
      </c>
      <c r="AS94" s="12">
        <f t="shared" si="21"/>
        <v>0.97774244833068358</v>
      </c>
      <c r="AT94" s="12">
        <f t="shared" si="22"/>
        <v>0.51351351351351349</v>
      </c>
    </row>
    <row r="95" spans="1:46" x14ac:dyDescent="0.5">
      <c r="A95" s="15" t="s">
        <v>96</v>
      </c>
      <c r="B95" s="15" t="s">
        <v>97</v>
      </c>
      <c r="C95" s="15" t="s">
        <v>91</v>
      </c>
      <c r="D95" s="15" t="s">
        <v>98</v>
      </c>
      <c r="E95" s="14">
        <v>59600</v>
      </c>
      <c r="F95" s="14">
        <v>61100</v>
      </c>
      <c r="G95" s="14">
        <v>29000</v>
      </c>
      <c r="H95" s="14">
        <v>16500</v>
      </c>
      <c r="I95" s="14"/>
      <c r="J95" s="14"/>
      <c r="K95" s="14"/>
      <c r="L95" s="14"/>
      <c r="M95" s="14">
        <v>15000</v>
      </c>
      <c r="N95" s="14"/>
      <c r="O95" s="14"/>
      <c r="P95" s="14"/>
      <c r="Q95" s="14"/>
      <c r="R95" s="14"/>
      <c r="S95" s="14">
        <v>12500</v>
      </c>
      <c r="T95" s="14"/>
      <c r="U95" s="14">
        <v>1250</v>
      </c>
      <c r="V95" s="14"/>
      <c r="W95" s="14">
        <v>4000</v>
      </c>
      <c r="X95" s="14"/>
      <c r="Y95" s="14"/>
      <c r="Z95" s="14">
        <v>20000</v>
      </c>
      <c r="AA95" s="14"/>
      <c r="AB95" s="14">
        <v>17000</v>
      </c>
      <c r="AC95" s="14"/>
      <c r="AD95" s="14">
        <v>25000</v>
      </c>
      <c r="AE95" s="14"/>
      <c r="AF95" s="14">
        <v>33</v>
      </c>
      <c r="AG95" s="14">
        <v>4100</v>
      </c>
      <c r="AH95" s="14"/>
      <c r="AI95" s="14">
        <v>19800</v>
      </c>
      <c r="AJ95" s="14"/>
      <c r="AK95" s="14">
        <v>243</v>
      </c>
      <c r="AL95" s="14"/>
      <c r="AM95" s="14">
        <f t="shared" si="16"/>
        <v>16500</v>
      </c>
      <c r="AN95" s="14">
        <f t="shared" si="17"/>
        <v>0</v>
      </c>
      <c r="AO95" s="14">
        <f t="shared" si="18"/>
        <v>12500</v>
      </c>
      <c r="AP95" s="14">
        <f t="shared" si="19"/>
        <v>62000</v>
      </c>
      <c r="AQ95" s="14">
        <f t="array" ref="AQ95">SUM(F95:AK95*$F$144:$AK$144)</f>
        <v>646508.03300000005</v>
      </c>
      <c r="AR95" s="13">
        <f t="shared" si="20"/>
        <v>10.581146202945991</v>
      </c>
      <c r="AS95" s="12">
        <f t="shared" si="21"/>
        <v>0.97545008183306059</v>
      </c>
      <c r="AT95" s="12">
        <f t="shared" si="22"/>
        <v>0.4746317512274959</v>
      </c>
    </row>
    <row r="96" spans="1:46" x14ac:dyDescent="0.5">
      <c r="A96" s="15" t="s">
        <v>82</v>
      </c>
      <c r="B96" s="15" t="s">
        <v>93</v>
      </c>
      <c r="C96" s="15" t="s">
        <v>26</v>
      </c>
      <c r="D96" s="15" t="s">
        <v>94</v>
      </c>
      <c r="E96" s="14">
        <v>57000</v>
      </c>
      <c r="F96" s="14">
        <v>60000</v>
      </c>
      <c r="G96" s="14">
        <v>28000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>
        <v>12000</v>
      </c>
      <c r="T96" s="14"/>
      <c r="U96" s="14"/>
      <c r="V96" s="14"/>
      <c r="W96" s="14"/>
      <c r="X96" s="14">
        <v>14000</v>
      </c>
      <c r="Y96" s="14"/>
      <c r="Z96" s="14">
        <v>21100</v>
      </c>
      <c r="AA96" s="14"/>
      <c r="AB96" s="14">
        <v>16000</v>
      </c>
      <c r="AC96" s="14">
        <v>1200</v>
      </c>
      <c r="AD96" s="14"/>
      <c r="AE96" s="14"/>
      <c r="AF96" s="14">
        <v>12</v>
      </c>
      <c r="AG96" s="14"/>
      <c r="AH96" s="14"/>
      <c r="AI96" s="14">
        <v>6500</v>
      </c>
      <c r="AJ96" s="14">
        <v>12500</v>
      </c>
      <c r="AK96" s="14">
        <v>40</v>
      </c>
      <c r="AL96" s="14"/>
      <c r="AM96" s="14">
        <f t="shared" si="16"/>
        <v>0</v>
      </c>
      <c r="AN96" s="14">
        <f t="shared" si="17"/>
        <v>0</v>
      </c>
      <c r="AO96" s="14">
        <f t="shared" si="18"/>
        <v>12000</v>
      </c>
      <c r="AP96" s="14">
        <f t="shared" si="19"/>
        <v>52300</v>
      </c>
      <c r="AQ96" s="14">
        <f t="array" ref="AQ96">SUM(F96:AK96*$F$144:$AK$144)</f>
        <v>1092890.0120000001</v>
      </c>
      <c r="AR96" s="13">
        <f t="shared" si="20"/>
        <v>18.214833533333334</v>
      </c>
      <c r="AS96" s="12">
        <f t="shared" si="21"/>
        <v>0.95</v>
      </c>
      <c r="AT96" s="12">
        <f t="shared" si="22"/>
        <v>0.46666666666666667</v>
      </c>
    </row>
    <row r="97" spans="1:46" x14ac:dyDescent="0.5">
      <c r="A97" s="15" t="s">
        <v>250</v>
      </c>
      <c r="B97" s="15" t="s">
        <v>251</v>
      </c>
      <c r="C97" s="15" t="s">
        <v>61</v>
      </c>
      <c r="D97" s="15" t="s">
        <v>253</v>
      </c>
      <c r="E97" s="14">
        <v>55000</v>
      </c>
      <c r="F97" s="14">
        <v>60000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>
        <f t="shared" si="16"/>
        <v>0</v>
      </c>
      <c r="AN97" s="14">
        <f t="shared" si="17"/>
        <v>0</v>
      </c>
      <c r="AO97" s="14">
        <f t="shared" si="18"/>
        <v>0</v>
      </c>
      <c r="AP97" s="14">
        <f t="shared" si="19"/>
        <v>0</v>
      </c>
      <c r="AQ97" s="14">
        <f t="array" ref="AQ97">SUM(F97:AK97*$F$144:$AK$144)</f>
        <v>60000</v>
      </c>
      <c r="AR97" s="13">
        <f t="shared" si="20"/>
        <v>1</v>
      </c>
      <c r="AS97" s="12">
        <f t="shared" si="21"/>
        <v>0.91666666666666663</v>
      </c>
      <c r="AT97" s="12">
        <f t="shared" si="22"/>
        <v>0</v>
      </c>
    </row>
    <row r="98" spans="1:46" x14ac:dyDescent="0.5">
      <c r="A98" s="15" t="s">
        <v>201</v>
      </c>
      <c r="B98" s="15" t="s">
        <v>202</v>
      </c>
      <c r="C98" s="15" t="s">
        <v>174</v>
      </c>
      <c r="D98" s="15" t="s">
        <v>203</v>
      </c>
      <c r="E98" s="14">
        <v>54000</v>
      </c>
      <c r="F98" s="14">
        <v>57000</v>
      </c>
      <c r="G98" s="14">
        <v>31000</v>
      </c>
      <c r="H98" s="14">
        <v>22000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>
        <v>3200</v>
      </c>
      <c r="V98" s="14"/>
      <c r="W98" s="14">
        <v>5000</v>
      </c>
      <c r="X98" s="14"/>
      <c r="Y98" s="14"/>
      <c r="Z98" s="14"/>
      <c r="AA98" s="14"/>
      <c r="AB98" s="14"/>
      <c r="AC98" s="14">
        <v>3500</v>
      </c>
      <c r="AD98" s="14"/>
      <c r="AE98" s="14"/>
      <c r="AF98" s="14">
        <v>3</v>
      </c>
      <c r="AG98" s="14"/>
      <c r="AH98" s="14"/>
      <c r="AI98" s="14"/>
      <c r="AJ98" s="14"/>
      <c r="AK98" s="14"/>
      <c r="AL98" s="14"/>
      <c r="AM98" s="14">
        <f t="shared" si="16"/>
        <v>22000</v>
      </c>
      <c r="AN98" s="14">
        <f t="shared" si="17"/>
        <v>0</v>
      </c>
      <c r="AO98" s="14">
        <f t="shared" si="18"/>
        <v>0</v>
      </c>
      <c r="AP98" s="14">
        <f t="shared" si="19"/>
        <v>3500</v>
      </c>
      <c r="AQ98" s="14">
        <f t="array" ref="AQ98">SUM(F98:AK98*$F$144:$AK$144)</f>
        <v>359500.00300000003</v>
      </c>
      <c r="AR98" s="13">
        <f t="shared" si="20"/>
        <v>6.307017596491229</v>
      </c>
      <c r="AS98" s="12">
        <f t="shared" si="21"/>
        <v>0.94736842105263153</v>
      </c>
      <c r="AT98" s="12">
        <f t="shared" si="22"/>
        <v>0.54385964912280704</v>
      </c>
    </row>
    <row r="99" spans="1:46" x14ac:dyDescent="0.5">
      <c r="A99" s="15" t="s">
        <v>103</v>
      </c>
      <c r="B99" s="15" t="s">
        <v>104</v>
      </c>
      <c r="C99" s="15" t="s">
        <v>57</v>
      </c>
      <c r="D99" s="15" t="s">
        <v>109</v>
      </c>
      <c r="E99" s="14">
        <v>54500</v>
      </c>
      <c r="F99" s="14">
        <v>56000</v>
      </c>
      <c r="G99" s="14">
        <v>27500</v>
      </c>
      <c r="H99" s="14">
        <v>15500</v>
      </c>
      <c r="I99" s="14"/>
      <c r="J99" s="14"/>
      <c r="K99" s="14"/>
      <c r="L99" s="14"/>
      <c r="M99" s="14">
        <v>10000</v>
      </c>
      <c r="N99" s="14"/>
      <c r="O99" s="14"/>
      <c r="P99" s="14"/>
      <c r="Q99" s="14"/>
      <c r="R99" s="14">
        <v>8500</v>
      </c>
      <c r="S99" s="14"/>
      <c r="T99" s="14"/>
      <c r="U99" s="14">
        <v>1300</v>
      </c>
      <c r="V99" s="14"/>
      <c r="W99" s="14">
        <v>5600</v>
      </c>
      <c r="X99" s="14">
        <v>13300</v>
      </c>
      <c r="Y99" s="14"/>
      <c r="Z99" s="14"/>
      <c r="AA99" s="14"/>
      <c r="AB99" s="14">
        <v>8500</v>
      </c>
      <c r="AC99" s="14">
        <v>7200</v>
      </c>
      <c r="AD99" s="14">
        <v>18000</v>
      </c>
      <c r="AE99" s="14"/>
      <c r="AF99" s="14"/>
      <c r="AG99" s="14">
        <v>2500</v>
      </c>
      <c r="AH99" s="14"/>
      <c r="AI99" s="14"/>
      <c r="AJ99" s="14"/>
      <c r="AK99" s="14">
        <v>63</v>
      </c>
      <c r="AL99" s="14"/>
      <c r="AM99" s="14">
        <f t="shared" si="16"/>
        <v>15500</v>
      </c>
      <c r="AN99" s="14">
        <f t="shared" si="17"/>
        <v>0</v>
      </c>
      <c r="AO99" s="14">
        <f t="shared" si="18"/>
        <v>8500</v>
      </c>
      <c r="AP99" s="14">
        <f t="shared" si="19"/>
        <v>47000</v>
      </c>
      <c r="AQ99" s="14">
        <f t="array" ref="AQ99">SUM(F99:AK99*$F$144:$AK$144)</f>
        <v>523378</v>
      </c>
      <c r="AR99" s="13">
        <f t="shared" si="20"/>
        <v>9.3460357142857138</v>
      </c>
      <c r="AS99" s="12">
        <f t="shared" si="21"/>
        <v>0.9732142857142857</v>
      </c>
      <c r="AT99" s="12">
        <f t="shared" si="22"/>
        <v>0.49107142857142855</v>
      </c>
    </row>
    <row r="100" spans="1:46" x14ac:dyDescent="0.5">
      <c r="A100" s="15" t="s">
        <v>180</v>
      </c>
      <c r="B100" s="15" t="s">
        <v>181</v>
      </c>
      <c r="C100" s="15" t="s">
        <v>178</v>
      </c>
      <c r="D100" s="15" t="s">
        <v>182</v>
      </c>
      <c r="E100" s="14">
        <v>47000</v>
      </c>
      <c r="F100" s="14">
        <v>52000</v>
      </c>
      <c r="G100" s="14">
        <v>28000</v>
      </c>
      <c r="H100" s="14">
        <v>12500</v>
      </c>
      <c r="I100" s="14"/>
      <c r="J100" s="14"/>
      <c r="K100" s="14"/>
      <c r="L100" s="14"/>
      <c r="M100" s="14">
        <v>13700</v>
      </c>
      <c r="N100" s="14"/>
      <c r="O100" s="14"/>
      <c r="P100" s="14"/>
      <c r="Q100" s="14"/>
      <c r="R100" s="14"/>
      <c r="S100" s="14">
        <v>9200</v>
      </c>
      <c r="T100" s="14"/>
      <c r="U100" s="14"/>
      <c r="V100" s="14"/>
      <c r="W100" s="14">
        <v>4200</v>
      </c>
      <c r="X100" s="14">
        <v>18000</v>
      </c>
      <c r="Y100" s="14">
        <v>10000</v>
      </c>
      <c r="Z100" s="14"/>
      <c r="AA100" s="14"/>
      <c r="AB100" s="14">
        <v>10000</v>
      </c>
      <c r="AC100" s="14"/>
      <c r="AD100" s="14"/>
      <c r="AE100" s="14"/>
      <c r="AF100" s="14">
        <v>10</v>
      </c>
      <c r="AG100" s="14">
        <v>4700</v>
      </c>
      <c r="AH100" s="14"/>
      <c r="AI100" s="14">
        <v>16000</v>
      </c>
      <c r="AJ100" s="14"/>
      <c r="AK100" s="14">
        <v>116</v>
      </c>
      <c r="AL100" s="14"/>
      <c r="AM100" s="14">
        <f t="shared" si="16"/>
        <v>12500</v>
      </c>
      <c r="AN100" s="14">
        <f t="shared" si="17"/>
        <v>0</v>
      </c>
      <c r="AO100" s="14">
        <f t="shared" si="18"/>
        <v>9200</v>
      </c>
      <c r="AP100" s="14">
        <f t="shared" si="19"/>
        <v>38000</v>
      </c>
      <c r="AQ100" s="14">
        <f t="array" ref="AQ100">SUM(F100:AK100*$F$144:$AK$144)</f>
        <v>491896.01</v>
      </c>
      <c r="AR100" s="13">
        <f t="shared" si="20"/>
        <v>9.4595386538461543</v>
      </c>
      <c r="AS100" s="12">
        <f t="shared" si="21"/>
        <v>0.90384615384615385</v>
      </c>
      <c r="AT100" s="12">
        <f t="shared" si="22"/>
        <v>0.53846153846153844</v>
      </c>
    </row>
    <row r="101" spans="1:46" x14ac:dyDescent="0.5">
      <c r="A101" s="15" t="s">
        <v>76</v>
      </c>
      <c r="B101" s="15" t="s">
        <v>77</v>
      </c>
      <c r="C101" s="15" t="s">
        <v>38</v>
      </c>
      <c r="D101" s="15" t="s">
        <v>78</v>
      </c>
      <c r="E101" s="14">
        <v>46250</v>
      </c>
      <c r="F101" s="14">
        <v>50000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>
        <f t="shared" si="16"/>
        <v>0</v>
      </c>
      <c r="AN101" s="14">
        <f t="shared" si="17"/>
        <v>0</v>
      </c>
      <c r="AO101" s="14">
        <f t="shared" si="18"/>
        <v>0</v>
      </c>
      <c r="AP101" s="14">
        <f t="shared" si="19"/>
        <v>0</v>
      </c>
      <c r="AQ101" s="14">
        <f t="array" ref="AQ101">SUM(F101:AK101*$F$144:$AK$144)</f>
        <v>50000</v>
      </c>
      <c r="AR101" s="13">
        <f t="shared" si="20"/>
        <v>1</v>
      </c>
      <c r="AS101" s="12">
        <f t="shared" si="21"/>
        <v>0.92500000000000004</v>
      </c>
      <c r="AT101" s="12">
        <f t="shared" si="22"/>
        <v>0</v>
      </c>
    </row>
    <row r="102" spans="1:46" x14ac:dyDescent="0.5">
      <c r="A102" s="15" t="s">
        <v>82</v>
      </c>
      <c r="B102" s="15" t="s">
        <v>85</v>
      </c>
      <c r="C102" s="15" t="s">
        <v>88</v>
      </c>
      <c r="D102" s="15" t="s">
        <v>89</v>
      </c>
      <c r="E102" s="14">
        <v>38000</v>
      </c>
      <c r="F102" s="14">
        <v>50000</v>
      </c>
      <c r="G102" s="14">
        <v>20500</v>
      </c>
      <c r="H102" s="14">
        <v>11000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>
        <v>8000</v>
      </c>
      <c r="T102" s="14"/>
      <c r="U102" s="14"/>
      <c r="V102" s="14"/>
      <c r="W102" s="14">
        <v>1600</v>
      </c>
      <c r="X102" s="14">
        <v>6500</v>
      </c>
      <c r="Y102" s="14">
        <v>7500</v>
      </c>
      <c r="Z102" s="14"/>
      <c r="AA102" s="14">
        <v>7700</v>
      </c>
      <c r="AB102" s="14">
        <v>11000</v>
      </c>
      <c r="AC102" s="14"/>
      <c r="AD102" s="14"/>
      <c r="AE102" s="14"/>
      <c r="AF102" s="14"/>
      <c r="AG102" s="14"/>
      <c r="AH102" s="14">
        <v>6000</v>
      </c>
      <c r="AI102" s="14">
        <v>7900</v>
      </c>
      <c r="AJ102" s="14"/>
      <c r="AK102" s="14">
        <v>34</v>
      </c>
      <c r="AL102" s="14"/>
      <c r="AM102" s="14">
        <f t="shared" si="16"/>
        <v>11000</v>
      </c>
      <c r="AN102" s="14">
        <f t="shared" si="17"/>
        <v>0</v>
      </c>
      <c r="AO102" s="14">
        <f t="shared" si="18"/>
        <v>8000</v>
      </c>
      <c r="AP102" s="14">
        <f t="shared" si="19"/>
        <v>32700</v>
      </c>
      <c r="AQ102" s="14">
        <f t="array" ref="AQ102">SUM(F102:AK102*$F$144:$AK$144)</f>
        <v>413154</v>
      </c>
      <c r="AR102" s="13">
        <f t="shared" si="20"/>
        <v>8.2630800000000004</v>
      </c>
      <c r="AS102" s="12">
        <f t="shared" si="21"/>
        <v>0.76</v>
      </c>
      <c r="AT102" s="12">
        <f t="shared" si="22"/>
        <v>0.41</v>
      </c>
    </row>
    <row r="103" spans="1:46" x14ac:dyDescent="0.5">
      <c r="A103" s="15" t="s">
        <v>278</v>
      </c>
      <c r="B103" s="15" t="s">
        <v>283</v>
      </c>
      <c r="C103" s="15" t="s">
        <v>26</v>
      </c>
      <c r="D103" s="15" t="s">
        <v>284</v>
      </c>
      <c r="E103" s="14">
        <v>45000</v>
      </c>
      <c r="F103" s="14">
        <v>46000</v>
      </c>
      <c r="G103" s="14">
        <v>25000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v>13000</v>
      </c>
      <c r="AJ103" s="14"/>
      <c r="AK103" s="14"/>
      <c r="AL103" s="14"/>
      <c r="AM103" s="14">
        <f t="shared" si="16"/>
        <v>0</v>
      </c>
      <c r="AN103" s="14">
        <f t="shared" si="17"/>
        <v>0</v>
      </c>
      <c r="AO103" s="14">
        <f t="shared" si="18"/>
        <v>0</v>
      </c>
      <c r="AP103" s="14">
        <f t="shared" si="19"/>
        <v>0</v>
      </c>
      <c r="AQ103" s="14">
        <f t="array" ref="AQ103">SUM(F103:AK103*$F$144:$AK$144)</f>
        <v>115500</v>
      </c>
      <c r="AR103" s="13">
        <f t="shared" si="20"/>
        <v>2.5108695652173911</v>
      </c>
      <c r="AS103" s="12">
        <f t="shared" si="21"/>
        <v>0.97826086956521741</v>
      </c>
      <c r="AT103" s="12">
        <f t="shared" si="22"/>
        <v>0.54347826086956519</v>
      </c>
    </row>
    <row r="104" spans="1:46" x14ac:dyDescent="0.5">
      <c r="A104" s="15" t="s">
        <v>318</v>
      </c>
      <c r="B104" s="15" t="s">
        <v>319</v>
      </c>
      <c r="C104" s="15" t="s">
        <v>70</v>
      </c>
      <c r="D104" s="15" t="s">
        <v>320</v>
      </c>
      <c r="E104" s="14">
        <v>40700</v>
      </c>
      <c r="F104" s="14">
        <v>42000</v>
      </c>
      <c r="G104" s="14">
        <v>19200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>
        <v>6800</v>
      </c>
      <c r="S104" s="14"/>
      <c r="T104" s="14"/>
      <c r="U104" s="14"/>
      <c r="V104" s="14">
        <v>4500</v>
      </c>
      <c r="W104" s="14"/>
      <c r="X104" s="14">
        <v>8200</v>
      </c>
      <c r="Y104" s="14"/>
      <c r="Z104" s="14"/>
      <c r="AA104" s="14"/>
      <c r="AB104" s="14">
        <v>10400</v>
      </c>
      <c r="AC104" s="14"/>
      <c r="AD104" s="14"/>
      <c r="AE104" s="14"/>
      <c r="AF104" s="14"/>
      <c r="AG104" s="14"/>
      <c r="AH104" s="14"/>
      <c r="AI104" s="14">
        <v>8000</v>
      </c>
      <c r="AJ104" s="14"/>
      <c r="AK104" s="14">
        <v>11</v>
      </c>
      <c r="AL104" s="14"/>
      <c r="AM104" s="14">
        <f t="shared" si="16"/>
        <v>0</v>
      </c>
      <c r="AN104" s="14">
        <f t="shared" si="17"/>
        <v>0</v>
      </c>
      <c r="AO104" s="14">
        <f t="shared" si="18"/>
        <v>6800</v>
      </c>
      <c r="AP104" s="14">
        <f t="shared" si="19"/>
        <v>18600</v>
      </c>
      <c r="AQ104" s="14">
        <f t="array" ref="AQ104">SUM(F104:AK104*$F$144:$AK$144)</f>
        <v>249766</v>
      </c>
      <c r="AR104" s="13">
        <f t="shared" si="20"/>
        <v>5.9468095238095238</v>
      </c>
      <c r="AS104" s="12">
        <f t="shared" si="21"/>
        <v>0.96904761904761905</v>
      </c>
      <c r="AT104" s="12">
        <f t="shared" si="22"/>
        <v>0.45714285714285713</v>
      </c>
    </row>
    <row r="105" spans="1:46" x14ac:dyDescent="0.5">
      <c r="A105" s="15" t="s">
        <v>180</v>
      </c>
      <c r="B105" s="15" t="s">
        <v>192</v>
      </c>
      <c r="C105" s="15" t="s">
        <v>57</v>
      </c>
      <c r="D105" s="15" t="s">
        <v>193</v>
      </c>
      <c r="E105" s="14">
        <v>39330</v>
      </c>
      <c r="F105" s="14">
        <v>41400</v>
      </c>
      <c r="G105" s="14"/>
      <c r="H105" s="14">
        <v>17500</v>
      </c>
      <c r="I105" s="14"/>
      <c r="J105" s="14"/>
      <c r="K105" s="14">
        <v>15000</v>
      </c>
      <c r="L105" s="14"/>
      <c r="M105" s="14"/>
      <c r="N105" s="14"/>
      <c r="O105" s="14"/>
      <c r="P105" s="14"/>
      <c r="Q105" s="14">
        <v>6000</v>
      </c>
      <c r="R105" s="14">
        <v>8400</v>
      </c>
      <c r="S105" s="14"/>
      <c r="T105" s="14"/>
      <c r="U105" s="14"/>
      <c r="V105" s="14">
        <v>3000</v>
      </c>
      <c r="W105" s="14">
        <v>5300</v>
      </c>
      <c r="X105" s="14"/>
      <c r="Y105" s="14"/>
      <c r="Z105" s="14"/>
      <c r="AA105" s="14">
        <v>2900</v>
      </c>
      <c r="AB105" s="14">
        <v>12500</v>
      </c>
      <c r="AC105" s="14"/>
      <c r="AD105" s="14">
        <v>10800</v>
      </c>
      <c r="AE105" s="14"/>
      <c r="AF105" s="14"/>
      <c r="AG105" s="14"/>
      <c r="AH105" s="14"/>
      <c r="AI105" s="14">
        <v>1800</v>
      </c>
      <c r="AJ105" s="14"/>
      <c r="AK105" s="14">
        <v>10</v>
      </c>
      <c r="AL105" s="14"/>
      <c r="AM105" s="14">
        <f t="shared" si="16"/>
        <v>17500</v>
      </c>
      <c r="AN105" s="14">
        <f t="shared" si="17"/>
        <v>15000</v>
      </c>
      <c r="AO105" s="14">
        <f t="shared" si="18"/>
        <v>8400</v>
      </c>
      <c r="AP105" s="14">
        <f t="shared" si="19"/>
        <v>26200</v>
      </c>
      <c r="AQ105" s="14">
        <f t="array" ref="AQ105">SUM(F105:AK105*$F$144:$AK$144)</f>
        <v>493760</v>
      </c>
      <c r="AR105" s="13">
        <f t="shared" si="20"/>
        <v>11.926570048309179</v>
      </c>
      <c r="AS105" s="12">
        <f t="shared" si="21"/>
        <v>0.95</v>
      </c>
      <c r="AT105" s="12">
        <f t="shared" si="22"/>
        <v>0</v>
      </c>
    </row>
    <row r="106" spans="1:46" x14ac:dyDescent="0.5">
      <c r="A106" s="15" t="s">
        <v>196</v>
      </c>
      <c r="B106" s="15" t="s">
        <v>197</v>
      </c>
      <c r="C106" s="15" t="s">
        <v>170</v>
      </c>
      <c r="D106" s="15" t="s">
        <v>198</v>
      </c>
      <c r="E106" s="14">
        <v>36000</v>
      </c>
      <c r="F106" s="14">
        <v>40000</v>
      </c>
      <c r="G106" s="14">
        <v>18000</v>
      </c>
      <c r="H106" s="14"/>
      <c r="I106" s="14"/>
      <c r="J106" s="14"/>
      <c r="K106" s="14">
        <v>20500</v>
      </c>
      <c r="L106" s="14"/>
      <c r="M106" s="14">
        <v>32000</v>
      </c>
      <c r="N106" s="14"/>
      <c r="O106" s="14"/>
      <c r="P106" s="14"/>
      <c r="Q106" s="14"/>
      <c r="R106" s="14"/>
      <c r="S106" s="14">
        <v>15300</v>
      </c>
      <c r="T106" s="14"/>
      <c r="U106" s="14"/>
      <c r="V106" s="14">
        <v>4200</v>
      </c>
      <c r="W106" s="14"/>
      <c r="X106" s="14"/>
      <c r="Y106" s="14"/>
      <c r="Z106" s="14">
        <v>10500</v>
      </c>
      <c r="AA106" s="14">
        <v>2500</v>
      </c>
      <c r="AB106" s="14">
        <v>12100</v>
      </c>
      <c r="AC106" s="14"/>
      <c r="AD106" s="14">
        <v>24000</v>
      </c>
      <c r="AE106" s="14"/>
      <c r="AF106" s="14">
        <v>40</v>
      </c>
      <c r="AG106" s="14">
        <v>7120</v>
      </c>
      <c r="AH106" s="14"/>
      <c r="AI106" s="14">
        <v>15000</v>
      </c>
      <c r="AJ106" s="14"/>
      <c r="AK106" s="14">
        <v>195</v>
      </c>
      <c r="AL106" s="14"/>
      <c r="AM106" s="14">
        <f t="shared" si="16"/>
        <v>0</v>
      </c>
      <c r="AN106" s="14">
        <f t="shared" si="17"/>
        <v>20500</v>
      </c>
      <c r="AO106" s="14">
        <f t="shared" si="18"/>
        <v>15300</v>
      </c>
      <c r="AP106" s="14">
        <f t="shared" si="19"/>
        <v>49100</v>
      </c>
      <c r="AQ106" s="14">
        <f t="array" ref="AQ106">SUM(F106:AK106*$F$144:$AK$144)</f>
        <v>701470.04</v>
      </c>
      <c r="AR106" s="13">
        <f t="shared" si="20"/>
        <v>17.536751000000002</v>
      </c>
      <c r="AS106" s="12">
        <f t="shared" si="21"/>
        <v>0.9</v>
      </c>
      <c r="AT106" s="12">
        <f t="shared" si="22"/>
        <v>0.45</v>
      </c>
    </row>
    <row r="107" spans="1:46" x14ac:dyDescent="0.5">
      <c r="A107" s="15" t="s">
        <v>296</v>
      </c>
      <c r="B107" s="15" t="s">
        <v>297</v>
      </c>
      <c r="C107" s="15" t="s">
        <v>298</v>
      </c>
      <c r="D107" s="15" t="s">
        <v>299</v>
      </c>
      <c r="E107" s="14">
        <v>36000</v>
      </c>
      <c r="F107" s="14">
        <v>38000</v>
      </c>
      <c r="G107" s="14">
        <v>8500</v>
      </c>
      <c r="H107" s="14">
        <v>9000</v>
      </c>
      <c r="I107" s="14">
        <v>500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>
        <v>11000</v>
      </c>
      <c r="T107" s="14"/>
      <c r="U107" s="14">
        <v>985</v>
      </c>
      <c r="V107" s="14"/>
      <c r="W107" s="14"/>
      <c r="X107" s="14"/>
      <c r="Y107" s="14"/>
      <c r="Z107" s="14"/>
      <c r="AA107" s="14"/>
      <c r="AB107" s="14">
        <v>11000</v>
      </c>
      <c r="AC107" s="14"/>
      <c r="AD107" s="14"/>
      <c r="AE107" s="14"/>
      <c r="AF107" s="14"/>
      <c r="AG107" s="14"/>
      <c r="AH107" s="14"/>
      <c r="AI107" s="14"/>
      <c r="AJ107" s="14"/>
      <c r="AK107" s="14">
        <v>2</v>
      </c>
      <c r="AL107" s="14"/>
      <c r="AM107" s="14">
        <f t="shared" si="16"/>
        <v>9500</v>
      </c>
      <c r="AN107" s="14">
        <f t="shared" si="17"/>
        <v>0</v>
      </c>
      <c r="AO107" s="14">
        <f t="shared" si="18"/>
        <v>11000</v>
      </c>
      <c r="AP107" s="14">
        <f t="shared" si="19"/>
        <v>11000</v>
      </c>
      <c r="AQ107" s="14">
        <f t="array" ref="AQ107">SUM(F107:AK107*$F$144:$AK$144)</f>
        <v>214787</v>
      </c>
      <c r="AR107" s="13">
        <f t="shared" si="20"/>
        <v>5.6522894736842106</v>
      </c>
      <c r="AS107" s="12">
        <f t="shared" si="21"/>
        <v>0.94736842105263153</v>
      </c>
      <c r="AT107" s="12">
        <f t="shared" si="22"/>
        <v>0.22368421052631579</v>
      </c>
    </row>
    <row r="108" spans="1:46" x14ac:dyDescent="0.5">
      <c r="A108" s="15" t="s">
        <v>82</v>
      </c>
      <c r="B108" s="15" t="s">
        <v>90</v>
      </c>
      <c r="C108" s="15" t="s">
        <v>91</v>
      </c>
      <c r="D108" s="15" t="s">
        <v>92</v>
      </c>
      <c r="E108" s="14">
        <v>33600</v>
      </c>
      <c r="F108" s="14">
        <v>35000</v>
      </c>
      <c r="G108" s="14">
        <v>20000</v>
      </c>
      <c r="H108" s="14">
        <v>3000</v>
      </c>
      <c r="I108" s="14"/>
      <c r="J108" s="14"/>
      <c r="K108" s="14">
        <v>24000</v>
      </c>
      <c r="L108" s="14"/>
      <c r="M108" s="14"/>
      <c r="N108" s="14"/>
      <c r="O108" s="14"/>
      <c r="P108" s="14"/>
      <c r="Q108" s="14"/>
      <c r="R108" s="14">
        <v>1000</v>
      </c>
      <c r="S108" s="14"/>
      <c r="T108" s="14"/>
      <c r="U108" s="14"/>
      <c r="V108" s="14">
        <v>1500</v>
      </c>
      <c r="W108" s="14">
        <v>700</v>
      </c>
      <c r="X108" s="14">
        <v>6000</v>
      </c>
      <c r="Y108" s="14"/>
      <c r="Z108" s="14"/>
      <c r="AA108" s="14">
        <v>6000</v>
      </c>
      <c r="AB108" s="14">
        <v>2500</v>
      </c>
      <c r="AC108" s="14"/>
      <c r="AD108" s="14"/>
      <c r="AE108" s="14"/>
      <c r="AF108" s="14">
        <v>20</v>
      </c>
      <c r="AG108" s="14"/>
      <c r="AH108" s="14"/>
      <c r="AI108" s="14">
        <v>10000</v>
      </c>
      <c r="AJ108" s="14"/>
      <c r="AK108" s="14"/>
      <c r="AL108" s="14"/>
      <c r="AM108" s="14">
        <f t="shared" si="16"/>
        <v>3000</v>
      </c>
      <c r="AN108" s="14">
        <f t="shared" si="17"/>
        <v>24000</v>
      </c>
      <c r="AO108" s="14">
        <f t="shared" si="18"/>
        <v>1000</v>
      </c>
      <c r="AP108" s="14">
        <f t="shared" si="19"/>
        <v>14500</v>
      </c>
      <c r="AQ108" s="14">
        <f t="array" ref="AQ108">SUM(F108:AK108*$F$144:$AK$144)</f>
        <v>330000.02</v>
      </c>
      <c r="AR108" s="13">
        <f t="shared" si="20"/>
        <v>9.4285720000000008</v>
      </c>
      <c r="AS108" s="12">
        <f t="shared" si="21"/>
        <v>0.96</v>
      </c>
      <c r="AT108" s="12">
        <f t="shared" si="22"/>
        <v>0.5714285714285714</v>
      </c>
    </row>
    <row r="109" spans="1:46" x14ac:dyDescent="0.5">
      <c r="A109" s="15" t="s">
        <v>55</v>
      </c>
      <c r="B109" s="15" t="s">
        <v>56</v>
      </c>
      <c r="C109" s="15" t="s">
        <v>57</v>
      </c>
      <c r="D109" s="15" t="s">
        <v>58</v>
      </c>
      <c r="E109" s="14">
        <v>30500</v>
      </c>
      <c r="F109" s="14">
        <v>33000</v>
      </c>
      <c r="G109" s="14"/>
      <c r="H109" s="14">
        <v>12300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>
        <v>8500</v>
      </c>
      <c r="S109" s="14"/>
      <c r="T109" s="14"/>
      <c r="U109" s="14">
        <v>1900</v>
      </c>
      <c r="V109" s="14">
        <v>3000</v>
      </c>
      <c r="W109" s="14">
        <v>3000</v>
      </c>
      <c r="X109" s="14">
        <v>11000</v>
      </c>
      <c r="Y109" s="14"/>
      <c r="Z109" s="14"/>
      <c r="AA109" s="14"/>
      <c r="AB109" s="14">
        <v>11500</v>
      </c>
      <c r="AC109" s="14"/>
      <c r="AD109" s="14"/>
      <c r="AE109" s="14"/>
      <c r="AF109" s="14"/>
      <c r="AG109" s="14"/>
      <c r="AH109" s="14"/>
      <c r="AI109" s="14"/>
      <c r="AJ109" s="14"/>
      <c r="AK109" s="14">
        <v>4</v>
      </c>
      <c r="AL109" s="14"/>
      <c r="AM109" s="14">
        <f t="shared" si="16"/>
        <v>12300</v>
      </c>
      <c r="AN109" s="14">
        <f t="shared" si="17"/>
        <v>0</v>
      </c>
      <c r="AO109" s="14">
        <f t="shared" si="18"/>
        <v>8500</v>
      </c>
      <c r="AP109" s="14">
        <f t="shared" si="19"/>
        <v>22500</v>
      </c>
      <c r="AQ109" s="14">
        <f t="array" ref="AQ109">SUM(F109:AK109*$F$144:$AK$144)</f>
        <v>320324</v>
      </c>
      <c r="AR109" s="13">
        <f t="shared" si="20"/>
        <v>9.7067878787878783</v>
      </c>
      <c r="AS109" s="12">
        <f t="shared" si="21"/>
        <v>0.9242424242424242</v>
      </c>
      <c r="AT109" s="12">
        <f t="shared" si="22"/>
        <v>0</v>
      </c>
    </row>
    <row r="110" spans="1:46" x14ac:dyDescent="0.5">
      <c r="A110" s="15" t="s">
        <v>125</v>
      </c>
      <c r="B110" s="15" t="s">
        <v>126</v>
      </c>
      <c r="C110" s="15" t="s">
        <v>64</v>
      </c>
      <c r="D110" s="15" t="s">
        <v>127</v>
      </c>
      <c r="E110" s="14">
        <v>28200</v>
      </c>
      <c r="F110" s="14">
        <v>30800</v>
      </c>
      <c r="G110" s="14">
        <v>14000</v>
      </c>
      <c r="H110" s="14">
        <v>8200</v>
      </c>
      <c r="I110" s="14">
        <v>200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>
        <v>6500</v>
      </c>
      <c r="T110" s="14"/>
      <c r="U110" s="14"/>
      <c r="V110" s="14">
        <v>3200</v>
      </c>
      <c r="W110" s="14">
        <v>2200</v>
      </c>
      <c r="X110" s="14">
        <v>13500</v>
      </c>
      <c r="Y110" s="14">
        <v>6500</v>
      </c>
      <c r="Z110" s="14"/>
      <c r="AA110" s="14"/>
      <c r="AB110" s="14">
        <v>9000</v>
      </c>
      <c r="AC110" s="14"/>
      <c r="AD110" s="14"/>
      <c r="AE110" s="14"/>
      <c r="AF110" s="14"/>
      <c r="AG110" s="14"/>
      <c r="AH110" s="14"/>
      <c r="AI110" s="14">
        <v>3700</v>
      </c>
      <c r="AJ110" s="14"/>
      <c r="AK110" s="14">
        <v>9</v>
      </c>
      <c r="AL110" s="14"/>
      <c r="AM110" s="14">
        <f t="shared" si="16"/>
        <v>8400</v>
      </c>
      <c r="AN110" s="14">
        <f t="shared" si="17"/>
        <v>0</v>
      </c>
      <c r="AO110" s="14">
        <f t="shared" si="18"/>
        <v>6500</v>
      </c>
      <c r="AP110" s="14">
        <f t="shared" si="19"/>
        <v>29000</v>
      </c>
      <c r="AQ110" s="14">
        <f t="array" ref="AQ110">SUM(F110:AK110*$F$144:$AK$144)</f>
        <v>304304</v>
      </c>
      <c r="AR110" s="13">
        <f t="shared" si="20"/>
        <v>9.8800000000000008</v>
      </c>
      <c r="AS110" s="12">
        <f t="shared" si="21"/>
        <v>0.91558441558441561</v>
      </c>
      <c r="AT110" s="12">
        <f t="shared" si="22"/>
        <v>0.45454545454545453</v>
      </c>
    </row>
    <row r="111" spans="1:46" x14ac:dyDescent="0.5">
      <c r="A111" s="15" t="s">
        <v>254</v>
      </c>
      <c r="B111" s="15" t="s">
        <v>254</v>
      </c>
      <c r="C111" s="15" t="s">
        <v>38</v>
      </c>
      <c r="D111" s="15" t="s">
        <v>195</v>
      </c>
      <c r="E111" s="14">
        <v>25000</v>
      </c>
      <c r="F111" s="14">
        <v>27500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>
        <f t="shared" si="16"/>
        <v>0</v>
      </c>
      <c r="AN111" s="14">
        <f t="shared" si="17"/>
        <v>0</v>
      </c>
      <c r="AO111" s="14">
        <f t="shared" si="18"/>
        <v>0</v>
      </c>
      <c r="AP111" s="14">
        <f t="shared" si="19"/>
        <v>0</v>
      </c>
      <c r="AQ111" s="14">
        <f t="array" ref="AQ111">SUM(F111:AK111*$F$144:$AK$144)</f>
        <v>27500</v>
      </c>
      <c r="AR111" s="13">
        <f t="shared" si="20"/>
        <v>1</v>
      </c>
      <c r="AS111" s="12">
        <f t="shared" si="21"/>
        <v>0.90909090909090906</v>
      </c>
      <c r="AT111" s="12">
        <f t="shared" si="22"/>
        <v>0</v>
      </c>
    </row>
    <row r="112" spans="1:46" x14ac:dyDescent="0.5">
      <c r="A112" s="15" t="s">
        <v>145</v>
      </c>
      <c r="B112" s="15" t="s">
        <v>146</v>
      </c>
      <c r="C112" s="15" t="s">
        <v>107</v>
      </c>
      <c r="D112" s="15" t="s">
        <v>147</v>
      </c>
      <c r="E112" s="14">
        <v>26500</v>
      </c>
      <c r="F112" s="14">
        <v>27300</v>
      </c>
      <c r="G112" s="14">
        <v>18000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>
        <v>2200</v>
      </c>
      <c r="Y112" s="14"/>
      <c r="Z112" s="14"/>
      <c r="AA112" s="14"/>
      <c r="AB112" s="14"/>
      <c r="AC112" s="14">
        <v>20800</v>
      </c>
      <c r="AD112" s="14"/>
      <c r="AE112" s="14"/>
      <c r="AF112" s="14">
        <v>13</v>
      </c>
      <c r="AG112" s="14"/>
      <c r="AH112" s="14"/>
      <c r="AI112" s="14">
        <v>10000</v>
      </c>
      <c r="AJ112" s="14">
        <v>23000</v>
      </c>
      <c r="AK112" s="14"/>
      <c r="AL112" s="14"/>
      <c r="AM112" s="14">
        <f t="shared" si="16"/>
        <v>0</v>
      </c>
      <c r="AN112" s="14">
        <f t="shared" si="17"/>
        <v>0</v>
      </c>
      <c r="AO112" s="14">
        <f t="shared" si="18"/>
        <v>0</v>
      </c>
      <c r="AP112" s="14">
        <f t="shared" si="19"/>
        <v>23000</v>
      </c>
      <c r="AQ112" s="14">
        <f t="array" ref="AQ112">SUM(F112:AK112*$F$144:$AK$144)</f>
        <v>1527300.013</v>
      </c>
      <c r="AR112" s="13">
        <f t="shared" si="20"/>
        <v>55.945055421245421</v>
      </c>
      <c r="AS112" s="12">
        <f t="shared" si="21"/>
        <v>0.97069597069597069</v>
      </c>
      <c r="AT112" s="12">
        <f t="shared" si="22"/>
        <v>0.65934065934065933</v>
      </c>
    </row>
    <row r="113" spans="1:46" x14ac:dyDescent="0.5">
      <c r="A113" s="15" t="s">
        <v>204</v>
      </c>
      <c r="B113" s="15" t="s">
        <v>204</v>
      </c>
      <c r="C113" s="15" t="s">
        <v>9</v>
      </c>
      <c r="D113" s="15" t="s">
        <v>10</v>
      </c>
      <c r="E113" s="14">
        <v>26000</v>
      </c>
      <c r="F113" s="14">
        <v>27000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>
        <v>3300</v>
      </c>
      <c r="S113" s="14">
        <v>2500</v>
      </c>
      <c r="T113" s="14"/>
      <c r="U113" s="14"/>
      <c r="V113" s="14"/>
      <c r="W113" s="14"/>
      <c r="X113" s="14"/>
      <c r="Y113" s="14"/>
      <c r="Z113" s="14"/>
      <c r="AA113" s="14"/>
      <c r="AB113" s="14">
        <v>5000</v>
      </c>
      <c r="AC113" s="14"/>
      <c r="AD113" s="14">
        <v>9000</v>
      </c>
      <c r="AE113" s="14"/>
      <c r="AF113" s="14"/>
      <c r="AG113" s="14"/>
      <c r="AH113" s="14"/>
      <c r="AI113" s="14"/>
      <c r="AJ113" s="14"/>
      <c r="AK113" s="14">
        <v>11</v>
      </c>
      <c r="AL113" s="14"/>
      <c r="AM113" s="14">
        <f t="shared" si="16"/>
        <v>0</v>
      </c>
      <c r="AN113" s="14">
        <f t="shared" si="17"/>
        <v>0</v>
      </c>
      <c r="AO113" s="14">
        <f t="shared" si="18"/>
        <v>5800</v>
      </c>
      <c r="AP113" s="14">
        <f t="shared" si="19"/>
        <v>14000</v>
      </c>
      <c r="AQ113" s="14">
        <f t="array" ref="AQ113">SUM(F113:AK113*$F$144:$AK$144)</f>
        <v>98066</v>
      </c>
      <c r="AR113" s="13">
        <f t="shared" si="20"/>
        <v>3.6320740740740742</v>
      </c>
      <c r="AS113" s="12">
        <f t="shared" si="21"/>
        <v>0.96296296296296291</v>
      </c>
      <c r="AT113" s="12">
        <f t="shared" si="22"/>
        <v>0</v>
      </c>
    </row>
    <row r="114" spans="1:46" x14ac:dyDescent="0.5">
      <c r="A114" s="15" t="s">
        <v>294</v>
      </c>
      <c r="B114" s="15" t="s">
        <v>335</v>
      </c>
      <c r="C114" s="15" t="s">
        <v>186</v>
      </c>
      <c r="D114" s="15" t="s">
        <v>336</v>
      </c>
      <c r="E114" s="14">
        <v>25500</v>
      </c>
      <c r="F114" s="14">
        <v>26000</v>
      </c>
      <c r="G114" s="14"/>
      <c r="H114" s="14">
        <v>8500</v>
      </c>
      <c r="I114" s="14">
        <v>3000</v>
      </c>
      <c r="J114" s="14"/>
      <c r="K114" s="14"/>
      <c r="L114" s="14"/>
      <c r="M114" s="14"/>
      <c r="N114" s="14"/>
      <c r="O114" s="14"/>
      <c r="P114" s="14"/>
      <c r="Q114" s="14"/>
      <c r="R114" s="14">
        <v>7300</v>
      </c>
      <c r="S114" s="14"/>
      <c r="T114" s="14"/>
      <c r="U114" s="14"/>
      <c r="V114" s="14"/>
      <c r="W114" s="14">
        <v>1800</v>
      </c>
      <c r="X114" s="14">
        <v>4500</v>
      </c>
      <c r="Y114" s="14"/>
      <c r="Z114" s="14"/>
      <c r="AA114" s="14"/>
      <c r="AB114" s="14">
        <v>7600</v>
      </c>
      <c r="AC114" s="14"/>
      <c r="AD114" s="14"/>
      <c r="AE114" s="14"/>
      <c r="AF114" s="14"/>
      <c r="AG114" s="14"/>
      <c r="AH114" s="14"/>
      <c r="AI114" s="14"/>
      <c r="AJ114" s="14"/>
      <c r="AK114" s="14">
        <v>2</v>
      </c>
      <c r="AL114" s="14"/>
      <c r="AM114" s="14">
        <f t="shared" si="16"/>
        <v>11500</v>
      </c>
      <c r="AN114" s="14">
        <f t="shared" si="17"/>
        <v>0</v>
      </c>
      <c r="AO114" s="14">
        <f t="shared" si="18"/>
        <v>7300</v>
      </c>
      <c r="AP114" s="14">
        <f t="shared" si="19"/>
        <v>12100</v>
      </c>
      <c r="AQ114" s="14">
        <f t="array" ref="AQ114">SUM(F114:AK114*$F$144:$AK$144)</f>
        <v>185812</v>
      </c>
      <c r="AR114" s="13">
        <f t="shared" si="20"/>
        <v>7.1466153846153846</v>
      </c>
      <c r="AS114" s="12">
        <f t="shared" si="21"/>
        <v>0.98076923076923073</v>
      </c>
      <c r="AT114" s="12">
        <f t="shared" si="22"/>
        <v>0</v>
      </c>
    </row>
    <row r="115" spans="1:46" x14ac:dyDescent="0.5">
      <c r="A115" s="15" t="s">
        <v>215</v>
      </c>
      <c r="B115" s="15" t="s">
        <v>216</v>
      </c>
      <c r="C115" s="15" t="s">
        <v>178</v>
      </c>
      <c r="D115" s="15" t="s">
        <v>217</v>
      </c>
      <c r="E115" s="14">
        <v>24500</v>
      </c>
      <c r="F115" s="14">
        <v>25500</v>
      </c>
      <c r="G115" s="14"/>
      <c r="H115" s="14">
        <v>11500</v>
      </c>
      <c r="I115" s="14">
        <v>500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>
        <v>5000</v>
      </c>
      <c r="T115" s="14"/>
      <c r="U115" s="14"/>
      <c r="V115" s="14"/>
      <c r="W115" s="14"/>
      <c r="X115" s="14">
        <v>10500</v>
      </c>
      <c r="Y115" s="14">
        <v>6500</v>
      </c>
      <c r="Z115" s="14"/>
      <c r="AA115" s="14"/>
      <c r="AB115" s="14">
        <v>7500</v>
      </c>
      <c r="AC115" s="14"/>
      <c r="AD115" s="14"/>
      <c r="AE115" s="14"/>
      <c r="AF115" s="14"/>
      <c r="AG115" s="14"/>
      <c r="AH115" s="14"/>
      <c r="AI115" s="14"/>
      <c r="AJ115" s="14"/>
      <c r="AK115" s="14">
        <v>10</v>
      </c>
      <c r="AL115" s="14"/>
      <c r="AM115" s="14">
        <f t="shared" si="16"/>
        <v>12000</v>
      </c>
      <c r="AN115" s="14">
        <f t="shared" si="17"/>
        <v>0</v>
      </c>
      <c r="AO115" s="14">
        <f t="shared" si="18"/>
        <v>5000</v>
      </c>
      <c r="AP115" s="14">
        <f t="shared" si="19"/>
        <v>24500</v>
      </c>
      <c r="AQ115" s="14">
        <f t="array" ref="AQ115">SUM(F115:AK115*$F$144:$AK$144)</f>
        <v>196060</v>
      </c>
      <c r="AR115" s="13">
        <f t="shared" si="20"/>
        <v>7.688627450980392</v>
      </c>
      <c r="AS115" s="12">
        <f t="shared" si="21"/>
        <v>0.96078431372549022</v>
      </c>
      <c r="AT115" s="12">
        <f t="shared" si="22"/>
        <v>0</v>
      </c>
    </row>
    <row r="116" spans="1:46" x14ac:dyDescent="0.5">
      <c r="A116" s="15" t="s">
        <v>274</v>
      </c>
      <c r="B116" s="15" t="s">
        <v>274</v>
      </c>
      <c r="C116" s="15" t="s">
        <v>9</v>
      </c>
      <c r="D116" s="15" t="s">
        <v>10</v>
      </c>
      <c r="E116" s="14">
        <v>15000</v>
      </c>
      <c r="F116" s="14">
        <v>25000</v>
      </c>
      <c r="G116" s="14">
        <v>14300</v>
      </c>
      <c r="H116" s="14"/>
      <c r="I116" s="14"/>
      <c r="J116" s="14"/>
      <c r="K116" s="14"/>
      <c r="L116" s="14"/>
      <c r="M116" s="14"/>
      <c r="N116" s="14"/>
      <c r="O116" s="14">
        <v>5000</v>
      </c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>
        <v>1800</v>
      </c>
      <c r="AA116" s="14"/>
      <c r="AB116" s="14"/>
      <c r="AC116" s="14"/>
      <c r="AD116" s="14">
        <v>3600</v>
      </c>
      <c r="AE116" s="14"/>
      <c r="AF116" s="14">
        <v>4</v>
      </c>
      <c r="AG116" s="14"/>
      <c r="AH116" s="14">
        <v>1500</v>
      </c>
      <c r="AI116" s="14">
        <v>8000</v>
      </c>
      <c r="AJ116" s="14">
        <v>5800</v>
      </c>
      <c r="AK116" s="14">
        <v>6</v>
      </c>
      <c r="AL116" s="14"/>
      <c r="AM116" s="14">
        <f t="shared" si="16"/>
        <v>0</v>
      </c>
      <c r="AN116" s="14">
        <f t="shared" si="17"/>
        <v>0</v>
      </c>
      <c r="AO116" s="14">
        <f t="shared" si="18"/>
        <v>0</v>
      </c>
      <c r="AP116" s="14">
        <f t="shared" si="19"/>
        <v>5400</v>
      </c>
      <c r="AQ116" s="14">
        <f t="array" ref="AQ116">SUM(F116:AK116*$F$144:$AK$144)</f>
        <v>464836.00400000002</v>
      </c>
      <c r="AR116" s="13">
        <f t="shared" si="20"/>
        <v>18.59344016</v>
      </c>
      <c r="AS116" s="12">
        <f t="shared" si="21"/>
        <v>0.6</v>
      </c>
      <c r="AT116" s="12">
        <f t="shared" si="22"/>
        <v>0.57199999999999995</v>
      </c>
    </row>
    <row r="117" spans="1:46" x14ac:dyDescent="0.5">
      <c r="A117" s="15" t="s">
        <v>145</v>
      </c>
      <c r="B117" s="15" t="s">
        <v>148</v>
      </c>
      <c r="C117" s="15" t="s">
        <v>149</v>
      </c>
      <c r="D117" s="15" t="s">
        <v>150</v>
      </c>
      <c r="E117" s="14">
        <v>22300</v>
      </c>
      <c r="F117" s="14">
        <v>23000</v>
      </c>
      <c r="G117" s="14">
        <v>8600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>
        <v>4700</v>
      </c>
      <c r="T117" s="14"/>
      <c r="U117" s="14"/>
      <c r="V117" s="14"/>
      <c r="W117" s="14"/>
      <c r="X117" s="14">
        <v>9500</v>
      </c>
      <c r="Y117" s="14"/>
      <c r="Z117" s="14">
        <v>6900</v>
      </c>
      <c r="AA117" s="14"/>
      <c r="AB117" s="14">
        <v>7700</v>
      </c>
      <c r="AC117" s="14"/>
      <c r="AD117" s="14"/>
      <c r="AE117" s="14"/>
      <c r="AF117" s="14">
        <v>3</v>
      </c>
      <c r="AG117" s="14"/>
      <c r="AH117" s="14"/>
      <c r="AI117" s="14">
        <v>700</v>
      </c>
      <c r="AJ117" s="14">
        <v>5100</v>
      </c>
      <c r="AK117" s="14">
        <v>1</v>
      </c>
      <c r="AL117" s="14"/>
      <c r="AM117" s="14">
        <f t="shared" si="16"/>
        <v>0</v>
      </c>
      <c r="AN117" s="14">
        <f t="shared" si="17"/>
        <v>0</v>
      </c>
      <c r="AO117" s="14">
        <f t="shared" si="18"/>
        <v>4700</v>
      </c>
      <c r="AP117" s="14">
        <f t="shared" si="19"/>
        <v>24100</v>
      </c>
      <c r="AQ117" s="14">
        <f t="array" ref="AQ117">SUM(F117:AK117*$F$144:$AK$144)</f>
        <v>443056.00300000003</v>
      </c>
      <c r="AR117" s="13">
        <f t="shared" si="20"/>
        <v>19.263304478260871</v>
      </c>
      <c r="AS117" s="12">
        <f t="shared" si="21"/>
        <v>0.9695652173913043</v>
      </c>
      <c r="AT117" s="12">
        <f t="shared" si="22"/>
        <v>0.37391304347826088</v>
      </c>
    </row>
    <row r="118" spans="1:46" x14ac:dyDescent="0.5">
      <c r="A118" s="15" t="s">
        <v>250</v>
      </c>
      <c r="B118" s="15" t="s">
        <v>251</v>
      </c>
      <c r="C118" s="15" t="s">
        <v>61</v>
      </c>
      <c r="D118" s="15" t="s">
        <v>252</v>
      </c>
      <c r="E118" s="14">
        <v>19700</v>
      </c>
      <c r="F118" s="14">
        <v>22500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>
        <v>3000</v>
      </c>
      <c r="AJ118" s="14"/>
      <c r="AK118" s="14"/>
      <c r="AL118" s="14"/>
      <c r="AM118" s="14">
        <f t="shared" si="16"/>
        <v>0</v>
      </c>
      <c r="AN118" s="14">
        <f t="shared" si="17"/>
        <v>0</v>
      </c>
      <c r="AO118" s="14">
        <f t="shared" si="18"/>
        <v>0</v>
      </c>
      <c r="AP118" s="14">
        <f t="shared" si="19"/>
        <v>0</v>
      </c>
      <c r="AQ118" s="14">
        <f t="array" ref="AQ118">SUM(F118:AK118*$F$144:$AK$144)</f>
        <v>27000</v>
      </c>
      <c r="AR118" s="13">
        <f t="shared" si="20"/>
        <v>1.2</v>
      </c>
      <c r="AS118" s="12">
        <f t="shared" si="21"/>
        <v>0.87555555555555553</v>
      </c>
      <c r="AT118" s="12">
        <f t="shared" si="22"/>
        <v>0</v>
      </c>
    </row>
    <row r="119" spans="1:46" x14ac:dyDescent="0.5">
      <c r="A119" s="15" t="s">
        <v>82</v>
      </c>
      <c r="B119" s="15" t="s">
        <v>83</v>
      </c>
      <c r="C119" s="15" t="s">
        <v>38</v>
      </c>
      <c r="D119" s="15" t="s">
        <v>84</v>
      </c>
      <c r="E119" s="14">
        <v>20000</v>
      </c>
      <c r="F119" s="14">
        <v>21000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>
        <v>6000</v>
      </c>
      <c r="S119" s="14"/>
      <c r="T119" s="14"/>
      <c r="U119" s="14"/>
      <c r="V119" s="14"/>
      <c r="W119" s="14"/>
      <c r="X119" s="14">
        <v>8000</v>
      </c>
      <c r="Y119" s="14"/>
      <c r="Z119" s="14"/>
      <c r="AA119" s="14"/>
      <c r="AB119" s="14">
        <v>6000</v>
      </c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>
        <f t="shared" si="16"/>
        <v>0</v>
      </c>
      <c r="AN119" s="14">
        <f t="shared" si="17"/>
        <v>0</v>
      </c>
      <c r="AO119" s="14">
        <f t="shared" si="18"/>
        <v>6000</v>
      </c>
      <c r="AP119" s="14">
        <f t="shared" si="19"/>
        <v>14000</v>
      </c>
      <c r="AQ119" s="14">
        <f t="array" ref="AQ119">SUM(F119:AK119*$F$144:$AK$144)</f>
        <v>93000</v>
      </c>
      <c r="AR119" s="13">
        <f t="shared" si="20"/>
        <v>4.4285714285714288</v>
      </c>
      <c r="AS119" s="12">
        <f t="shared" si="21"/>
        <v>0.95238095238095233</v>
      </c>
      <c r="AT119" s="12">
        <f t="shared" si="22"/>
        <v>0</v>
      </c>
    </row>
    <row r="120" spans="1:46" x14ac:dyDescent="0.5">
      <c r="A120" s="15" t="s">
        <v>301</v>
      </c>
      <c r="B120" s="15" t="s">
        <v>304</v>
      </c>
      <c r="C120" s="15" t="s">
        <v>306</v>
      </c>
      <c r="D120" s="15" t="s">
        <v>307</v>
      </c>
      <c r="E120" s="14">
        <v>19500</v>
      </c>
      <c r="F120" s="14">
        <v>20000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>
        <v>8000</v>
      </c>
      <c r="Y120" s="14"/>
      <c r="Z120" s="14"/>
      <c r="AA120" s="14"/>
      <c r="AB120" s="14"/>
      <c r="AC120" s="14"/>
      <c r="AD120" s="14"/>
      <c r="AE120" s="14"/>
      <c r="AF120" s="14">
        <v>2</v>
      </c>
      <c r="AG120" s="14"/>
      <c r="AH120" s="14"/>
      <c r="AI120" s="14"/>
      <c r="AJ120" s="14"/>
      <c r="AK120" s="14">
        <v>2</v>
      </c>
      <c r="AL120" s="14"/>
      <c r="AM120" s="14">
        <f t="shared" si="16"/>
        <v>0</v>
      </c>
      <c r="AN120" s="14">
        <f t="shared" si="17"/>
        <v>0</v>
      </c>
      <c r="AO120" s="14">
        <f t="shared" si="18"/>
        <v>0</v>
      </c>
      <c r="AP120" s="14">
        <f t="shared" si="19"/>
        <v>8000</v>
      </c>
      <c r="AQ120" s="14">
        <f t="array" ref="AQ120">SUM(F120:AK120*$F$144:$AK$144)</f>
        <v>44012.002</v>
      </c>
      <c r="AR120" s="13">
        <f t="shared" si="20"/>
        <v>2.2006000999999999</v>
      </c>
      <c r="AS120" s="12">
        <f t="shared" si="21"/>
        <v>0.97499999999999998</v>
      </c>
      <c r="AT120" s="12">
        <f t="shared" si="22"/>
        <v>0</v>
      </c>
    </row>
    <row r="121" spans="1:46" x14ac:dyDescent="0.5">
      <c r="A121" s="15" t="s">
        <v>172</v>
      </c>
      <c r="B121" s="15" t="s">
        <v>177</v>
      </c>
      <c r="C121" s="15" t="s">
        <v>178</v>
      </c>
      <c r="D121" s="15" t="s">
        <v>179</v>
      </c>
      <c r="E121" s="14">
        <v>18000</v>
      </c>
      <c r="F121" s="14">
        <v>18500</v>
      </c>
      <c r="G121" s="14"/>
      <c r="H121" s="14">
        <v>7500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>
        <v>4000</v>
      </c>
      <c r="S121" s="14"/>
      <c r="T121" s="14"/>
      <c r="U121" s="14"/>
      <c r="V121" s="14"/>
      <c r="W121" s="14">
        <v>1300</v>
      </c>
      <c r="X121" s="14">
        <v>6000</v>
      </c>
      <c r="Y121" s="14"/>
      <c r="Z121" s="14"/>
      <c r="AA121" s="14"/>
      <c r="AB121" s="14">
        <v>4000</v>
      </c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>
        <f t="shared" si="16"/>
        <v>7500</v>
      </c>
      <c r="AN121" s="14">
        <f t="shared" si="17"/>
        <v>0</v>
      </c>
      <c r="AO121" s="14">
        <f t="shared" si="18"/>
        <v>4000</v>
      </c>
      <c r="AP121" s="14">
        <f t="shared" si="19"/>
        <v>10000</v>
      </c>
      <c r="AQ121" s="14">
        <f t="array" ref="AQ121">SUM(F121:AK121*$F$144:$AK$144)</f>
        <v>126500</v>
      </c>
      <c r="AR121" s="13">
        <f t="shared" si="20"/>
        <v>6.8378378378378377</v>
      </c>
      <c r="AS121" s="12">
        <f t="shared" si="21"/>
        <v>0.97297297297297303</v>
      </c>
      <c r="AT121" s="12">
        <f t="shared" si="22"/>
        <v>0</v>
      </c>
    </row>
    <row r="122" spans="1:46" x14ac:dyDescent="0.5">
      <c r="A122" s="15" t="s">
        <v>119</v>
      </c>
      <c r="B122" s="15" t="s">
        <v>120</v>
      </c>
      <c r="C122" s="15" t="s">
        <v>61</v>
      </c>
      <c r="D122" s="15" t="s">
        <v>62</v>
      </c>
      <c r="E122" s="14">
        <v>15000</v>
      </c>
      <c r="F122" s="14">
        <v>16000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>
        <f t="shared" si="16"/>
        <v>0</v>
      </c>
      <c r="AN122" s="14">
        <f t="shared" si="17"/>
        <v>0</v>
      </c>
      <c r="AO122" s="14">
        <f t="shared" si="18"/>
        <v>0</v>
      </c>
      <c r="AP122" s="14">
        <f t="shared" si="19"/>
        <v>0</v>
      </c>
      <c r="AQ122" s="14">
        <f t="array" ref="AQ122">SUM(F122:AK122*$F$144:$AK$144)</f>
        <v>16000</v>
      </c>
      <c r="AR122" s="13">
        <f t="shared" si="20"/>
        <v>1</v>
      </c>
      <c r="AS122" s="12">
        <f t="shared" si="21"/>
        <v>0.9375</v>
      </c>
      <c r="AT122" s="12">
        <f t="shared" si="22"/>
        <v>0</v>
      </c>
    </row>
    <row r="123" spans="1:46" x14ac:dyDescent="0.5">
      <c r="A123" s="15" t="s">
        <v>286</v>
      </c>
      <c r="B123" s="15" t="s">
        <v>287</v>
      </c>
      <c r="C123" s="15" t="s">
        <v>57</v>
      </c>
      <c r="D123" s="15" t="s">
        <v>193</v>
      </c>
      <c r="E123" s="14">
        <v>15000</v>
      </c>
      <c r="F123" s="14">
        <v>15700</v>
      </c>
      <c r="G123" s="14">
        <v>7000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>
        <v>3000</v>
      </c>
      <c r="Y123" s="14"/>
      <c r="Z123" s="14"/>
      <c r="AA123" s="14"/>
      <c r="AB123" s="14">
        <v>1000</v>
      </c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>
        <f t="shared" si="16"/>
        <v>0</v>
      </c>
      <c r="AN123" s="14">
        <f t="shared" si="17"/>
        <v>0</v>
      </c>
      <c r="AO123" s="14">
        <f t="shared" si="18"/>
        <v>0</v>
      </c>
      <c r="AP123" s="14">
        <f t="shared" si="19"/>
        <v>4000</v>
      </c>
      <c r="AQ123" s="14">
        <f t="array" ref="AQ123">SUM(F123:AK123*$F$144:$AK$144)</f>
        <v>41700</v>
      </c>
      <c r="AR123" s="13">
        <f t="shared" si="20"/>
        <v>2.6560509554140128</v>
      </c>
      <c r="AS123" s="12">
        <f t="shared" si="21"/>
        <v>0.95541401273885351</v>
      </c>
      <c r="AT123" s="12">
        <f t="shared" si="22"/>
        <v>0.44585987261146498</v>
      </c>
    </row>
    <row r="124" spans="1:46" x14ac:dyDescent="0.5">
      <c r="A124" s="15" t="s">
        <v>208</v>
      </c>
      <c r="B124" s="15" t="s">
        <v>209</v>
      </c>
      <c r="C124" s="15" t="s">
        <v>38</v>
      </c>
      <c r="D124" s="15" t="s">
        <v>210</v>
      </c>
      <c r="E124" s="14">
        <v>13765</v>
      </c>
      <c r="F124" s="14">
        <v>15000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>
        <f t="shared" si="16"/>
        <v>0</v>
      </c>
      <c r="AN124" s="14">
        <f t="shared" si="17"/>
        <v>0</v>
      </c>
      <c r="AO124" s="14">
        <f t="shared" si="18"/>
        <v>0</v>
      </c>
      <c r="AP124" s="14">
        <f t="shared" si="19"/>
        <v>0</v>
      </c>
      <c r="AQ124" s="14">
        <f t="array" ref="AQ124">SUM(F124:AK124*$F$144:$AK$144)</f>
        <v>15000</v>
      </c>
      <c r="AR124" s="13">
        <f t="shared" si="20"/>
        <v>1</v>
      </c>
      <c r="AS124" s="12">
        <f t="shared" si="21"/>
        <v>0.91766666666666663</v>
      </c>
      <c r="AT124" s="12">
        <f t="shared" si="22"/>
        <v>0</v>
      </c>
    </row>
    <row r="125" spans="1:46" x14ac:dyDescent="0.5">
      <c r="A125" s="15" t="s">
        <v>82</v>
      </c>
      <c r="B125" s="15" t="s">
        <v>85</v>
      </c>
      <c r="C125" s="15" t="s">
        <v>26</v>
      </c>
      <c r="D125" s="15" t="s">
        <v>86</v>
      </c>
      <c r="E125" s="14">
        <v>13020</v>
      </c>
      <c r="F125" s="14">
        <v>14000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>
        <v>500</v>
      </c>
      <c r="W125" s="14"/>
      <c r="X125" s="14"/>
      <c r="Y125" s="14"/>
      <c r="Z125" s="14"/>
      <c r="AA125" s="14"/>
      <c r="AB125" s="14">
        <v>6200</v>
      </c>
      <c r="AC125" s="14"/>
      <c r="AD125" s="14"/>
      <c r="AE125" s="14"/>
      <c r="AF125" s="14">
        <v>2</v>
      </c>
      <c r="AG125" s="14"/>
      <c r="AH125" s="14"/>
      <c r="AI125" s="14"/>
      <c r="AJ125" s="14"/>
      <c r="AK125" s="14"/>
      <c r="AL125" s="14"/>
      <c r="AM125" s="14">
        <f t="shared" si="16"/>
        <v>0</v>
      </c>
      <c r="AN125" s="14">
        <f t="shared" si="17"/>
        <v>0</v>
      </c>
      <c r="AO125" s="14">
        <f t="shared" si="18"/>
        <v>0</v>
      </c>
      <c r="AP125" s="14">
        <f t="shared" si="19"/>
        <v>6200</v>
      </c>
      <c r="AQ125" s="14">
        <f t="array" ref="AQ125">SUM(F125:AK125*$F$144:$AK$144)</f>
        <v>40100.002</v>
      </c>
      <c r="AR125" s="13">
        <f t="shared" si="20"/>
        <v>2.8642858571428573</v>
      </c>
      <c r="AS125" s="12">
        <f t="shared" si="21"/>
        <v>0.93</v>
      </c>
      <c r="AT125" s="12">
        <f t="shared" si="22"/>
        <v>0</v>
      </c>
    </row>
    <row r="126" spans="1:46" x14ac:dyDescent="0.5">
      <c r="A126" s="15" t="s">
        <v>196</v>
      </c>
      <c r="B126" s="15" t="s">
        <v>199</v>
      </c>
      <c r="C126" s="15" t="s">
        <v>107</v>
      </c>
      <c r="D126" s="15" t="s">
        <v>200</v>
      </c>
      <c r="E126" s="14">
        <v>11000</v>
      </c>
      <c r="F126" s="14">
        <v>12500</v>
      </c>
      <c r="G126" s="14">
        <v>6875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>
        <v>6125</v>
      </c>
      <c r="AJ126" s="14"/>
      <c r="AK126" s="14"/>
      <c r="AL126" s="14"/>
      <c r="AM126" s="14">
        <f t="shared" si="16"/>
        <v>0</v>
      </c>
      <c r="AN126" s="14">
        <f t="shared" si="17"/>
        <v>0</v>
      </c>
      <c r="AO126" s="14">
        <f t="shared" si="18"/>
        <v>0</v>
      </c>
      <c r="AP126" s="14">
        <f t="shared" si="19"/>
        <v>0</v>
      </c>
      <c r="AQ126" s="14">
        <f t="array" ref="AQ126">SUM(F126:AK126*$F$144:$AK$144)</f>
        <v>35437.5</v>
      </c>
      <c r="AR126" s="13">
        <f t="shared" si="20"/>
        <v>2.835</v>
      </c>
      <c r="AS126" s="12">
        <f t="shared" si="21"/>
        <v>0.88</v>
      </c>
      <c r="AT126" s="12">
        <f t="shared" si="22"/>
        <v>0.55000000000000004</v>
      </c>
    </row>
    <row r="127" spans="1:46" x14ac:dyDescent="0.5">
      <c r="A127" s="15" t="s">
        <v>46</v>
      </c>
      <c r="B127" s="15" t="s">
        <v>46</v>
      </c>
      <c r="C127" s="15" t="s">
        <v>47</v>
      </c>
      <c r="D127" s="15" t="s">
        <v>48</v>
      </c>
      <c r="E127" s="14">
        <v>11000</v>
      </c>
      <c r="F127" s="14">
        <v>11800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>
        <v>2200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3600</v>
      </c>
      <c r="AC127" s="14"/>
      <c r="AD127" s="14"/>
      <c r="AE127" s="14"/>
      <c r="AF127" s="14"/>
      <c r="AG127" s="14"/>
      <c r="AH127" s="14"/>
      <c r="AI127" s="14">
        <v>65</v>
      </c>
      <c r="AJ127" s="14">
        <v>2945</v>
      </c>
      <c r="AK127" s="14"/>
      <c r="AL127" s="14"/>
      <c r="AM127" s="14">
        <f t="shared" si="16"/>
        <v>0</v>
      </c>
      <c r="AN127" s="14">
        <f t="shared" si="17"/>
        <v>0</v>
      </c>
      <c r="AO127" s="14">
        <f t="shared" si="18"/>
        <v>2200</v>
      </c>
      <c r="AP127" s="14">
        <f t="shared" si="19"/>
        <v>3600</v>
      </c>
      <c r="AQ127" s="14">
        <f t="array" ref="AQ127">SUM(F127:AK127*$F$144:$AK$144)</f>
        <v>210397.5</v>
      </c>
      <c r="AR127" s="13">
        <f t="shared" si="20"/>
        <v>17.830296610169491</v>
      </c>
      <c r="AS127" s="12">
        <f t="shared" si="21"/>
        <v>0.93220338983050843</v>
      </c>
      <c r="AT127" s="12">
        <f t="shared" si="22"/>
        <v>0</v>
      </c>
    </row>
    <row r="128" spans="1:46" x14ac:dyDescent="0.5">
      <c r="A128" s="67" t="s">
        <v>275</v>
      </c>
      <c r="B128" s="15" t="s">
        <v>276</v>
      </c>
      <c r="C128" s="15" t="s">
        <v>9</v>
      </c>
      <c r="D128" s="15" t="s">
        <v>277</v>
      </c>
      <c r="E128" s="14">
        <v>9500</v>
      </c>
      <c r="F128" s="14">
        <v>10000</v>
      </c>
      <c r="G128" s="14">
        <v>10000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>
        <v>6000</v>
      </c>
      <c r="AJ128" s="14"/>
      <c r="AK128" s="14"/>
      <c r="AL128" s="14"/>
      <c r="AM128" s="14">
        <f t="shared" si="16"/>
        <v>0</v>
      </c>
      <c r="AN128" s="14">
        <f t="shared" si="17"/>
        <v>0</v>
      </c>
      <c r="AO128" s="14">
        <f t="shared" si="18"/>
        <v>0</v>
      </c>
      <c r="AP128" s="14">
        <f t="shared" si="19"/>
        <v>0</v>
      </c>
      <c r="AQ128" s="14">
        <f t="array" ref="AQ128">SUM(F128:AK128*$F$144:$AK$144)</f>
        <v>39000</v>
      </c>
      <c r="AR128" s="13">
        <f t="shared" si="20"/>
        <v>3.9</v>
      </c>
      <c r="AS128" s="12">
        <f t="shared" si="21"/>
        <v>0.95</v>
      </c>
      <c r="AT128" s="12">
        <f t="shared" si="22"/>
        <v>1</v>
      </c>
    </row>
    <row r="129" spans="1:46" x14ac:dyDescent="0.5">
      <c r="A129" s="67" t="s">
        <v>218</v>
      </c>
      <c r="B129" s="15" t="s">
        <v>219</v>
      </c>
      <c r="C129" s="15" t="s">
        <v>9</v>
      </c>
      <c r="D129" s="15" t="s">
        <v>220</v>
      </c>
      <c r="E129" s="14">
        <v>8500</v>
      </c>
      <c r="F129" s="14">
        <v>10000</v>
      </c>
      <c r="G129" s="14">
        <v>7000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>
        <v>5833</v>
      </c>
      <c r="AJ129" s="14"/>
      <c r="AK129" s="14"/>
      <c r="AL129" s="14"/>
      <c r="AM129" s="14">
        <f t="shared" si="16"/>
        <v>0</v>
      </c>
      <c r="AN129" s="14">
        <f t="shared" si="17"/>
        <v>0</v>
      </c>
      <c r="AO129" s="14">
        <f t="shared" si="18"/>
        <v>0</v>
      </c>
      <c r="AP129" s="14">
        <f t="shared" si="19"/>
        <v>0</v>
      </c>
      <c r="AQ129" s="14">
        <f t="array" ref="AQ129">SUM(F129:AK129*$F$144:$AK$144)</f>
        <v>32749.5</v>
      </c>
      <c r="AR129" s="13">
        <f t="shared" si="20"/>
        <v>3.27495</v>
      </c>
      <c r="AS129" s="12">
        <f t="shared" si="21"/>
        <v>0.85</v>
      </c>
      <c r="AT129" s="12">
        <f t="shared" si="22"/>
        <v>0.7</v>
      </c>
    </row>
    <row r="130" spans="1:46" x14ac:dyDescent="0.5">
      <c r="A130" s="67" t="s">
        <v>82</v>
      </c>
      <c r="B130" s="15" t="s">
        <v>85</v>
      </c>
      <c r="C130" s="15" t="s">
        <v>26</v>
      </c>
      <c r="D130" s="15" t="s">
        <v>87</v>
      </c>
      <c r="E130" s="14">
        <v>8300</v>
      </c>
      <c r="F130" s="14">
        <v>8655</v>
      </c>
      <c r="G130" s="14">
        <v>7000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>
        <v>4</v>
      </c>
      <c r="AG130" s="14"/>
      <c r="AH130" s="14"/>
      <c r="AI130" s="14">
        <v>2000</v>
      </c>
      <c r="AJ130" s="14">
        <v>7000</v>
      </c>
      <c r="AK130" s="14">
        <v>3</v>
      </c>
      <c r="AL130" s="14"/>
      <c r="AM130" s="14">
        <f t="shared" si="16"/>
        <v>0</v>
      </c>
      <c r="AN130" s="14">
        <f t="shared" si="17"/>
        <v>0</v>
      </c>
      <c r="AO130" s="14">
        <f t="shared" si="18"/>
        <v>0</v>
      </c>
      <c r="AP130" s="14">
        <f t="shared" si="19"/>
        <v>0</v>
      </c>
      <c r="AQ130" s="14">
        <f t="array" ref="AQ130">SUM(F130:AK130*$F$144:$AK$144)</f>
        <v>445673.00400000002</v>
      </c>
      <c r="AR130" s="13">
        <f t="shared" si="20"/>
        <v>51.493125823223572</v>
      </c>
      <c r="AS130" s="12">
        <f t="shared" si="21"/>
        <v>0.95898324667822066</v>
      </c>
      <c r="AT130" s="12">
        <f t="shared" si="22"/>
        <v>0.80878105141536683</v>
      </c>
    </row>
    <row r="131" spans="1:46" x14ac:dyDescent="0.5">
      <c r="A131" s="67" t="s">
        <v>59</v>
      </c>
      <c r="B131" s="15" t="s">
        <v>60</v>
      </c>
      <c r="C131" s="15" t="s">
        <v>61</v>
      </c>
      <c r="D131" s="15" t="s">
        <v>62</v>
      </c>
      <c r="E131" s="14">
        <v>6500</v>
      </c>
      <c r="F131" s="14">
        <v>8000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>
        <f t="shared" si="16"/>
        <v>0</v>
      </c>
      <c r="AN131" s="14">
        <f t="shared" si="17"/>
        <v>0</v>
      </c>
      <c r="AO131" s="14">
        <f t="shared" si="18"/>
        <v>0</v>
      </c>
      <c r="AP131" s="14">
        <f t="shared" si="19"/>
        <v>0</v>
      </c>
      <c r="AQ131" s="14">
        <f t="array" ref="AQ131">SUM(F131:AK131*$F$144:$AK$144)</f>
        <v>8000</v>
      </c>
      <c r="AR131" s="13">
        <f t="shared" si="20"/>
        <v>1</v>
      </c>
      <c r="AS131" s="12">
        <f t="shared" si="21"/>
        <v>0.8125</v>
      </c>
      <c r="AT131" s="12">
        <f t="shared" si="22"/>
        <v>0</v>
      </c>
    </row>
    <row r="132" spans="1:46" x14ac:dyDescent="0.5">
      <c r="A132" s="67" t="s">
        <v>128</v>
      </c>
      <c r="B132" s="15" t="s">
        <v>129</v>
      </c>
      <c r="C132" s="15" t="s">
        <v>130</v>
      </c>
      <c r="D132" s="15" t="s">
        <v>131</v>
      </c>
      <c r="E132" s="14">
        <v>7500</v>
      </c>
      <c r="F132" s="14">
        <v>7700</v>
      </c>
      <c r="G132" s="14">
        <v>3850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5500</v>
      </c>
      <c r="AD132" s="14"/>
      <c r="AE132" s="14"/>
      <c r="AF132" s="14">
        <v>3</v>
      </c>
      <c r="AG132" s="14"/>
      <c r="AH132" s="14"/>
      <c r="AI132" s="14">
        <v>1000</v>
      </c>
      <c r="AJ132" s="14">
        <v>5500</v>
      </c>
      <c r="AK132" s="14"/>
      <c r="AL132" s="14"/>
      <c r="AM132" s="14">
        <f t="shared" si="16"/>
        <v>0</v>
      </c>
      <c r="AN132" s="14">
        <f t="shared" si="17"/>
        <v>0</v>
      </c>
      <c r="AO132" s="14">
        <f t="shared" si="18"/>
        <v>0</v>
      </c>
      <c r="AP132" s="14">
        <f t="shared" si="19"/>
        <v>5500</v>
      </c>
      <c r="AQ132" s="14">
        <f t="array" ref="AQ132">SUM(F132:AK132*$F$144:$AK$144)</f>
        <v>363400.00300000003</v>
      </c>
      <c r="AR132" s="13">
        <f t="shared" si="20"/>
        <v>47.19480558441559</v>
      </c>
      <c r="AS132" s="12">
        <f t="shared" si="21"/>
        <v>0.97402597402597402</v>
      </c>
      <c r="AT132" s="12">
        <f t="shared" si="22"/>
        <v>0.5</v>
      </c>
    </row>
    <row r="133" spans="1:46" x14ac:dyDescent="0.5">
      <c r="A133" s="67" t="s">
        <v>270</v>
      </c>
      <c r="B133" s="15" t="s">
        <v>325</v>
      </c>
      <c r="C133" s="15" t="s">
        <v>9</v>
      </c>
      <c r="D133" s="15" t="s">
        <v>327</v>
      </c>
      <c r="E133" s="14">
        <v>6300</v>
      </c>
      <c r="F133" s="14">
        <v>6500</v>
      </c>
      <c r="G133" s="14">
        <v>5000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>
        <v>3500</v>
      </c>
      <c r="AJ133" s="14"/>
      <c r="AK133" s="14"/>
      <c r="AL133" s="14"/>
      <c r="AM133" s="14">
        <f t="shared" si="16"/>
        <v>0</v>
      </c>
      <c r="AN133" s="14">
        <f t="shared" si="17"/>
        <v>0</v>
      </c>
      <c r="AO133" s="14">
        <f t="shared" si="18"/>
        <v>0</v>
      </c>
      <c r="AP133" s="14">
        <f t="shared" si="19"/>
        <v>0</v>
      </c>
      <c r="AQ133" s="14">
        <f t="array" ref="AQ133">SUM(F133:AK133*$F$144:$AK$144)</f>
        <v>21750</v>
      </c>
      <c r="AR133" s="13">
        <f t="shared" si="20"/>
        <v>3.3461538461538463</v>
      </c>
      <c r="AS133" s="12">
        <f t="shared" si="21"/>
        <v>0.96923076923076923</v>
      </c>
      <c r="AT133" s="12">
        <f t="shared" si="22"/>
        <v>0.76923076923076927</v>
      </c>
    </row>
    <row r="134" spans="1:46" x14ac:dyDescent="0.5">
      <c r="A134" s="67" t="s">
        <v>121</v>
      </c>
      <c r="B134" s="15" t="s">
        <v>122</v>
      </c>
      <c r="C134" s="15" t="s">
        <v>123</v>
      </c>
      <c r="D134" s="15" t="s">
        <v>124</v>
      </c>
      <c r="E134" s="14">
        <v>5500</v>
      </c>
      <c r="F134" s="14">
        <v>6300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>
        <v>1300</v>
      </c>
      <c r="S134" s="14"/>
      <c r="T134" s="14"/>
      <c r="U134" s="14"/>
      <c r="V134" s="14"/>
      <c r="W134" s="14"/>
      <c r="X134" s="14">
        <v>1000</v>
      </c>
      <c r="Y134" s="14"/>
      <c r="Z134" s="14"/>
      <c r="AA134" s="14"/>
      <c r="AB134" s="14">
        <v>1300</v>
      </c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>
        <f t="shared" si="16"/>
        <v>0</v>
      </c>
      <c r="AN134" s="14">
        <f t="shared" si="17"/>
        <v>0</v>
      </c>
      <c r="AO134" s="14">
        <f t="shared" si="18"/>
        <v>1300</v>
      </c>
      <c r="AP134" s="14">
        <f t="shared" si="19"/>
        <v>2300</v>
      </c>
      <c r="AQ134" s="14">
        <f t="array" ref="AQ134">SUM(F134:AK134*$F$144:$AK$144)</f>
        <v>19700</v>
      </c>
      <c r="AR134" s="13">
        <f t="shared" si="20"/>
        <v>3.126984126984127</v>
      </c>
      <c r="AS134" s="12">
        <f t="shared" si="21"/>
        <v>0.87301587301587302</v>
      </c>
      <c r="AT134" s="12">
        <f t="shared" si="22"/>
        <v>0</v>
      </c>
    </row>
    <row r="135" spans="1:46" x14ac:dyDescent="0.5">
      <c r="A135" s="67" t="s">
        <v>169</v>
      </c>
      <c r="B135" s="15" t="s">
        <v>169</v>
      </c>
      <c r="C135" s="15" t="s">
        <v>170</v>
      </c>
      <c r="D135" s="15" t="s">
        <v>171</v>
      </c>
      <c r="E135" s="14">
        <v>4100</v>
      </c>
      <c r="F135" s="14">
        <v>5000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>
        <f t="shared" si="16"/>
        <v>0</v>
      </c>
      <c r="AN135" s="14">
        <f t="shared" si="17"/>
        <v>0</v>
      </c>
      <c r="AO135" s="14">
        <f t="shared" si="18"/>
        <v>0</v>
      </c>
      <c r="AP135" s="14">
        <f t="shared" si="19"/>
        <v>0</v>
      </c>
      <c r="AQ135" s="14">
        <f t="array" ref="AQ135">SUM(F135:AK135*$F$144:$AK$144)</f>
        <v>5000</v>
      </c>
      <c r="AR135" s="13">
        <f t="shared" si="20"/>
        <v>1</v>
      </c>
      <c r="AS135" s="12">
        <f t="shared" si="21"/>
        <v>0.82</v>
      </c>
      <c r="AT135" s="12">
        <f t="shared" si="22"/>
        <v>0</v>
      </c>
    </row>
    <row r="136" spans="1:46" x14ac:dyDescent="0.5">
      <c r="A136" s="67" t="s">
        <v>166</v>
      </c>
      <c r="B136" s="15" t="s">
        <v>166</v>
      </c>
      <c r="C136" s="15" t="s">
        <v>167</v>
      </c>
      <c r="D136" s="15" t="s">
        <v>168</v>
      </c>
      <c r="E136" s="14">
        <v>2000</v>
      </c>
      <c r="F136" s="14">
        <v>5000</v>
      </c>
      <c r="G136" s="14">
        <v>2750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>
        <v>1600</v>
      </c>
      <c r="AJ136" s="14"/>
      <c r="AK136" s="14"/>
      <c r="AL136" s="14"/>
      <c r="AM136" s="14">
        <f t="shared" si="16"/>
        <v>0</v>
      </c>
      <c r="AN136" s="14">
        <f t="shared" si="17"/>
        <v>0</v>
      </c>
      <c r="AO136" s="14">
        <f t="shared" si="18"/>
        <v>0</v>
      </c>
      <c r="AP136" s="14">
        <f t="shared" si="19"/>
        <v>0</v>
      </c>
      <c r="AQ136" s="14">
        <f t="array" ref="AQ136">SUM(F136:AK136*$F$144:$AK$144)</f>
        <v>12900</v>
      </c>
      <c r="AR136" s="13">
        <f t="shared" si="20"/>
        <v>2.58</v>
      </c>
      <c r="AS136" s="12">
        <f t="shared" si="21"/>
        <v>0.4</v>
      </c>
      <c r="AT136" s="12">
        <f t="shared" si="22"/>
        <v>0.55000000000000004</v>
      </c>
    </row>
    <row r="137" spans="1:46" x14ac:dyDescent="0.5">
      <c r="A137" s="67" t="s">
        <v>286</v>
      </c>
      <c r="B137" s="15" t="s">
        <v>287</v>
      </c>
      <c r="C137" s="15" t="s">
        <v>178</v>
      </c>
      <c r="D137" s="15" t="s">
        <v>288</v>
      </c>
      <c r="E137" s="14">
        <v>3000</v>
      </c>
      <c r="F137" s="14">
        <v>3400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>
        <v>2900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>
        <v>3900</v>
      </c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>
        <f t="shared" si="16"/>
        <v>0</v>
      </c>
      <c r="AN137" s="14">
        <f t="shared" si="17"/>
        <v>0</v>
      </c>
      <c r="AO137" s="14">
        <f t="shared" si="18"/>
        <v>2900</v>
      </c>
      <c r="AP137" s="14">
        <f t="shared" si="19"/>
        <v>3900</v>
      </c>
      <c r="AQ137" s="14">
        <f t="array" ref="AQ137">SUM(F137:AK137*$F$144:$AK$144)</f>
        <v>29600</v>
      </c>
      <c r="AR137" s="13">
        <f t="shared" si="20"/>
        <v>8.7058823529411757</v>
      </c>
      <c r="AS137" s="12">
        <f t="shared" si="21"/>
        <v>0.88235294117647056</v>
      </c>
      <c r="AT137" s="12">
        <f t="shared" si="22"/>
        <v>0</v>
      </c>
    </row>
    <row r="138" spans="1:46" x14ac:dyDescent="0.5">
      <c r="E138" s="5"/>
      <c r="F138" s="5"/>
    </row>
    <row r="139" spans="1:46" x14ac:dyDescent="0.5">
      <c r="E139" s="5"/>
      <c r="F139" s="5"/>
    </row>
    <row r="140" spans="1:46" x14ac:dyDescent="0.5">
      <c r="E140" s="5"/>
      <c r="F140" s="5"/>
    </row>
    <row r="141" spans="1:46" x14ac:dyDescent="0.5">
      <c r="D141" s="11" t="s">
        <v>394</v>
      </c>
      <c r="E141" s="10" t="e">
        <f>VLOOKUP( LEFT($A141,3)&amp;LEFT($C141,3)&amp;LEFT($D141,15)&amp;E$3&amp;E$4, 'Indexed Rates'!$A$2:$H$3814, 8, FALSE )</f>
        <v>#N/A</v>
      </c>
      <c r="F141" s="10" t="e">
        <f>VLOOKUP( LEFT($A141,3)&amp;LEFT($C141,3)&amp;LEFT($D141,15)&amp;F$3&amp;F$4, 'Indexed Rates'!$A$2:$H$3815, 8, FALSE )</f>
        <v>#N/A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46" x14ac:dyDescent="0.5">
      <c r="D142" s="9" t="s">
        <v>393</v>
      </c>
      <c r="E142" s="6" t="s">
        <v>392</v>
      </c>
      <c r="F142" s="6" t="s">
        <v>392</v>
      </c>
      <c r="G142" s="6" t="s">
        <v>391</v>
      </c>
      <c r="H142" s="6" t="s">
        <v>390</v>
      </c>
      <c r="I142" s="6" t="s">
        <v>389</v>
      </c>
      <c r="J142" s="6" t="s">
        <v>388</v>
      </c>
      <c r="K142" s="6" t="s">
        <v>387</v>
      </c>
      <c r="L142" s="6" t="s">
        <v>386</v>
      </c>
      <c r="M142" s="6" t="s">
        <v>385</v>
      </c>
      <c r="N142" s="6" t="s">
        <v>384</v>
      </c>
      <c r="O142" s="6" t="s">
        <v>383</v>
      </c>
      <c r="P142" s="6" t="s">
        <v>382</v>
      </c>
      <c r="Q142" s="6" t="s">
        <v>381</v>
      </c>
      <c r="R142" s="6" t="s">
        <v>380</v>
      </c>
      <c r="S142" s="6" t="s">
        <v>379</v>
      </c>
      <c r="T142" s="6" t="s">
        <v>378</v>
      </c>
      <c r="U142" s="6" t="s">
        <v>377</v>
      </c>
      <c r="V142" s="6" t="s">
        <v>376</v>
      </c>
      <c r="W142" s="6" t="s">
        <v>375</v>
      </c>
      <c r="X142" s="6" t="s">
        <v>374</v>
      </c>
      <c r="Y142" s="6" t="s">
        <v>373</v>
      </c>
      <c r="Z142" s="6" t="s">
        <v>372</v>
      </c>
      <c r="AA142" s="6" t="s">
        <v>371</v>
      </c>
      <c r="AB142" s="6" t="s">
        <v>370</v>
      </c>
      <c r="AC142" s="6" t="s">
        <v>369</v>
      </c>
      <c r="AD142" s="6" t="s">
        <v>368</v>
      </c>
      <c r="AE142" s="6" t="s">
        <v>367</v>
      </c>
      <c r="AF142" s="6" t="s">
        <v>366</v>
      </c>
      <c r="AG142" s="6" t="s">
        <v>365</v>
      </c>
      <c r="AH142" s="6" t="s">
        <v>364</v>
      </c>
      <c r="AI142" s="6" t="s">
        <v>363</v>
      </c>
      <c r="AJ142" s="6" t="s">
        <v>362</v>
      </c>
      <c r="AK142" s="6" t="s">
        <v>361</v>
      </c>
      <c r="AL142" s="5" t="s">
        <v>360</v>
      </c>
      <c r="AM142" s="5" t="str">
        <f>AM1</f>
        <v>Cat Cracking, Downstream Charge Capacity, Current Year (barrels per stream day)</v>
      </c>
      <c r="AN142" s="5" t="str">
        <f>AN1</f>
        <v>Cat Hydrocracking, Downstream Charge Capacity, Current Year (barrels per stream day)</v>
      </c>
      <c r="AO142" s="5" t="str">
        <f>AO1</f>
        <v>Cat Reforming, Downstream Charge Capacity, Current Year (barrels per stream day)</v>
      </c>
      <c r="AQ142" s="5" t="str">
        <f>AQ1</f>
        <v>Scaled Rate</v>
      </c>
      <c r="AR142" s="5" t="str">
        <f>AR1</f>
        <v>Complexity Factor</v>
      </c>
    </row>
    <row r="144" spans="1:46" x14ac:dyDescent="0.5">
      <c r="A144" s="8" t="s">
        <v>359</v>
      </c>
      <c r="F144" s="6">
        <v>1</v>
      </c>
      <c r="G144" s="6">
        <v>2</v>
      </c>
      <c r="H144" s="6">
        <v>6</v>
      </c>
      <c r="I144" s="6">
        <v>6</v>
      </c>
      <c r="J144" s="6">
        <v>6</v>
      </c>
      <c r="K144" s="6">
        <v>6</v>
      </c>
      <c r="L144" s="6">
        <v>6</v>
      </c>
      <c r="M144" s="6">
        <v>6</v>
      </c>
      <c r="N144" s="6">
        <v>6</v>
      </c>
      <c r="O144" s="6">
        <v>2.5</v>
      </c>
      <c r="P144" s="6">
        <v>3</v>
      </c>
      <c r="Q144" s="6">
        <v>6</v>
      </c>
      <c r="R144" s="6">
        <v>5</v>
      </c>
      <c r="S144" s="6">
        <v>5</v>
      </c>
      <c r="T144" s="6">
        <v>15</v>
      </c>
      <c r="U144" s="6">
        <v>15</v>
      </c>
      <c r="V144" s="6">
        <v>15</v>
      </c>
      <c r="W144" s="6">
        <v>10</v>
      </c>
      <c r="X144" s="6">
        <v>3</v>
      </c>
      <c r="Y144" s="6">
        <v>3</v>
      </c>
      <c r="Z144" s="6">
        <v>3</v>
      </c>
      <c r="AA144" s="6">
        <v>3</v>
      </c>
      <c r="AB144" s="6">
        <v>3</v>
      </c>
      <c r="AC144" s="6">
        <v>3</v>
      </c>
      <c r="AD144" s="6">
        <v>3</v>
      </c>
      <c r="AE144" s="6">
        <v>3</v>
      </c>
      <c r="AF144" s="7">
        <v>1E-3</v>
      </c>
      <c r="AG144" s="6">
        <v>0</v>
      </c>
      <c r="AH144" s="6">
        <v>15</v>
      </c>
      <c r="AI144" s="6">
        <v>1.5</v>
      </c>
      <c r="AJ144" s="6">
        <v>60</v>
      </c>
      <c r="AK144" s="6">
        <v>6</v>
      </c>
    </row>
  </sheetData>
  <autoFilter ref="A4:AT137">
    <sortState ref="A5:AT137">
      <sortCondition descending="1" ref="F4:F137"/>
    </sortState>
  </autoFilter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showGridLines="0" zoomScale="75" zoomScaleNormal="75" workbookViewId="0">
      <pane ySplit="3" topLeftCell="A4" activePane="bottomLeft" state="frozen"/>
      <selection activeCell="B5" sqref="B5"/>
      <selection pane="bottomLeft" activeCell="K1" sqref="K1:N30"/>
    </sheetView>
  </sheetViews>
  <sheetFormatPr defaultColWidth="11" defaultRowHeight="14.35" x14ac:dyDescent="0.5"/>
  <cols>
    <col min="1" max="1" width="45.3515625" style="30" bestFit="1" customWidth="1"/>
    <col min="2" max="2" width="13.41015625" style="30" bestFit="1" customWidth="1"/>
    <col min="3" max="4" width="17.234375" style="30" customWidth="1"/>
    <col min="5" max="5" width="17.234375" style="30" bestFit="1" customWidth="1"/>
    <col min="6" max="7" width="17.234375" style="30" customWidth="1"/>
    <col min="8" max="8" width="10.52734375" style="30" bestFit="1" customWidth="1"/>
    <col min="9" max="9" width="15.52734375" style="30" bestFit="1" customWidth="1"/>
    <col min="10" max="10" width="11" style="30"/>
    <col min="11" max="11" width="40.234375" style="30" bestFit="1" customWidth="1"/>
    <col min="12" max="12" width="15.234375" style="30" customWidth="1"/>
    <col min="13" max="13" width="13.87890625" style="30" customWidth="1"/>
    <col min="14" max="14" width="12.52734375" style="30" customWidth="1"/>
    <col min="15" max="15" width="11" style="30"/>
    <col min="16" max="19" width="11" style="30" customWidth="1"/>
    <col min="20" max="16384" width="11" style="30"/>
  </cols>
  <sheetData>
    <row r="1" spans="1:14" x14ac:dyDescent="0.5">
      <c r="B1" s="51" t="s">
        <v>434</v>
      </c>
      <c r="C1" s="51" t="s">
        <v>433</v>
      </c>
      <c r="D1" s="51" t="s">
        <v>426</v>
      </c>
      <c r="E1" s="51" t="s">
        <v>434</v>
      </c>
      <c r="F1" s="51" t="s">
        <v>433</v>
      </c>
      <c r="G1" s="51" t="s">
        <v>426</v>
      </c>
      <c r="H1" s="51" t="s">
        <v>432</v>
      </c>
      <c r="I1" s="51" t="s">
        <v>431</v>
      </c>
      <c r="K1" s="81" t="s">
        <v>460</v>
      </c>
      <c r="L1" s="81"/>
      <c r="M1" s="81"/>
      <c r="N1" s="81"/>
    </row>
    <row r="2" spans="1:14" x14ac:dyDescent="0.5">
      <c r="B2" s="50">
        <f t="shared" ref="B2:G2" si="0">SUM(B4:B70)</f>
        <v>19506319</v>
      </c>
      <c r="C2" s="50">
        <f t="shared" si="0"/>
        <v>0</v>
      </c>
      <c r="D2" s="50">
        <f t="shared" si="0"/>
        <v>19506319</v>
      </c>
      <c r="E2" s="50">
        <f t="shared" si="0"/>
        <v>18345727</v>
      </c>
      <c r="F2" s="50">
        <f t="shared" si="0"/>
        <v>0</v>
      </c>
      <c r="G2" s="50">
        <f t="shared" si="0"/>
        <v>18345727</v>
      </c>
    </row>
    <row r="3" spans="1:14" ht="43.35" thickBot="1" x14ac:dyDescent="0.55000000000000004">
      <c r="A3" s="49" t="s">
        <v>0</v>
      </c>
      <c r="B3" s="48" t="s">
        <v>430</v>
      </c>
      <c r="C3" s="48" t="s">
        <v>430</v>
      </c>
      <c r="D3" s="48" t="s">
        <v>430</v>
      </c>
      <c r="E3" s="48" t="s">
        <v>429</v>
      </c>
      <c r="F3" s="48" t="s">
        <v>429</v>
      </c>
      <c r="G3" s="48" t="s">
        <v>429</v>
      </c>
      <c r="H3" s="80" t="s">
        <v>463</v>
      </c>
      <c r="I3" s="80" t="s">
        <v>464</v>
      </c>
      <c r="K3" s="47" t="s">
        <v>407</v>
      </c>
      <c r="L3" s="46" t="s">
        <v>427</v>
      </c>
      <c r="M3" s="46" t="s">
        <v>428</v>
      </c>
      <c r="N3" s="46" t="s">
        <v>401</v>
      </c>
    </row>
    <row r="4" spans="1:14" x14ac:dyDescent="0.5">
      <c r="A4" s="30" t="s">
        <v>270</v>
      </c>
      <c r="B4" s="31">
        <f t="array" ref="B4">SUM((A4='2016 Refinery Capacity'!$A$5:$A$137)*1*'2016 Refinery Capacity'!$F$5:$F$137)</f>
        <v>2307500</v>
      </c>
      <c r="C4" s="31">
        <f t="array" ref="C4">SUM(($A4=$A$72:$A$90)*1*C$72:C$90)</f>
        <v>0</v>
      </c>
      <c r="D4" s="31">
        <f t="shared" ref="D4:D35" si="1">SUM(B4:C4)</f>
        <v>2307500</v>
      </c>
      <c r="E4" s="31">
        <f t="array" ref="E4">SUM((A4='2016 Refinery Capacity'!$A$5:$A$137)*1*'2016 Refinery Capacity'!$E$5:$E$137)</f>
        <v>2180300</v>
      </c>
      <c r="F4" s="31">
        <f t="array" ref="F4">SUM(($A4=$A$81:$A$90)*1*F$81:F$90) + SUM(($A4=$A$72:$A$78)*1*F$72:F$78)</f>
        <v>0</v>
      </c>
      <c r="G4" s="31">
        <f t="shared" ref="G4:G35" si="2">SUM(E4:F4)</f>
        <v>2180300</v>
      </c>
      <c r="H4" s="31">
        <f>D4</f>
        <v>2307500</v>
      </c>
      <c r="I4" s="37">
        <f>H4 / $D$2</f>
        <v>0.11829499968702449</v>
      </c>
      <c r="K4" s="45" t="str">
        <f t="shared" ref="K4:K9" si="3">A4</f>
        <v>VALERO ENERGY CORP</v>
      </c>
      <c r="L4" s="44">
        <f t="shared" ref="L4:L9" si="4">D4</f>
        <v>2307500</v>
      </c>
      <c r="M4" s="44">
        <f t="shared" ref="M4:M9" si="5">G4</f>
        <v>2180300</v>
      </c>
      <c r="N4" s="43">
        <f t="shared" ref="N4:N10" si="6">M4 / L4</f>
        <v>0.94487540628385702</v>
      </c>
    </row>
    <row r="5" spans="1:14" x14ac:dyDescent="0.5">
      <c r="A5" s="30" t="s">
        <v>258</v>
      </c>
      <c r="B5" s="31">
        <f t="array" ref="B5">SUM((A5='2016 Refinery Capacity'!$A$5:$A$137)*1*'2016 Refinery Capacity'!$F$5:$F$137)</f>
        <v>1714444</v>
      </c>
      <c r="C5" s="31">
        <f t="array" ref="C5">SUM(($A5=$A$72:$A$90)*1*C$72:C$90)</f>
        <v>253500</v>
      </c>
      <c r="D5" s="31">
        <f t="shared" si="1"/>
        <v>1967944</v>
      </c>
      <c r="E5" s="31">
        <f t="array" ref="E5">SUM((A5='2016 Refinery Capacity'!$A$5:$A$137)*1*'2016 Refinery Capacity'!$E$5:$E$137)</f>
        <v>1615200</v>
      </c>
      <c r="F5" s="31">
        <f t="array" ref="F5">SUM(($A5=$A$81:$A$90)*1*F$81:F$90) + SUM(($A5=$A$72:$A$78)*1*F$72:F$78)</f>
        <v>241000</v>
      </c>
      <c r="G5" s="31">
        <f t="shared" si="2"/>
        <v>1856200</v>
      </c>
      <c r="H5" s="31">
        <f>D5 + H4</f>
        <v>4275444</v>
      </c>
      <c r="I5" s="37">
        <f t="shared" ref="I5:I67" si="7">H5 / $D$2</f>
        <v>0.21918251208749329</v>
      </c>
      <c r="K5" s="5" t="str">
        <f t="shared" si="3"/>
        <v>PHILLIPS 66 COMPANY</v>
      </c>
      <c r="L5" s="6">
        <f t="shared" si="4"/>
        <v>1967944</v>
      </c>
      <c r="M5" s="6">
        <f t="shared" si="5"/>
        <v>1856200</v>
      </c>
      <c r="N5" s="39">
        <f t="shared" si="6"/>
        <v>0.94321789644420773</v>
      </c>
    </row>
    <row r="6" spans="1:14" x14ac:dyDescent="0.5">
      <c r="A6" s="30" t="s">
        <v>223</v>
      </c>
      <c r="B6" s="31">
        <f t="array" ref="B6">SUM((A6='2016 Refinery Capacity'!$A$5:$A$137)*1*'2016 Refinery Capacity'!$F$5:$F$137)</f>
        <v>1931500</v>
      </c>
      <c r="C6" s="31">
        <f t="array" ref="C6">SUM(($A6=$A$72:$A$90)*1*C$72:C$90)</f>
        <v>0</v>
      </c>
      <c r="D6" s="31">
        <f t="shared" si="1"/>
        <v>1931500</v>
      </c>
      <c r="E6" s="31">
        <f t="array" ref="E6">SUM((A6='2016 Refinery Capacity'!$A$5:$A$137)*1*'2016 Refinery Capacity'!$E$5:$E$137)</f>
        <v>1817000</v>
      </c>
      <c r="F6" s="31">
        <f t="array" ref="F6">SUM(($A6=$A$81:$A$90)*1*F$81:F$90) + SUM(($A6=$A$72:$A$78)*1*F$72:F$78)</f>
        <v>0</v>
      </c>
      <c r="G6" s="31">
        <f t="shared" si="2"/>
        <v>1817000</v>
      </c>
      <c r="H6" s="31">
        <f t="shared" ref="H6:H67" si="8">D6 + H5</f>
        <v>6206944</v>
      </c>
      <c r="I6" s="37">
        <f t="shared" si="7"/>
        <v>0.31820170684176752</v>
      </c>
      <c r="K6" s="5" t="str">
        <f t="shared" si="3"/>
        <v>MARATHON PETROLEUM CORP</v>
      </c>
      <c r="L6" s="6">
        <f t="shared" si="4"/>
        <v>1931500</v>
      </c>
      <c r="M6" s="6">
        <f t="shared" si="5"/>
        <v>1817000</v>
      </c>
      <c r="N6" s="39">
        <f t="shared" si="6"/>
        <v>0.94071964794201401</v>
      </c>
    </row>
    <row r="7" spans="1:14" x14ac:dyDescent="0.5">
      <c r="A7" s="30" t="s">
        <v>153</v>
      </c>
      <c r="B7" s="31">
        <f t="array" ref="B7">SUM((A7='2016 Refinery Capacity'!$A$5:$A$137)*1*'2016 Refinery Capacity'!$F$5:$F$137)</f>
        <v>1807500</v>
      </c>
      <c r="C7" s="31">
        <f t="array" ref="C7">SUM(($A7=$A$72:$A$90)*1*C$72:C$90)</f>
        <v>0</v>
      </c>
      <c r="D7" s="31">
        <f t="shared" si="1"/>
        <v>1807500</v>
      </c>
      <c r="E7" s="31">
        <f t="array" ref="E7">SUM((A7='2016 Refinery Capacity'!$A$5:$A$137)*1*'2016 Refinery Capacity'!$E$5:$E$137)</f>
        <v>1725400</v>
      </c>
      <c r="F7" s="31">
        <f t="array" ref="F7">SUM(($A7=$A$81:$A$90)*1*F$81:F$90) + SUM(($A7=$A$72:$A$78)*1*F$72:F$78)</f>
        <v>0</v>
      </c>
      <c r="G7" s="31">
        <f t="shared" si="2"/>
        <v>1725400</v>
      </c>
      <c r="H7" s="31">
        <f t="shared" si="8"/>
        <v>8014444</v>
      </c>
      <c r="I7" s="37">
        <f t="shared" si="7"/>
        <v>0.41086398720332629</v>
      </c>
      <c r="K7" s="5" t="str">
        <f t="shared" si="3"/>
        <v>EXXON MOBIL CORP</v>
      </c>
      <c r="L7" s="6">
        <f t="shared" si="4"/>
        <v>1807500</v>
      </c>
      <c r="M7" s="6">
        <f t="shared" si="5"/>
        <v>1725400</v>
      </c>
      <c r="N7" s="39">
        <f t="shared" si="6"/>
        <v>0.95457814661134166</v>
      </c>
    </row>
    <row r="8" spans="1:14" x14ac:dyDescent="0.5">
      <c r="A8" s="30" t="s">
        <v>278</v>
      </c>
      <c r="B8" s="31">
        <f t="array" ref="B8">SUM((A8='2016 Refinery Capacity'!$A$5:$A$137)*1*'2016 Refinery Capacity'!$F$5:$F$137)</f>
        <v>448500</v>
      </c>
      <c r="C8" s="31">
        <f t="array" ref="C8">SUM(($A8=$A$72:$A$90)*1*C$72:C$90)</f>
        <v>742500</v>
      </c>
      <c r="D8" s="31">
        <f t="shared" si="1"/>
        <v>1191000</v>
      </c>
      <c r="E8" s="31">
        <f t="array" ref="E8">SUM((A8='2016 Refinery Capacity'!$A$5:$A$137)*1*'2016 Refinery Capacity'!$E$5:$E$137)</f>
        <v>437975</v>
      </c>
      <c r="F8" s="31">
        <f t="array" ref="F8">SUM(($A8=$A$81:$A$90)*1*F$81:F$90) + SUM(($A8=$A$72:$A$78)*1*F$72:F$78)</f>
        <v>691043</v>
      </c>
      <c r="G8" s="31">
        <f t="shared" si="2"/>
        <v>1129018</v>
      </c>
      <c r="H8" s="31">
        <f t="shared" si="8"/>
        <v>9205444</v>
      </c>
      <c r="I8" s="37">
        <f t="shared" si="7"/>
        <v>0.4719211246365857</v>
      </c>
      <c r="K8" s="5" t="str">
        <f t="shared" si="3"/>
        <v>ROYAL DUTCH/SHELL GROUP</v>
      </c>
      <c r="L8" s="6">
        <f t="shared" si="4"/>
        <v>1191000</v>
      </c>
      <c r="M8" s="6">
        <f t="shared" si="5"/>
        <v>1129018</v>
      </c>
      <c r="N8" s="39">
        <f t="shared" si="6"/>
        <v>0.94795801847187233</v>
      </c>
    </row>
    <row r="9" spans="1:14" ht="14.7" thickBot="1" x14ac:dyDescent="0.55000000000000004">
      <c r="A9" s="32" t="s">
        <v>461</v>
      </c>
      <c r="B9" s="31">
        <f t="array" ref="B9">SUM((A9='2016 Refinery Capacity'!$A$5:$A$137)*1*'2016 Refinery Capacity'!$F$5:$F$137)</f>
        <v>0</v>
      </c>
      <c r="C9" s="31">
        <f t="array" ref="C9">SUM(($A9=$A$72:$A$90)*1*C$72:C$90)</f>
        <v>1171300</v>
      </c>
      <c r="D9" s="31">
        <f t="shared" si="1"/>
        <v>1171300</v>
      </c>
      <c r="E9" s="31">
        <f t="array" ref="E9">SUM((A9='2016 Refinery Capacity'!$A$5:$A$137)*1*'2016 Refinery Capacity'!$E$5:$E$137)</f>
        <v>0</v>
      </c>
      <c r="F9" s="31">
        <f t="array" ref="F9">SUM(($A9=$A$81:$A$90)*1*F$81:F$90) + SUM(($A9=$A$72:$A$78)*1*F$72:F$78)</f>
        <v>1109615</v>
      </c>
      <c r="G9" s="31">
        <f t="shared" si="2"/>
        <v>1109615</v>
      </c>
      <c r="H9" s="31">
        <f t="shared" si="8"/>
        <v>10376744</v>
      </c>
      <c r="I9" s="37">
        <f t="shared" si="7"/>
        <v>0.53196833292842183</v>
      </c>
      <c r="K9" s="42" t="str">
        <f t="shared" si="3"/>
        <v>ANDEAVOR</v>
      </c>
      <c r="L9" s="41">
        <f t="shared" si="4"/>
        <v>1171300</v>
      </c>
      <c r="M9" s="41">
        <f t="shared" si="5"/>
        <v>1109615</v>
      </c>
      <c r="N9" s="40">
        <f t="shared" si="6"/>
        <v>0.94733629300776911</v>
      </c>
    </row>
    <row r="10" spans="1:14" x14ac:dyDescent="0.5">
      <c r="A10" s="30" t="s">
        <v>103</v>
      </c>
      <c r="B10" s="31">
        <f t="array" ref="B10">SUM((A10='2016 Refinery Capacity'!$A$5:$A$137)*1*'2016 Refinery Capacity'!$F$5:$F$137)</f>
        <v>973700</v>
      </c>
      <c r="C10" s="31">
        <f t="array" ref="C10">SUM(($A10=$A$72:$A$90)*1*C$72:C$90)</f>
        <v>0</v>
      </c>
      <c r="D10" s="31">
        <f t="shared" si="1"/>
        <v>973700</v>
      </c>
      <c r="E10" s="31">
        <f t="array" ref="E10">SUM((A10='2016 Refinery Capacity'!$A$5:$A$137)*1*'2016 Refinery Capacity'!$E$5:$E$137)</f>
        <v>908771</v>
      </c>
      <c r="F10" s="31">
        <f t="array" ref="F10">SUM(($A10=$A$81:$A$90)*1*F$81:F$90) + SUM(($A10=$A$72:$A$78)*1*F$72:F$78)</f>
        <v>0</v>
      </c>
      <c r="G10" s="31">
        <f t="shared" si="2"/>
        <v>908771</v>
      </c>
      <c r="H10" s="31">
        <f t="shared" si="8"/>
        <v>11350444</v>
      </c>
      <c r="I10" s="37">
        <f t="shared" si="7"/>
        <v>0.58188549054283378</v>
      </c>
      <c r="K10" s="5" t="s">
        <v>426</v>
      </c>
      <c r="L10" s="6">
        <f>D2</f>
        <v>19506319</v>
      </c>
      <c r="M10" s="6">
        <f>G2</f>
        <v>18345727</v>
      </c>
      <c r="N10" s="39">
        <f t="shared" si="6"/>
        <v>0.94050174202523806</v>
      </c>
    </row>
    <row r="11" spans="1:14" x14ac:dyDescent="0.5">
      <c r="A11" s="30" t="s">
        <v>100</v>
      </c>
      <c r="B11" s="31">
        <f t="array" ref="B11">SUM((A11='2016 Refinery Capacity'!$A$5:$A$137)*1*'2016 Refinery Capacity'!$F$5:$F$137)</f>
        <v>899000</v>
      </c>
      <c r="C11" s="31">
        <f t="array" ref="C11">SUM(($A11=$A$72:$A$90)*1*C$72:C$90)</f>
        <v>0</v>
      </c>
      <c r="D11" s="31">
        <f t="shared" si="1"/>
        <v>899000</v>
      </c>
      <c r="E11" s="31">
        <f t="array" ref="E11">SUM((A11='2016 Refinery Capacity'!$A$5:$A$137)*1*'2016 Refinery Capacity'!$E$5:$E$137)</f>
        <v>843100</v>
      </c>
      <c r="F11" s="31">
        <f t="array" ref="F11">SUM(($A11=$A$81:$A$90)*1*F$81:F$90) + SUM(($A11=$A$72:$A$78)*1*F$72:F$78)</f>
        <v>0</v>
      </c>
      <c r="G11" s="31">
        <f t="shared" si="2"/>
        <v>843100</v>
      </c>
      <c r="H11" s="31">
        <f t="shared" si="8"/>
        <v>12249444</v>
      </c>
      <c r="I11" s="37">
        <f t="shared" si="7"/>
        <v>0.62797311989002125</v>
      </c>
      <c r="K11" s="81"/>
      <c r="L11" s="81"/>
      <c r="M11" s="81"/>
      <c r="N11" s="81"/>
    </row>
    <row r="12" spans="1:14" x14ac:dyDescent="0.5">
      <c r="A12" s="30" t="s">
        <v>113</v>
      </c>
      <c r="B12" s="31">
        <f t="array" ref="B12">SUM((A12='2016 Refinery Capacity'!$A$5:$A$137)*1*'2016 Refinery Capacity'!$F$5:$F$137)</f>
        <v>788700</v>
      </c>
      <c r="C12" s="31">
        <f t="array" ref="C12">SUM(($A12=$A$72:$A$90)*1*C$72:C$90)</f>
        <v>0</v>
      </c>
      <c r="D12" s="31">
        <f t="shared" si="1"/>
        <v>788700</v>
      </c>
      <c r="E12" s="31">
        <f t="array" ref="E12">SUM((A12='2016 Refinery Capacity'!$A$5:$A$137)*1*'2016 Refinery Capacity'!$E$5:$E$137)</f>
        <v>758440</v>
      </c>
      <c r="F12" s="31">
        <f t="array" ref="F12">SUM(($A12=$A$81:$A$90)*1*F$81:F$90) + SUM(($A12=$A$72:$A$78)*1*F$72:F$78)</f>
        <v>0</v>
      </c>
      <c r="G12" s="31">
        <f t="shared" si="2"/>
        <v>758440</v>
      </c>
      <c r="H12" s="31">
        <f t="shared" si="8"/>
        <v>13038144</v>
      </c>
      <c r="I12" s="37">
        <f t="shared" si="7"/>
        <v>0.66840617135401093</v>
      </c>
      <c r="K12" s="38" t="s">
        <v>425</v>
      </c>
    </row>
    <row r="13" spans="1:14" x14ac:dyDescent="0.5">
      <c r="A13" s="30" t="s">
        <v>59</v>
      </c>
      <c r="B13" s="31">
        <f t="array" ref="B13">SUM((A13='2016 Refinery Capacity'!$A$5:$A$137)*1*'2016 Refinery Capacity'!$F$5:$F$137)</f>
        <v>674000</v>
      </c>
      <c r="C13" s="31">
        <f t="array" ref="C13">SUM(($A13=$A$72:$A$90)*1*C$72:C$90)</f>
        <v>80000</v>
      </c>
      <c r="D13" s="31">
        <f t="shared" si="1"/>
        <v>754000</v>
      </c>
      <c r="E13" s="31">
        <f t="array" ref="E13">SUM((A13='2016 Refinery Capacity'!$A$5:$A$137)*1*'2016 Refinery Capacity'!$E$5:$E$137)</f>
        <v>647000</v>
      </c>
      <c r="F13" s="31">
        <f t="array" ref="F13">SUM(($A13=$A$81:$A$90)*1*F$81:F$90) + SUM(($A13=$A$72:$A$78)*1*F$72:F$78)</f>
        <v>76500</v>
      </c>
      <c r="G13" s="31">
        <f t="shared" si="2"/>
        <v>723500</v>
      </c>
      <c r="H13" s="31">
        <f t="shared" si="8"/>
        <v>13792144</v>
      </c>
      <c r="I13" s="37">
        <f t="shared" si="7"/>
        <v>0.7070603120968133</v>
      </c>
    </row>
    <row r="14" spans="1:14" x14ac:dyDescent="0.5">
      <c r="A14" s="30" t="s">
        <v>162</v>
      </c>
      <c r="B14" s="31">
        <f t="array" ref="B14">SUM((A14='2016 Refinery Capacity'!$A$5:$A$137)*1*'2016 Refinery Capacity'!$F$5:$F$137)</f>
        <v>643000</v>
      </c>
      <c r="C14" s="31">
        <f t="array" ref="C14">SUM(($A14=$A$72:$A$90)*1*C$72:C$90)</f>
        <v>0</v>
      </c>
      <c r="D14" s="31">
        <f t="shared" si="1"/>
        <v>643000</v>
      </c>
      <c r="E14" s="31">
        <f t="array" ref="E14">SUM((A14='2016 Refinery Capacity'!$A$5:$A$137)*1*'2016 Refinery Capacity'!$E$5:$E$137)</f>
        <v>586470</v>
      </c>
      <c r="F14" s="31">
        <f t="array" ref="F14">SUM(($A14=$A$81:$A$90)*1*F$81:F$90) + SUM(($A14=$A$72:$A$78)*1*F$72:F$78)</f>
        <v>0</v>
      </c>
      <c r="G14" s="31">
        <f t="shared" si="2"/>
        <v>586470</v>
      </c>
      <c r="H14" s="31">
        <f t="shared" si="8"/>
        <v>14435144</v>
      </c>
      <c r="I14" s="37">
        <f t="shared" si="7"/>
        <v>0.74002398914936229</v>
      </c>
    </row>
    <row r="15" spans="1:14" x14ac:dyDescent="0.5">
      <c r="A15" s="32" t="s">
        <v>408</v>
      </c>
      <c r="B15" s="31">
        <f t="array" ref="B15">SUM((A15='2016 Refinery Capacity'!$A$5:$A$137)*1*'2016 Refinery Capacity'!$F$5:$F$137)</f>
        <v>0</v>
      </c>
      <c r="C15" s="31">
        <f t="array" ref="C15">SUM(($A15=$A$72:$A$90)*1*C$72:C$90)</f>
        <v>572500</v>
      </c>
      <c r="D15" s="31">
        <f t="shared" si="1"/>
        <v>572500</v>
      </c>
      <c r="E15" s="31">
        <f t="array" ref="E15">SUM((A15='2016 Refinery Capacity'!$A$5:$A$137)*1*'2016 Refinery Capacity'!$E$5:$E$137)</f>
        <v>0</v>
      </c>
      <c r="F15" s="31">
        <f t="array" ref="F15">SUM(($A15=$A$81:$A$90)*1*F$81:F$90) + SUM(($A15=$A$72:$A$78)*1*F$72:F$78)</f>
        <v>528193</v>
      </c>
      <c r="G15" s="31">
        <f t="shared" si="2"/>
        <v>528193</v>
      </c>
      <c r="H15" s="31">
        <f t="shared" si="8"/>
        <v>15007644</v>
      </c>
      <c r="I15" s="37">
        <f t="shared" si="7"/>
        <v>0.76937345277702063</v>
      </c>
    </row>
    <row r="16" spans="1:14" x14ac:dyDescent="0.5">
      <c r="A16" s="30" t="s">
        <v>180</v>
      </c>
      <c r="B16" s="31">
        <f t="array" ref="B16">SUM((A16='2016 Refinery Capacity'!$A$5:$A$137)*1*'2016 Refinery Capacity'!$F$5:$F$137)</f>
        <v>450420</v>
      </c>
      <c r="C16" s="31">
        <f t="array" ref="C16">SUM(($A16=$A$72:$A$90)*1*C$72:C$90)</f>
        <v>0</v>
      </c>
      <c r="D16" s="31">
        <f t="shared" si="1"/>
        <v>450420</v>
      </c>
      <c r="E16" s="31">
        <f t="array" ref="E16">SUM((A16='2016 Refinery Capacity'!$A$5:$A$137)*1*'2016 Refinery Capacity'!$E$5:$E$137)</f>
        <v>419330</v>
      </c>
      <c r="F16" s="31">
        <f t="array" ref="F16">SUM(($A16=$A$81:$A$90)*1*F$81:F$90) + SUM(($A16=$A$72:$A$78)*1*F$72:F$78)</f>
        <v>0</v>
      </c>
      <c r="G16" s="31">
        <f t="shared" si="2"/>
        <v>419330</v>
      </c>
      <c r="H16" s="31">
        <f t="shared" si="8"/>
        <v>15458064</v>
      </c>
      <c r="I16" s="37">
        <f t="shared" si="7"/>
        <v>0.79246443165417324</v>
      </c>
    </row>
    <row r="17" spans="1:9" x14ac:dyDescent="0.5">
      <c r="A17" s="30" t="s">
        <v>255</v>
      </c>
      <c r="B17" s="31">
        <f t="array" ref="B17">SUM((A17='2016 Refinery Capacity'!$A$5:$A$137)*1*'2016 Refinery Capacity'!$F$5:$F$137)</f>
        <v>350000</v>
      </c>
      <c r="C17" s="31">
        <f t="array" ref="C17">SUM(($A17=$A$72:$A$90)*1*C$72:C$90)</f>
        <v>0</v>
      </c>
      <c r="D17" s="31">
        <f t="shared" si="1"/>
        <v>350000</v>
      </c>
      <c r="E17" s="31">
        <f t="array" ref="E17">SUM((A17='2016 Refinery Capacity'!$A$5:$A$137)*1*'2016 Refinery Capacity'!$E$5:$E$137)</f>
        <v>310000</v>
      </c>
      <c r="F17" s="31">
        <f t="array" ref="F17">SUM(($A17=$A$81:$A$90)*1*F$81:F$90) + SUM(($A17=$A$72:$A$78)*1*F$72:F$78)</f>
        <v>0</v>
      </c>
      <c r="G17" s="31">
        <f t="shared" si="2"/>
        <v>310000</v>
      </c>
      <c r="H17" s="31">
        <f t="shared" si="8"/>
        <v>15808064</v>
      </c>
      <c r="I17" s="37">
        <f t="shared" si="7"/>
        <v>0.81040733518199926</v>
      </c>
    </row>
    <row r="18" spans="1:9" x14ac:dyDescent="0.5">
      <c r="A18" s="30" t="s">
        <v>142</v>
      </c>
      <c r="B18" s="31">
        <f t="array" ref="B18">SUM((A18='2016 Refinery Capacity'!$A$5:$A$137)*1*'2016 Refinery Capacity'!$F$5:$F$137)</f>
        <v>296300</v>
      </c>
      <c r="C18" s="31">
        <f t="array" ref="C18">SUM(($A18=$A$72:$A$90)*1*C$72:C$90)</f>
        <v>0</v>
      </c>
      <c r="D18" s="31">
        <f t="shared" si="1"/>
        <v>296300</v>
      </c>
      <c r="E18" s="31">
        <f t="array" ref="E18">SUM((A18='2016 Refinery Capacity'!$A$5:$A$137)*1*'2016 Refinery Capacity'!$E$5:$E$137)</f>
        <v>263776</v>
      </c>
      <c r="F18" s="31">
        <f t="array" ref="F18">SUM(($A18=$A$81:$A$90)*1*F$81:F$90) + SUM(($A18=$A$72:$A$78)*1*F$72:F$78)</f>
        <v>0</v>
      </c>
      <c r="G18" s="31">
        <f t="shared" si="2"/>
        <v>263776</v>
      </c>
      <c r="H18" s="31">
        <f t="shared" si="8"/>
        <v>16104364</v>
      </c>
      <c r="I18" s="37">
        <f t="shared" si="7"/>
        <v>0.82559728465427029</v>
      </c>
    </row>
    <row r="19" spans="1:9" x14ac:dyDescent="0.5">
      <c r="A19" s="30" t="s">
        <v>211</v>
      </c>
      <c r="B19" s="31">
        <f t="array" ref="B19">SUM((A19='2016 Refinery Capacity'!$A$5:$A$137)*1*'2016 Refinery Capacity'!$F$5:$F$137)</f>
        <v>185000</v>
      </c>
      <c r="C19" s="31">
        <f t="array" ref="C19">SUM(($A19=$A$72:$A$90)*1*C$72:C$90)</f>
        <v>80000</v>
      </c>
      <c r="D19" s="31">
        <f t="shared" si="1"/>
        <v>265000</v>
      </c>
      <c r="E19" s="31">
        <f t="array" ref="E19">SUM((A19='2016 Refinery Capacity'!$A$5:$A$137)*1*'2016 Refinery Capacity'!$E$5:$E$137)</f>
        <v>177000</v>
      </c>
      <c r="F19" s="31">
        <f t="array" ref="F19">SUM(($A19=$A$81:$A$90)*1*F$81:F$90) + SUM(($A19=$A$72:$A$78)*1*F$72:F$78)</f>
        <v>76500</v>
      </c>
      <c r="G19" s="31">
        <f t="shared" si="2"/>
        <v>253500</v>
      </c>
      <c r="H19" s="31">
        <f t="shared" si="8"/>
        <v>16369364</v>
      </c>
      <c r="I19" s="37">
        <f t="shared" si="7"/>
        <v>0.83918262589676706</v>
      </c>
    </row>
    <row r="20" spans="1:9" x14ac:dyDescent="0.5">
      <c r="A20" s="32" t="s">
        <v>410</v>
      </c>
      <c r="B20" s="31">
        <f t="array" ref="B20">SUM((A20='2016 Refinery Capacity'!$A$5:$A$137)*1*'2016 Refinery Capacity'!$F$5:$F$137)</f>
        <v>0</v>
      </c>
      <c r="C20" s="31">
        <f t="array" ref="C20">SUM(($A20=$A$72:$A$90)*1*C$72:C$90)</f>
        <v>253500</v>
      </c>
      <c r="D20" s="31">
        <f t="shared" si="1"/>
        <v>253500</v>
      </c>
      <c r="E20" s="31">
        <f t="array" ref="E20">SUM((A20='2016 Refinery Capacity'!$A$5:$A$137)*1*'2016 Refinery Capacity'!$E$5:$E$137)</f>
        <v>0</v>
      </c>
      <c r="F20" s="31">
        <f t="array" ref="F20">SUM(($A20=$A$81:$A$90)*1*F$81:F$90) + SUM(($A20=$A$72:$A$78)*1*F$72:F$78)</f>
        <v>241000</v>
      </c>
      <c r="G20" s="31">
        <f t="shared" si="2"/>
        <v>241000</v>
      </c>
      <c r="H20" s="31">
        <f t="shared" si="8"/>
        <v>16622864</v>
      </c>
      <c r="I20" s="37">
        <f t="shared" si="7"/>
        <v>0.85217841459477828</v>
      </c>
    </row>
    <row r="21" spans="1:9" x14ac:dyDescent="0.5">
      <c r="A21" s="30" t="s">
        <v>313</v>
      </c>
      <c r="B21" s="31">
        <f t="array" ref="B21">SUM((A21='2016 Refinery Capacity'!$A$5:$A$137)*1*'2016 Refinery Capacity'!$F$5:$F$137)</f>
        <v>245000</v>
      </c>
      <c r="C21" s="31">
        <f t="array" ref="C21">SUM(($A21=$A$72:$A$90)*1*C$72:C$90)</f>
        <v>0</v>
      </c>
      <c r="D21" s="31">
        <f t="shared" si="1"/>
        <v>245000</v>
      </c>
      <c r="E21" s="31">
        <f t="array" ref="E21">SUM((A21='2016 Refinery Capacity'!$A$5:$A$137)*1*'2016 Refinery Capacity'!$E$5:$E$137)</f>
        <v>225500</v>
      </c>
      <c r="F21" s="31">
        <f t="array" ref="F21">SUM(($A21=$A$81:$A$90)*1*F$81:F$90) + SUM(($A21=$A$72:$A$78)*1*F$72:F$78)</f>
        <v>0</v>
      </c>
      <c r="G21" s="31">
        <f t="shared" si="2"/>
        <v>225500</v>
      </c>
      <c r="H21" s="31">
        <f t="shared" si="8"/>
        <v>16867864</v>
      </c>
      <c r="I21" s="37">
        <f t="shared" si="7"/>
        <v>0.86473844706425651</v>
      </c>
    </row>
    <row r="22" spans="1:9" x14ac:dyDescent="0.5">
      <c r="A22" s="30" t="s">
        <v>234</v>
      </c>
      <c r="B22" s="31">
        <f t="array" ref="B22">SUM((A22='2016 Refinery Capacity'!$A$5:$A$137)*1*'2016 Refinery Capacity'!$F$5:$F$137)</f>
        <v>208000</v>
      </c>
      <c r="C22" s="31">
        <f t="array" ref="C22">SUM(($A22=$A$72:$A$90)*1*C$72:C$90)</f>
        <v>0</v>
      </c>
      <c r="D22" s="31">
        <f t="shared" si="1"/>
        <v>208000</v>
      </c>
      <c r="E22" s="31">
        <f t="array" ref="E22">SUM((A22='2016 Refinery Capacity'!$A$5:$A$137)*1*'2016 Refinery Capacity'!$E$5:$E$137)</f>
        <v>190000</v>
      </c>
      <c r="F22" s="31">
        <f t="array" ref="F22">SUM(($A22=$A$81:$A$90)*1*F$81:F$90) + SUM(($A22=$A$72:$A$78)*1*F$72:F$78)</f>
        <v>0</v>
      </c>
      <c r="G22" s="31">
        <f t="shared" si="2"/>
        <v>190000</v>
      </c>
      <c r="H22" s="31">
        <f t="shared" si="8"/>
        <v>17075864</v>
      </c>
      <c r="I22" s="37">
        <f t="shared" si="7"/>
        <v>0.87540165830365024</v>
      </c>
    </row>
    <row r="23" spans="1:9" x14ac:dyDescent="0.5">
      <c r="A23" s="30" t="s">
        <v>116</v>
      </c>
      <c r="B23" s="31">
        <f t="array" ref="B23">SUM((A23='2016 Refinery Capacity'!$A$5:$A$137)*1*'2016 Refinery Capacity'!$F$5:$F$137)</f>
        <v>200000</v>
      </c>
      <c r="C23" s="31">
        <f t="array" ref="C23">SUM(($A23=$A$72:$A$90)*1*C$72:C$90)</f>
        <v>0</v>
      </c>
      <c r="D23" s="31">
        <f t="shared" si="1"/>
        <v>200000</v>
      </c>
      <c r="E23" s="31">
        <f t="array" ref="E23">SUM((A23='2016 Refinery Capacity'!$A$5:$A$137)*1*'2016 Refinery Capacity'!$E$5:$E$137)</f>
        <v>185000</v>
      </c>
      <c r="F23" s="31">
        <f t="array" ref="F23">SUM(($A23=$A$81:$A$90)*1*F$81:F$90) + SUM(($A23=$A$72:$A$78)*1*F$72:F$78)</f>
        <v>0</v>
      </c>
      <c r="G23" s="31">
        <f t="shared" si="2"/>
        <v>185000</v>
      </c>
      <c r="H23" s="31">
        <f t="shared" si="8"/>
        <v>17275864</v>
      </c>
      <c r="I23" s="37">
        <f t="shared" si="7"/>
        <v>0.88565474603383654</v>
      </c>
    </row>
    <row r="24" spans="1:9" x14ac:dyDescent="0.5">
      <c r="A24" s="30" t="s">
        <v>82</v>
      </c>
      <c r="B24" s="31">
        <f t="array" ref="B24">SUM((A24='2016 Refinery Capacity'!$A$5:$A$137)*1*'2016 Refinery Capacity'!$F$5:$F$137)</f>
        <v>188655</v>
      </c>
      <c r="C24" s="31">
        <f t="array" ref="C24">SUM(($A24=$A$72:$A$90)*1*C$72:C$90)</f>
        <v>0</v>
      </c>
      <c r="D24" s="31">
        <f t="shared" si="1"/>
        <v>188655</v>
      </c>
      <c r="E24" s="31">
        <f t="array" ref="E24">SUM((A24='2016 Refinery Capacity'!$A$5:$A$137)*1*'2016 Refinery Capacity'!$E$5:$E$137)</f>
        <v>169920</v>
      </c>
      <c r="F24" s="31">
        <f t="array" ref="F24">SUM(($A24=$A$81:$A$90)*1*F$81:F$90) + SUM(($A24=$A$72:$A$78)*1*F$72:F$78)</f>
        <v>0</v>
      </c>
      <c r="G24" s="31">
        <f t="shared" si="2"/>
        <v>169920</v>
      </c>
      <c r="H24" s="31">
        <f t="shared" si="8"/>
        <v>17464519</v>
      </c>
      <c r="I24" s="37">
        <f t="shared" si="7"/>
        <v>0.89532622736252798</v>
      </c>
    </row>
    <row r="25" spans="1:9" x14ac:dyDescent="0.5">
      <c r="A25" s="32" t="s">
        <v>409</v>
      </c>
      <c r="B25" s="31">
        <f t="array" ref="B25">SUM((A25='2016 Refinery Capacity'!$A$5:$A$137)*1*'2016 Refinery Capacity'!$F$5:$F$137)</f>
        <v>0</v>
      </c>
      <c r="C25" s="31">
        <f t="array" ref="C25">SUM(($A25=$A$72:$A$90)*1*C$72:C$90)</f>
        <v>170000</v>
      </c>
      <c r="D25" s="31">
        <f t="shared" si="1"/>
        <v>170000</v>
      </c>
      <c r="E25" s="31">
        <f t="array" ref="E25">SUM((A25='2016 Refinery Capacity'!$A$5:$A$137)*1*'2016 Refinery Capacity'!$E$5:$E$137)</f>
        <v>0</v>
      </c>
      <c r="F25" s="31">
        <f t="array" ref="F25">SUM(($A25=$A$81:$A$90)*1*F$81:F$90) + SUM(($A25=$A$72:$A$78)*1*F$72:F$78)</f>
        <v>162850</v>
      </c>
      <c r="G25" s="31">
        <f t="shared" si="2"/>
        <v>162850</v>
      </c>
      <c r="H25" s="31">
        <f t="shared" si="8"/>
        <v>17634519</v>
      </c>
      <c r="I25" s="37">
        <f t="shared" si="7"/>
        <v>0.90404135193318635</v>
      </c>
    </row>
    <row r="26" spans="1:9" x14ac:dyDescent="0.5">
      <c r="A26" s="30" t="s">
        <v>139</v>
      </c>
      <c r="B26" s="31">
        <f t="array" ref="B26">SUM((A26='2016 Refinery Capacity'!$A$5:$A$137)*1*'2016 Refinery Capacity'!$F$5:$F$137)</f>
        <v>160000</v>
      </c>
      <c r="C26" s="31">
        <f t="array" ref="C26">SUM(($A26=$A$72:$A$90)*1*C$72:C$90)</f>
        <v>0</v>
      </c>
      <c r="D26" s="31">
        <f t="shared" si="1"/>
        <v>160000</v>
      </c>
      <c r="E26" s="31">
        <f t="array" ref="E26">SUM((A26='2016 Refinery Capacity'!$A$5:$A$137)*1*'2016 Refinery Capacity'!$E$5:$E$137)</f>
        <v>155000</v>
      </c>
      <c r="F26" s="31">
        <f t="array" ref="F26">SUM(($A26=$A$81:$A$90)*1*F$81:F$90) + SUM(($A26=$A$72:$A$78)*1*F$72:F$78)</f>
        <v>0</v>
      </c>
      <c r="G26" s="31">
        <f t="shared" si="2"/>
        <v>155000</v>
      </c>
      <c r="H26" s="31">
        <f t="shared" si="8"/>
        <v>17794519</v>
      </c>
      <c r="I26" s="37">
        <f t="shared" si="7"/>
        <v>0.91224382211733546</v>
      </c>
    </row>
    <row r="27" spans="1:9" x14ac:dyDescent="0.5">
      <c r="A27" s="30" t="s">
        <v>96</v>
      </c>
      <c r="B27" s="31">
        <f t="array" ref="B27">SUM((A27='2016 Refinery Capacity'!$A$5:$A$137)*1*'2016 Refinery Capacity'!$F$5:$F$137)</f>
        <v>158600</v>
      </c>
      <c r="C27" s="31">
        <f t="array" ref="C27">SUM(($A27=$A$72:$A$90)*1*C$72:C$90)</f>
        <v>0</v>
      </c>
      <c r="D27" s="31">
        <f t="shared" si="1"/>
        <v>158600</v>
      </c>
      <c r="E27" s="31">
        <f t="array" ref="E27">SUM((A27='2016 Refinery Capacity'!$A$5:$A$137)*1*'2016 Refinery Capacity'!$E$5:$E$137)</f>
        <v>155600</v>
      </c>
      <c r="F27" s="31">
        <f t="array" ref="F27">SUM(($A27=$A$81:$A$90)*1*F$81:F$90) + SUM(($A27=$A$72:$A$78)*1*F$72:F$78)</f>
        <v>0</v>
      </c>
      <c r="G27" s="31">
        <f t="shared" si="2"/>
        <v>155600</v>
      </c>
      <c r="H27" s="31">
        <f t="shared" si="8"/>
        <v>17953119</v>
      </c>
      <c r="I27" s="37">
        <f t="shared" si="7"/>
        <v>0.92037452068737313</v>
      </c>
    </row>
    <row r="28" spans="1:9" x14ac:dyDescent="0.5">
      <c r="A28" s="30" t="s">
        <v>7</v>
      </c>
      <c r="B28" s="31">
        <f t="array" ref="B28">SUM((A28='2016 Refinery Capacity'!$A$5:$A$137)*1*'2016 Refinery Capacity'!$F$5:$F$137)</f>
        <v>157000</v>
      </c>
      <c r="C28" s="31">
        <f t="array" ref="C28">SUM(($A28=$A$72:$A$90)*1*C$72:C$90)</f>
        <v>0</v>
      </c>
      <c r="D28" s="31">
        <f t="shared" si="1"/>
        <v>157000</v>
      </c>
      <c r="E28" s="31">
        <f t="array" ref="E28">SUM((A28='2016 Refinery Capacity'!$A$5:$A$137)*1*'2016 Refinery Capacity'!$E$5:$E$137)</f>
        <v>153000</v>
      </c>
      <c r="F28" s="31">
        <f t="array" ref="F28">SUM(($A28=$A$81:$A$90)*1*F$81:F$90) + SUM(($A28=$A$72:$A$78)*1*F$72:F$78)</f>
        <v>0</v>
      </c>
      <c r="G28" s="31">
        <f t="shared" si="2"/>
        <v>153000</v>
      </c>
      <c r="H28" s="31">
        <f t="shared" si="8"/>
        <v>18110119</v>
      </c>
      <c r="I28" s="37">
        <f t="shared" si="7"/>
        <v>0.92842319455556943</v>
      </c>
    </row>
    <row r="29" spans="1:9" x14ac:dyDescent="0.5">
      <c r="A29" s="30" t="s">
        <v>244</v>
      </c>
      <c r="B29" s="31">
        <f t="array" ref="B29">SUM((A29='2016 Refinery Capacity'!$A$5:$A$137)*1*'2016 Refinery Capacity'!$F$5:$F$137)</f>
        <v>115700</v>
      </c>
      <c r="C29" s="31">
        <f t="array" ref="C29">SUM(($A29=$A$72:$A$90)*1*C$72:C$90)</f>
        <v>0</v>
      </c>
      <c r="D29" s="31">
        <f t="shared" si="1"/>
        <v>115700</v>
      </c>
      <c r="E29" s="31">
        <f t="array" ref="E29">SUM((A29='2016 Refinery Capacity'!$A$5:$A$137)*1*'2016 Refinery Capacity'!$E$5:$E$137)</f>
        <v>112229</v>
      </c>
      <c r="F29" s="31">
        <f t="array" ref="F29">SUM(($A29=$A$81:$A$90)*1*F$81:F$90) + SUM(($A29=$A$72:$A$78)*1*F$72:F$78)</f>
        <v>0</v>
      </c>
      <c r="G29" s="31">
        <f t="shared" si="2"/>
        <v>112229</v>
      </c>
      <c r="H29" s="31">
        <f t="shared" si="8"/>
        <v>18225819</v>
      </c>
      <c r="I29" s="37">
        <f t="shared" si="7"/>
        <v>0.9343546058074822</v>
      </c>
    </row>
    <row r="30" spans="1:9" x14ac:dyDescent="0.5">
      <c r="A30" s="30" t="s">
        <v>215</v>
      </c>
      <c r="B30" s="31">
        <f t="array" ref="B30">SUM((A30='2016 Refinery Capacity'!$A$5:$A$137)*1*'2016 Refinery Capacity'!$F$5:$F$137)</f>
        <v>115500</v>
      </c>
      <c r="C30" s="31">
        <f t="array" ref="C30">SUM(($A30=$A$72:$A$90)*1*C$72:C$90)</f>
        <v>0</v>
      </c>
      <c r="D30" s="31">
        <f t="shared" si="1"/>
        <v>115500</v>
      </c>
      <c r="E30" s="31">
        <f t="array" ref="E30">SUM((A30='2016 Refinery Capacity'!$A$5:$A$137)*1*'2016 Refinery Capacity'!$E$5:$E$137)</f>
        <v>109500</v>
      </c>
      <c r="F30" s="31">
        <f t="array" ref="F30">SUM(($A30=$A$81:$A$90)*1*F$81:F$90) + SUM(($A30=$A$72:$A$78)*1*F$72:F$78)</f>
        <v>0</v>
      </c>
      <c r="G30" s="31">
        <f t="shared" si="2"/>
        <v>109500</v>
      </c>
      <c r="H30" s="31">
        <f t="shared" si="8"/>
        <v>18341319</v>
      </c>
      <c r="I30" s="37">
        <f t="shared" si="7"/>
        <v>0.94027576397166479</v>
      </c>
    </row>
    <row r="31" spans="1:9" x14ac:dyDescent="0.5">
      <c r="A31" s="30" t="s">
        <v>172</v>
      </c>
      <c r="B31" s="31">
        <f t="array" ref="B31">SUM((A31='2016 Refinery Capacity'!$A$5:$A$137)*1*'2016 Refinery Capacity'!$F$5:$F$137)</f>
        <v>113500</v>
      </c>
      <c r="C31" s="31">
        <f t="array" ref="C31">SUM(($A31=$A$72:$A$90)*1*C$72:C$90)</f>
        <v>0</v>
      </c>
      <c r="D31" s="31">
        <f t="shared" si="1"/>
        <v>113500</v>
      </c>
      <c r="E31" s="31">
        <f t="array" ref="E31">SUM((A31='2016 Refinery Capacity'!$A$5:$A$137)*1*'2016 Refinery Capacity'!$E$5:$E$137)</f>
        <v>111500</v>
      </c>
      <c r="F31" s="31">
        <f t="array" ref="F31">SUM(($A31=$A$81:$A$90)*1*F$81:F$90) + SUM(($A31=$A$72:$A$78)*1*F$72:F$78)</f>
        <v>0</v>
      </c>
      <c r="G31" s="31">
        <f t="shared" si="2"/>
        <v>111500</v>
      </c>
      <c r="H31" s="31">
        <f t="shared" si="8"/>
        <v>18454819</v>
      </c>
      <c r="I31" s="37">
        <f t="shared" si="7"/>
        <v>0.94609439125854555</v>
      </c>
    </row>
    <row r="32" spans="1:9" x14ac:dyDescent="0.5">
      <c r="A32" s="30" t="s">
        <v>296</v>
      </c>
      <c r="B32" s="31">
        <f t="array" ref="B32">SUM((A32='2016 Refinery Capacity'!$A$5:$A$137)*1*'2016 Refinery Capacity'!$F$5:$F$137)</f>
        <v>110500</v>
      </c>
      <c r="C32" s="31">
        <f t="array" ref="C32">SUM(($A32=$A$72:$A$90)*1*C$72:C$90)</f>
        <v>0</v>
      </c>
      <c r="D32" s="31">
        <f t="shared" si="1"/>
        <v>110500</v>
      </c>
      <c r="E32" s="31">
        <f t="array" ref="E32">SUM((A32='2016 Refinery Capacity'!$A$5:$A$137)*1*'2016 Refinery Capacity'!$E$5:$E$137)</f>
        <v>103000</v>
      </c>
      <c r="F32" s="31">
        <f t="array" ref="F32">SUM(($A32=$A$81:$A$90)*1*F$81:F$90) + SUM(($A32=$A$72:$A$78)*1*F$72:F$78)</f>
        <v>0</v>
      </c>
      <c r="G32" s="31">
        <f t="shared" si="2"/>
        <v>103000</v>
      </c>
      <c r="H32" s="31">
        <f t="shared" si="8"/>
        <v>18565319</v>
      </c>
      <c r="I32" s="37">
        <f t="shared" si="7"/>
        <v>0.9517592222294734</v>
      </c>
    </row>
    <row r="33" spans="1:9" x14ac:dyDescent="0.5">
      <c r="A33" s="30" t="s">
        <v>79</v>
      </c>
      <c r="B33" s="31">
        <f t="array" ref="B33">SUM((A33='2016 Refinery Capacity'!$A$5:$A$137)*1*'2016 Refinery Capacity'!$F$5:$F$137)</f>
        <v>105000</v>
      </c>
      <c r="C33" s="31">
        <f t="array" ref="C33">SUM(($A33=$A$72:$A$90)*1*C$72:C$90)</f>
        <v>0</v>
      </c>
      <c r="D33" s="31">
        <f t="shared" si="1"/>
        <v>105000</v>
      </c>
      <c r="E33" s="31">
        <f t="array" ref="E33">SUM((A33='2016 Refinery Capacity'!$A$5:$A$137)*1*'2016 Refinery Capacity'!$E$5:$E$137)</f>
        <v>104000</v>
      </c>
      <c r="F33" s="31">
        <f t="array" ref="F33">SUM(($A33=$A$81:$A$90)*1*F$81:F$90) + SUM(($A33=$A$72:$A$78)*1*F$72:F$78)</f>
        <v>0</v>
      </c>
      <c r="G33" s="31">
        <f t="shared" si="2"/>
        <v>104000</v>
      </c>
      <c r="H33" s="31">
        <f t="shared" si="8"/>
        <v>18670319</v>
      </c>
      <c r="I33" s="37">
        <f t="shared" si="7"/>
        <v>0.95714209328782129</v>
      </c>
    </row>
    <row r="34" spans="1:9" x14ac:dyDescent="0.5">
      <c r="A34" s="30" t="s">
        <v>205</v>
      </c>
      <c r="B34" s="31">
        <f t="array" ref="B34">SUM((A34='2016 Refinery Capacity'!$A$5:$A$137)*1*'2016 Refinery Capacity'!$F$5:$F$137)</f>
        <v>100000</v>
      </c>
      <c r="C34" s="31">
        <f t="array" ref="C34">SUM(($A34=$A$72:$A$90)*1*C$72:C$90)</f>
        <v>0</v>
      </c>
      <c r="D34" s="31">
        <f t="shared" si="1"/>
        <v>100000</v>
      </c>
      <c r="E34" s="31">
        <f t="array" ref="E34">SUM((A34='2016 Refinery Capacity'!$A$5:$A$137)*1*'2016 Refinery Capacity'!$E$5:$E$137)</f>
        <v>84000</v>
      </c>
      <c r="F34" s="31">
        <f t="array" ref="F34">SUM(($A34=$A$81:$A$90)*1*F$81:F$90) + SUM(($A34=$A$72:$A$78)*1*F$72:F$78)</f>
        <v>0</v>
      </c>
      <c r="G34" s="31">
        <f t="shared" si="2"/>
        <v>84000</v>
      </c>
      <c r="H34" s="31">
        <f t="shared" si="8"/>
        <v>18770319</v>
      </c>
      <c r="I34" s="37">
        <f t="shared" si="7"/>
        <v>0.96226863715291444</v>
      </c>
    </row>
    <row r="35" spans="1:9" x14ac:dyDescent="0.5">
      <c r="A35" s="30" t="s">
        <v>250</v>
      </c>
      <c r="B35" s="31">
        <f t="array" ref="B35">SUM((A35='2016 Refinery Capacity'!$A$5:$A$137)*1*'2016 Refinery Capacity'!$F$5:$F$137)</f>
        <v>82500</v>
      </c>
      <c r="C35" s="31">
        <f t="array" ref="C35">SUM(($A35=$A$72:$A$90)*1*C$72:C$90)</f>
        <v>0</v>
      </c>
      <c r="D35" s="31">
        <f t="shared" si="1"/>
        <v>82500</v>
      </c>
      <c r="E35" s="31">
        <f t="array" ref="E35">SUM((A35='2016 Refinery Capacity'!$A$5:$A$137)*1*'2016 Refinery Capacity'!$E$5:$E$137)</f>
        <v>74700</v>
      </c>
      <c r="F35" s="31">
        <f t="array" ref="F35">SUM(($A35=$A$81:$A$90)*1*F$81:F$90) + SUM(($A35=$A$72:$A$78)*1*F$72:F$78)</f>
        <v>0</v>
      </c>
      <c r="G35" s="31">
        <f t="shared" si="2"/>
        <v>74700</v>
      </c>
      <c r="H35" s="31">
        <f t="shared" si="8"/>
        <v>18852819</v>
      </c>
      <c r="I35" s="37">
        <f t="shared" si="7"/>
        <v>0.9664980358416162</v>
      </c>
    </row>
    <row r="36" spans="1:9" x14ac:dyDescent="0.5">
      <c r="A36" s="30" t="s">
        <v>267</v>
      </c>
      <c r="B36" s="31">
        <f t="array" ref="B36">SUM((A36='2016 Refinery Capacity'!$A$5:$A$137)*1*'2016 Refinery Capacity'!$F$5:$F$137)</f>
        <v>82500</v>
      </c>
      <c r="C36" s="31">
        <f t="array" ref="C36">SUM(($A36=$A$72:$A$90)*1*C$72:C$90)</f>
        <v>0</v>
      </c>
      <c r="D36" s="31">
        <f t="shared" ref="D36:D67" si="9">SUM(B36:C36)</f>
        <v>82500</v>
      </c>
      <c r="E36" s="31">
        <f t="array" ref="E36">SUM((A36='2016 Refinery Capacity'!$A$5:$A$137)*1*'2016 Refinery Capacity'!$E$5:$E$137)</f>
        <v>75000</v>
      </c>
      <c r="F36" s="31">
        <f t="array" ref="F36">SUM(($A36=$A$81:$A$90)*1*F$81:F$90) + SUM(($A36=$A$72:$A$78)*1*F$72:F$78)</f>
        <v>0</v>
      </c>
      <c r="G36" s="31">
        <f t="shared" ref="G36:G67" si="10">SUM(E36:F36)</f>
        <v>75000</v>
      </c>
      <c r="H36" s="31">
        <f t="shared" si="8"/>
        <v>18935319</v>
      </c>
      <c r="I36" s="37">
        <f t="shared" si="7"/>
        <v>0.97072743453031807</v>
      </c>
    </row>
    <row r="37" spans="1:9" x14ac:dyDescent="0.5">
      <c r="A37" s="30" t="s">
        <v>315</v>
      </c>
      <c r="B37" s="31">
        <f t="array" ref="B37">SUM((A37='2016 Refinery Capacity'!$A$5:$A$137)*1*'2016 Refinery Capacity'!$F$5:$F$137)</f>
        <v>70000</v>
      </c>
      <c r="C37" s="31">
        <f t="array" ref="C37">SUM(($A37=$A$72:$A$90)*1*C$72:C$90)</f>
        <v>0</v>
      </c>
      <c r="D37" s="31">
        <f t="shared" si="9"/>
        <v>70000</v>
      </c>
      <c r="E37" s="31">
        <f t="array" ref="E37">SUM((A37='2016 Refinery Capacity'!$A$5:$A$137)*1*'2016 Refinery Capacity'!$E$5:$E$137)</f>
        <v>65000</v>
      </c>
      <c r="F37" s="31">
        <f t="array" ref="F37">SUM(($A37=$A$81:$A$90)*1*F$81:F$90) + SUM(($A37=$A$72:$A$78)*1*F$72:F$78)</f>
        <v>0</v>
      </c>
      <c r="G37" s="31">
        <f t="shared" si="10"/>
        <v>65000</v>
      </c>
      <c r="H37" s="31">
        <f t="shared" si="8"/>
        <v>19005319</v>
      </c>
      <c r="I37" s="37">
        <f t="shared" si="7"/>
        <v>0.97431601523588329</v>
      </c>
    </row>
    <row r="38" spans="1:9" x14ac:dyDescent="0.5">
      <c r="A38" s="30" t="s">
        <v>201</v>
      </c>
      <c r="B38" s="31">
        <f t="array" ref="B38">SUM((A38='2016 Refinery Capacity'!$A$5:$A$137)*1*'2016 Refinery Capacity'!$F$5:$F$137)</f>
        <v>57000</v>
      </c>
      <c r="C38" s="31">
        <f t="array" ref="C38">SUM(($A38=$A$72:$A$90)*1*C$72:C$90)</f>
        <v>0</v>
      </c>
      <c r="D38" s="31">
        <f t="shared" si="9"/>
        <v>57000</v>
      </c>
      <c r="E38" s="31">
        <f t="array" ref="E38">SUM((A38='2016 Refinery Capacity'!$A$5:$A$137)*1*'2016 Refinery Capacity'!$E$5:$E$137)</f>
        <v>54000</v>
      </c>
      <c r="F38" s="31">
        <f t="array" ref="F38">SUM(($A38=$A$81:$A$90)*1*F$81:F$90) + SUM(($A38=$A$72:$A$78)*1*F$72:F$78)</f>
        <v>0</v>
      </c>
      <c r="G38" s="31">
        <f t="shared" si="10"/>
        <v>54000</v>
      </c>
      <c r="H38" s="31">
        <f t="shared" si="8"/>
        <v>19062319</v>
      </c>
      <c r="I38" s="37">
        <f t="shared" si="7"/>
        <v>0.97723814523898644</v>
      </c>
    </row>
    <row r="39" spans="1:9" x14ac:dyDescent="0.5">
      <c r="A39" s="30" t="s">
        <v>196</v>
      </c>
      <c r="B39" s="31">
        <f t="array" ref="B39">SUM((A39='2016 Refinery Capacity'!$A$5:$A$137)*1*'2016 Refinery Capacity'!$F$5:$F$137)</f>
        <v>52500</v>
      </c>
      <c r="C39" s="31">
        <f t="array" ref="C39">SUM(($A39=$A$72:$A$90)*1*C$72:C$90)</f>
        <v>0</v>
      </c>
      <c r="D39" s="31">
        <f t="shared" si="9"/>
        <v>52500</v>
      </c>
      <c r="E39" s="31">
        <f t="array" ref="E39">SUM((A39='2016 Refinery Capacity'!$A$5:$A$137)*1*'2016 Refinery Capacity'!$E$5:$E$137)</f>
        <v>47000</v>
      </c>
      <c r="F39" s="31">
        <f t="array" ref="F39">SUM(($A39=$A$81:$A$90)*1*F$81:F$90) + SUM(($A39=$A$72:$A$78)*1*F$72:F$78)</f>
        <v>0</v>
      </c>
      <c r="G39" s="31">
        <f t="shared" si="10"/>
        <v>47000</v>
      </c>
      <c r="H39" s="31">
        <f t="shared" si="8"/>
        <v>19114819</v>
      </c>
      <c r="I39" s="37">
        <f t="shared" si="7"/>
        <v>0.97992958076816028</v>
      </c>
    </row>
    <row r="40" spans="1:9" x14ac:dyDescent="0.5">
      <c r="A40" s="30" t="s">
        <v>145</v>
      </c>
      <c r="B40" s="31">
        <f t="array" ref="B40">SUM((A40='2016 Refinery Capacity'!$A$5:$A$137)*1*'2016 Refinery Capacity'!$F$5:$F$137)</f>
        <v>50300</v>
      </c>
      <c r="C40" s="31">
        <f t="array" ref="C40">SUM(($A40=$A$72:$A$90)*1*C$72:C$90)</f>
        <v>0</v>
      </c>
      <c r="D40" s="31">
        <f t="shared" si="9"/>
        <v>50300</v>
      </c>
      <c r="E40" s="31">
        <f t="array" ref="E40">SUM((A40='2016 Refinery Capacity'!$A$5:$A$137)*1*'2016 Refinery Capacity'!$E$5:$E$137)</f>
        <v>48800</v>
      </c>
      <c r="F40" s="31">
        <f t="array" ref="F40">SUM(($A40=$A$81:$A$90)*1*F$81:F$90) + SUM(($A40=$A$72:$A$78)*1*F$72:F$78)</f>
        <v>0</v>
      </c>
      <c r="G40" s="31">
        <f t="shared" si="10"/>
        <v>48800</v>
      </c>
      <c r="H40" s="31">
        <f t="shared" si="8"/>
        <v>19165119</v>
      </c>
      <c r="I40" s="37">
        <f t="shared" si="7"/>
        <v>0.98250823233230211</v>
      </c>
    </row>
    <row r="41" spans="1:9" x14ac:dyDescent="0.5">
      <c r="A41" s="30" t="s">
        <v>76</v>
      </c>
      <c r="B41" s="31">
        <f t="array" ref="B41">SUM((A41='2016 Refinery Capacity'!$A$5:$A$137)*1*'2016 Refinery Capacity'!$F$5:$F$137)</f>
        <v>50000</v>
      </c>
      <c r="C41" s="31">
        <f t="array" ref="C41">SUM(($A41=$A$72:$A$90)*1*C$72:C$90)</f>
        <v>0</v>
      </c>
      <c r="D41" s="31">
        <f t="shared" si="9"/>
        <v>50000</v>
      </c>
      <c r="E41" s="31">
        <f t="array" ref="E41">SUM((A41='2016 Refinery Capacity'!$A$5:$A$137)*1*'2016 Refinery Capacity'!$E$5:$E$137)</f>
        <v>46250</v>
      </c>
      <c r="F41" s="31">
        <f t="array" ref="F41">SUM(($A41=$A$81:$A$90)*1*F$81:F$90) + SUM(($A41=$A$72:$A$78)*1*F$72:F$78)</f>
        <v>0</v>
      </c>
      <c r="G41" s="31">
        <f t="shared" si="10"/>
        <v>46250</v>
      </c>
      <c r="H41" s="31">
        <f t="shared" si="8"/>
        <v>19215119</v>
      </c>
      <c r="I41" s="37">
        <f t="shared" si="7"/>
        <v>0.98507150426484869</v>
      </c>
    </row>
    <row r="42" spans="1:9" x14ac:dyDescent="0.5">
      <c r="A42" s="30" t="s">
        <v>318</v>
      </c>
      <c r="B42" s="31">
        <f t="array" ref="B42">SUM((A42='2016 Refinery Capacity'!$A$5:$A$137)*1*'2016 Refinery Capacity'!$F$5:$F$137)</f>
        <v>42000</v>
      </c>
      <c r="C42" s="31">
        <f t="array" ref="C42">SUM(($A42=$A$72:$A$90)*1*C$72:C$90)</f>
        <v>0</v>
      </c>
      <c r="D42" s="31">
        <f t="shared" si="9"/>
        <v>42000</v>
      </c>
      <c r="E42" s="31">
        <f t="array" ref="E42">SUM((A42='2016 Refinery Capacity'!$A$5:$A$137)*1*'2016 Refinery Capacity'!$E$5:$E$137)</f>
        <v>40700</v>
      </c>
      <c r="F42" s="31">
        <f t="array" ref="F42">SUM(($A42=$A$81:$A$90)*1*F$81:F$90) + SUM(($A42=$A$72:$A$78)*1*F$72:F$78)</f>
        <v>0</v>
      </c>
      <c r="G42" s="31">
        <f t="shared" si="10"/>
        <v>40700</v>
      </c>
      <c r="H42" s="31">
        <f t="shared" si="8"/>
        <v>19257119</v>
      </c>
      <c r="I42" s="37">
        <f t="shared" si="7"/>
        <v>0.98722465268818782</v>
      </c>
    </row>
    <row r="43" spans="1:9" x14ac:dyDescent="0.5">
      <c r="A43" s="30" t="s">
        <v>55</v>
      </c>
      <c r="B43" s="31">
        <f t="array" ref="B43">SUM((A43='2016 Refinery Capacity'!$A$5:$A$137)*1*'2016 Refinery Capacity'!$F$5:$F$137)</f>
        <v>33000</v>
      </c>
      <c r="C43" s="31">
        <f t="array" ref="C43">SUM(($A43=$A$72:$A$90)*1*C$72:C$90)</f>
        <v>0</v>
      </c>
      <c r="D43" s="31">
        <f t="shared" si="9"/>
        <v>33000</v>
      </c>
      <c r="E43" s="31">
        <f t="array" ref="E43">SUM((A43='2016 Refinery Capacity'!$A$5:$A$137)*1*'2016 Refinery Capacity'!$E$5:$E$137)</f>
        <v>30500</v>
      </c>
      <c r="F43" s="31">
        <f t="array" ref="F43">SUM(($A43=$A$81:$A$90)*1*F$81:F$90) + SUM(($A43=$A$72:$A$78)*1*F$72:F$78)</f>
        <v>0</v>
      </c>
      <c r="G43" s="31">
        <f t="shared" si="10"/>
        <v>30500</v>
      </c>
      <c r="H43" s="31">
        <f t="shared" si="8"/>
        <v>19290119</v>
      </c>
      <c r="I43" s="37">
        <f t="shared" si="7"/>
        <v>0.98891641216366866</v>
      </c>
    </row>
    <row r="44" spans="1:9" x14ac:dyDescent="0.5">
      <c r="A44" s="30" t="s">
        <v>125</v>
      </c>
      <c r="B44" s="31">
        <f t="array" ref="B44">SUM((A44='2016 Refinery Capacity'!$A$5:$A$137)*1*'2016 Refinery Capacity'!$F$5:$F$137)</f>
        <v>30800</v>
      </c>
      <c r="C44" s="31">
        <f t="array" ref="C44">SUM(($A44=$A$72:$A$90)*1*C$72:C$90)</f>
        <v>0</v>
      </c>
      <c r="D44" s="31">
        <f t="shared" si="9"/>
        <v>30800</v>
      </c>
      <c r="E44" s="31">
        <f t="array" ref="E44">SUM((A44='2016 Refinery Capacity'!$A$5:$A$137)*1*'2016 Refinery Capacity'!$E$5:$E$137)</f>
        <v>28200</v>
      </c>
      <c r="F44" s="31">
        <f t="array" ref="F44">SUM(($A44=$A$81:$A$90)*1*F$81:F$90) + SUM(($A44=$A$72:$A$78)*1*F$72:F$78)</f>
        <v>0</v>
      </c>
      <c r="G44" s="31">
        <f t="shared" si="10"/>
        <v>28200</v>
      </c>
      <c r="H44" s="31">
        <f t="shared" si="8"/>
        <v>19320919</v>
      </c>
      <c r="I44" s="37">
        <f t="shared" si="7"/>
        <v>0.99049538767411727</v>
      </c>
    </row>
    <row r="45" spans="1:9" x14ac:dyDescent="0.5">
      <c r="A45" s="30" t="s">
        <v>254</v>
      </c>
      <c r="B45" s="31">
        <f t="array" ref="B45">SUM((A45='2016 Refinery Capacity'!$A$5:$A$137)*1*'2016 Refinery Capacity'!$F$5:$F$137)</f>
        <v>27500</v>
      </c>
      <c r="C45" s="31">
        <f t="array" ref="C45">SUM(($A45=$A$72:$A$90)*1*C$72:C$90)</f>
        <v>0</v>
      </c>
      <c r="D45" s="31">
        <f t="shared" si="9"/>
        <v>27500</v>
      </c>
      <c r="E45" s="31">
        <f t="array" ref="E45">SUM((A45='2016 Refinery Capacity'!$A$5:$A$137)*1*'2016 Refinery Capacity'!$E$5:$E$137)</f>
        <v>25000</v>
      </c>
      <c r="F45" s="31">
        <f t="array" ref="F45">SUM(($A45=$A$81:$A$90)*1*F$81:F$90) + SUM(($A45=$A$72:$A$78)*1*F$72:F$78)</f>
        <v>0</v>
      </c>
      <c r="G45" s="31">
        <f t="shared" si="10"/>
        <v>25000</v>
      </c>
      <c r="H45" s="31">
        <f t="shared" si="8"/>
        <v>19348419</v>
      </c>
      <c r="I45" s="37">
        <f t="shared" si="7"/>
        <v>0.99190518723701793</v>
      </c>
    </row>
    <row r="46" spans="1:9" x14ac:dyDescent="0.5">
      <c r="A46" s="30" t="s">
        <v>204</v>
      </c>
      <c r="B46" s="31">
        <f t="array" ref="B46">SUM((A46='2016 Refinery Capacity'!$A$5:$A$137)*1*'2016 Refinery Capacity'!$F$5:$F$137)</f>
        <v>27000</v>
      </c>
      <c r="C46" s="31">
        <f t="array" ref="C46">SUM(($A46=$A$72:$A$90)*1*C$72:C$90)</f>
        <v>0</v>
      </c>
      <c r="D46" s="31">
        <f t="shared" si="9"/>
        <v>27000</v>
      </c>
      <c r="E46" s="31">
        <f t="array" ref="E46">SUM((A46='2016 Refinery Capacity'!$A$5:$A$137)*1*'2016 Refinery Capacity'!$E$5:$E$137)</f>
        <v>26000</v>
      </c>
      <c r="F46" s="31">
        <f t="array" ref="F46">SUM(($A46=$A$81:$A$90)*1*F$81:F$90) + SUM(($A46=$A$72:$A$78)*1*F$72:F$78)</f>
        <v>0</v>
      </c>
      <c r="G46" s="31">
        <f t="shared" si="10"/>
        <v>26000</v>
      </c>
      <c r="H46" s="31">
        <f t="shared" si="8"/>
        <v>19375419</v>
      </c>
      <c r="I46" s="37">
        <f t="shared" si="7"/>
        <v>0.99328935408059305</v>
      </c>
    </row>
    <row r="47" spans="1:9" x14ac:dyDescent="0.5">
      <c r="A47" s="30" t="s">
        <v>274</v>
      </c>
      <c r="B47" s="31">
        <f t="array" ref="B47">SUM((A47='2016 Refinery Capacity'!$A$5:$A$137)*1*'2016 Refinery Capacity'!$F$5:$F$137)</f>
        <v>25000</v>
      </c>
      <c r="C47" s="31">
        <f t="array" ref="C47">SUM(($A47=$A$72:$A$90)*1*C$72:C$90)</f>
        <v>0</v>
      </c>
      <c r="D47" s="31">
        <f t="shared" si="9"/>
        <v>25000</v>
      </c>
      <c r="E47" s="31">
        <f t="array" ref="E47">SUM((A47='2016 Refinery Capacity'!$A$5:$A$137)*1*'2016 Refinery Capacity'!$E$5:$E$137)</f>
        <v>15000</v>
      </c>
      <c r="F47" s="31">
        <f t="array" ref="F47">SUM(($A47=$A$81:$A$90)*1*F$81:F$90) + SUM(($A47=$A$72:$A$78)*1*F$72:F$78)</f>
        <v>0</v>
      </c>
      <c r="G47" s="31">
        <f t="shared" si="10"/>
        <v>15000</v>
      </c>
      <c r="H47" s="31">
        <f t="shared" si="8"/>
        <v>19400419</v>
      </c>
      <c r="I47" s="37">
        <f t="shared" si="7"/>
        <v>0.99457099004686633</v>
      </c>
    </row>
    <row r="48" spans="1:9" x14ac:dyDescent="0.5">
      <c r="A48" s="30" t="s">
        <v>286</v>
      </c>
      <c r="B48" s="31">
        <f t="array" ref="B48">SUM((A48='2016 Refinery Capacity'!$A$5:$A$137)*1*'2016 Refinery Capacity'!$F$5:$F$137)</f>
        <v>19100</v>
      </c>
      <c r="C48" s="31">
        <f t="array" ref="C48">SUM(($A48=$A$72:$A$90)*1*C$72:C$90)</f>
        <v>0</v>
      </c>
      <c r="D48" s="31">
        <f t="shared" si="9"/>
        <v>19100</v>
      </c>
      <c r="E48" s="31">
        <f t="array" ref="E48">SUM((A48='2016 Refinery Capacity'!$A$5:$A$137)*1*'2016 Refinery Capacity'!$E$5:$E$137)</f>
        <v>18000</v>
      </c>
      <c r="F48" s="31">
        <f t="array" ref="F48">SUM(($A48=$A$81:$A$90)*1*F$81:F$90) + SUM(($A48=$A$72:$A$78)*1*F$72:F$78)</f>
        <v>0</v>
      </c>
      <c r="G48" s="31">
        <f t="shared" si="10"/>
        <v>18000</v>
      </c>
      <c r="H48" s="31">
        <f t="shared" si="8"/>
        <v>19419519</v>
      </c>
      <c r="I48" s="37">
        <f t="shared" si="7"/>
        <v>0.9955501599250991</v>
      </c>
    </row>
    <row r="49" spans="1:9" x14ac:dyDescent="0.5">
      <c r="A49" s="30" t="s">
        <v>119</v>
      </c>
      <c r="B49" s="31">
        <f t="array" ref="B49">SUM((A49='2016 Refinery Capacity'!$A$5:$A$137)*1*'2016 Refinery Capacity'!$F$5:$F$137)</f>
        <v>16000</v>
      </c>
      <c r="C49" s="31">
        <f t="array" ref="C49">SUM(($A49=$A$72:$A$90)*1*C$72:C$90)</f>
        <v>0</v>
      </c>
      <c r="D49" s="31">
        <f t="shared" si="9"/>
        <v>16000</v>
      </c>
      <c r="E49" s="31">
        <f t="array" ref="E49">SUM((A49='2016 Refinery Capacity'!$A$5:$A$137)*1*'2016 Refinery Capacity'!$E$5:$E$137)</f>
        <v>15000</v>
      </c>
      <c r="F49" s="31">
        <f t="array" ref="F49">SUM(($A49=$A$81:$A$90)*1*F$81:F$90) + SUM(($A49=$A$72:$A$78)*1*F$72:F$78)</f>
        <v>0</v>
      </c>
      <c r="G49" s="31">
        <f t="shared" si="10"/>
        <v>15000</v>
      </c>
      <c r="H49" s="31">
        <f t="shared" si="8"/>
        <v>19435519</v>
      </c>
      <c r="I49" s="37">
        <f t="shared" si="7"/>
        <v>0.99637040694351409</v>
      </c>
    </row>
    <row r="50" spans="1:9" x14ac:dyDescent="0.5">
      <c r="A50" s="30" t="s">
        <v>208</v>
      </c>
      <c r="B50" s="31">
        <f t="array" ref="B50">SUM((A50='2016 Refinery Capacity'!$A$5:$A$137)*1*'2016 Refinery Capacity'!$F$5:$F$137)</f>
        <v>15000</v>
      </c>
      <c r="C50" s="31">
        <f t="array" ref="C50">SUM(($A50=$A$72:$A$90)*1*C$72:C$90)</f>
        <v>0</v>
      </c>
      <c r="D50" s="31">
        <f t="shared" si="9"/>
        <v>15000</v>
      </c>
      <c r="E50" s="31">
        <f t="array" ref="E50">SUM((A50='2016 Refinery Capacity'!$A$5:$A$137)*1*'2016 Refinery Capacity'!$E$5:$E$137)</f>
        <v>13765</v>
      </c>
      <c r="F50" s="31">
        <f t="array" ref="F50">SUM(($A50=$A$81:$A$90)*1*F$81:F$90) + SUM(($A50=$A$72:$A$78)*1*F$72:F$78)</f>
        <v>0</v>
      </c>
      <c r="G50" s="31">
        <f t="shared" si="10"/>
        <v>13765</v>
      </c>
      <c r="H50" s="31">
        <f t="shared" si="8"/>
        <v>19450519</v>
      </c>
      <c r="I50" s="37">
        <f t="shared" si="7"/>
        <v>0.99713938852327799</v>
      </c>
    </row>
    <row r="51" spans="1:9" x14ac:dyDescent="0.5">
      <c r="A51" s="30" t="s">
        <v>46</v>
      </c>
      <c r="B51" s="31">
        <f t="array" ref="B51">SUM((A51='2016 Refinery Capacity'!$A$5:$A$137)*1*'2016 Refinery Capacity'!$F$5:$F$137)</f>
        <v>11800</v>
      </c>
      <c r="C51" s="31">
        <f t="array" ref="C51">SUM(($A51=$A$72:$A$90)*1*C$72:C$90)</f>
        <v>0</v>
      </c>
      <c r="D51" s="31">
        <f t="shared" si="9"/>
        <v>11800</v>
      </c>
      <c r="E51" s="31">
        <f t="array" ref="E51">SUM((A51='2016 Refinery Capacity'!$A$5:$A$137)*1*'2016 Refinery Capacity'!$E$5:$E$137)</f>
        <v>11000</v>
      </c>
      <c r="F51" s="31">
        <f t="array" ref="F51">SUM(($A51=$A$81:$A$90)*1*F$81:F$90) + SUM(($A51=$A$72:$A$78)*1*F$72:F$78)</f>
        <v>0</v>
      </c>
      <c r="G51" s="31">
        <f t="shared" si="10"/>
        <v>11000</v>
      </c>
      <c r="H51" s="31">
        <f t="shared" si="8"/>
        <v>19462319</v>
      </c>
      <c r="I51" s="37">
        <f t="shared" si="7"/>
        <v>0.99774432069935903</v>
      </c>
    </row>
    <row r="52" spans="1:9" x14ac:dyDescent="0.5">
      <c r="A52" s="30" t="s">
        <v>275</v>
      </c>
      <c r="B52" s="31">
        <f t="array" ref="B52">SUM((A52='2016 Refinery Capacity'!$A$5:$A$137)*1*'2016 Refinery Capacity'!$F$5:$F$137)</f>
        <v>10000</v>
      </c>
      <c r="C52" s="31">
        <f t="array" ref="C52">SUM(($A52=$A$72:$A$90)*1*C$72:C$90)</f>
        <v>0</v>
      </c>
      <c r="D52" s="31">
        <f t="shared" si="9"/>
        <v>10000</v>
      </c>
      <c r="E52" s="31">
        <f t="array" ref="E52">SUM((A52='2016 Refinery Capacity'!$A$5:$A$137)*1*'2016 Refinery Capacity'!$E$5:$E$137)</f>
        <v>9500</v>
      </c>
      <c r="F52" s="31">
        <f t="array" ref="F52">SUM(($A52=$A$81:$A$90)*1*F$81:F$90) + SUM(($A52=$A$72:$A$78)*1*F$72:F$78)</f>
        <v>0</v>
      </c>
      <c r="G52" s="31">
        <f t="shared" si="10"/>
        <v>9500</v>
      </c>
      <c r="H52" s="31">
        <f t="shared" si="8"/>
        <v>19472319</v>
      </c>
      <c r="I52" s="37">
        <f t="shared" si="7"/>
        <v>0.9982569750858683</v>
      </c>
    </row>
    <row r="53" spans="1:9" x14ac:dyDescent="0.5">
      <c r="A53" s="30" t="s">
        <v>218</v>
      </c>
      <c r="B53" s="31">
        <f t="array" ref="B53">SUM((A53='2016 Refinery Capacity'!$A$5:$A$137)*1*'2016 Refinery Capacity'!$F$5:$F$137)</f>
        <v>10000</v>
      </c>
      <c r="C53" s="31">
        <f t="array" ref="C53">SUM(($A53=$A$72:$A$90)*1*C$72:C$90)</f>
        <v>0</v>
      </c>
      <c r="D53" s="31">
        <f t="shared" si="9"/>
        <v>10000</v>
      </c>
      <c r="E53" s="31">
        <f t="array" ref="E53">SUM((A53='2016 Refinery Capacity'!$A$5:$A$137)*1*'2016 Refinery Capacity'!$E$5:$E$137)</f>
        <v>8500</v>
      </c>
      <c r="F53" s="31">
        <f t="array" ref="F53">SUM(($A53=$A$81:$A$90)*1*F$81:F$90) + SUM(($A53=$A$72:$A$78)*1*F$72:F$78)</f>
        <v>0</v>
      </c>
      <c r="G53" s="31">
        <f t="shared" si="10"/>
        <v>8500</v>
      </c>
      <c r="H53" s="31">
        <f t="shared" si="8"/>
        <v>19482319</v>
      </c>
      <c r="I53" s="37">
        <f t="shared" si="7"/>
        <v>0.99876962947237768</v>
      </c>
    </row>
    <row r="54" spans="1:9" x14ac:dyDescent="0.5">
      <c r="A54" s="30" t="s">
        <v>128</v>
      </c>
      <c r="B54" s="31">
        <f t="array" ref="B54">SUM((A54='2016 Refinery Capacity'!$A$5:$A$137)*1*'2016 Refinery Capacity'!$F$5:$F$137)</f>
        <v>7700</v>
      </c>
      <c r="C54" s="31">
        <f t="array" ref="C54">SUM(($A54=$A$72:$A$90)*1*C$72:C$90)</f>
        <v>0</v>
      </c>
      <c r="D54" s="31">
        <f t="shared" si="9"/>
        <v>7700</v>
      </c>
      <c r="E54" s="31">
        <f t="array" ref="E54">SUM((A54='2016 Refinery Capacity'!$A$5:$A$137)*1*'2016 Refinery Capacity'!$E$5:$E$137)</f>
        <v>7500</v>
      </c>
      <c r="F54" s="31">
        <f t="array" ref="F54">SUM(($A54=$A$81:$A$90)*1*F$81:F$90) + SUM(($A54=$A$72:$A$78)*1*F$72:F$78)</f>
        <v>0</v>
      </c>
      <c r="G54" s="31">
        <f t="shared" si="10"/>
        <v>7500</v>
      </c>
      <c r="H54" s="31">
        <f t="shared" si="8"/>
        <v>19490019</v>
      </c>
      <c r="I54" s="37">
        <f t="shared" si="7"/>
        <v>0.99916437334998986</v>
      </c>
    </row>
    <row r="55" spans="1:9" x14ac:dyDescent="0.5">
      <c r="A55" s="30" t="s">
        <v>121</v>
      </c>
      <c r="B55" s="31">
        <f t="array" ref="B55">SUM((A55='2016 Refinery Capacity'!$A$5:$A$137)*1*'2016 Refinery Capacity'!$F$5:$F$137)</f>
        <v>6300</v>
      </c>
      <c r="C55" s="31">
        <f t="array" ref="C55">SUM(($A55=$A$72:$A$90)*1*C$72:C$90)</f>
        <v>0</v>
      </c>
      <c r="D55" s="31">
        <f t="shared" si="9"/>
        <v>6300</v>
      </c>
      <c r="E55" s="31">
        <f t="array" ref="E55">SUM((A55='2016 Refinery Capacity'!$A$5:$A$137)*1*'2016 Refinery Capacity'!$E$5:$E$137)</f>
        <v>5500</v>
      </c>
      <c r="F55" s="31">
        <f t="array" ref="F55">SUM(($A55=$A$81:$A$90)*1*F$81:F$90) + SUM(($A55=$A$72:$A$78)*1*F$72:F$78)</f>
        <v>0</v>
      </c>
      <c r="G55" s="31">
        <f t="shared" si="10"/>
        <v>5500</v>
      </c>
      <c r="H55" s="31">
        <f t="shared" si="8"/>
        <v>19496319</v>
      </c>
      <c r="I55" s="37">
        <f t="shared" si="7"/>
        <v>0.99948734561349073</v>
      </c>
    </row>
    <row r="56" spans="1:9" x14ac:dyDescent="0.5">
      <c r="A56" s="30" t="s">
        <v>166</v>
      </c>
      <c r="B56" s="31">
        <f t="array" ref="B56">SUM((A56='2016 Refinery Capacity'!$A$5:$A$137)*1*'2016 Refinery Capacity'!$F$5:$F$137)</f>
        <v>5000</v>
      </c>
      <c r="C56" s="31">
        <f t="array" ref="C56">SUM(($A56=$A$72:$A$90)*1*C$72:C$90)</f>
        <v>0</v>
      </c>
      <c r="D56" s="31">
        <f t="shared" si="9"/>
        <v>5000</v>
      </c>
      <c r="E56" s="31">
        <f t="array" ref="E56">SUM((A56='2016 Refinery Capacity'!$A$5:$A$137)*1*'2016 Refinery Capacity'!$E$5:$E$137)</f>
        <v>2000</v>
      </c>
      <c r="F56" s="31">
        <f t="array" ref="F56">SUM(($A56=$A$81:$A$90)*1*F$81:F$90) + SUM(($A56=$A$72:$A$78)*1*F$72:F$78)</f>
        <v>0</v>
      </c>
      <c r="G56" s="31">
        <f t="shared" si="10"/>
        <v>2000</v>
      </c>
      <c r="H56" s="31">
        <f t="shared" si="8"/>
        <v>19501319</v>
      </c>
      <c r="I56" s="37">
        <f t="shared" si="7"/>
        <v>0.99974367280674536</v>
      </c>
    </row>
    <row r="57" spans="1:9" x14ac:dyDescent="0.5">
      <c r="A57" s="30" t="s">
        <v>169</v>
      </c>
      <c r="B57" s="31">
        <f t="array" ref="B57">SUM((A57='2016 Refinery Capacity'!$A$5:$A$137)*1*'2016 Refinery Capacity'!$F$5:$F$137)</f>
        <v>5000</v>
      </c>
      <c r="C57" s="31">
        <f t="array" ref="C57">SUM(($A57=$A$72:$A$90)*1*C$72:C$90)</f>
        <v>0</v>
      </c>
      <c r="D57" s="31">
        <f t="shared" si="9"/>
        <v>5000</v>
      </c>
      <c r="E57" s="31">
        <f t="array" ref="E57">SUM((A57='2016 Refinery Capacity'!$A$5:$A$137)*1*'2016 Refinery Capacity'!$E$5:$E$137)</f>
        <v>4100</v>
      </c>
      <c r="F57" s="31">
        <f t="array" ref="F57">SUM(($A57=$A$81:$A$90)*1*F$81:F$90) + SUM(($A57=$A$72:$A$78)*1*F$72:F$78)</f>
        <v>0</v>
      </c>
      <c r="G57" s="31">
        <f t="shared" si="10"/>
        <v>4100</v>
      </c>
      <c r="H57" s="31">
        <f t="shared" si="8"/>
        <v>19506319</v>
      </c>
      <c r="I57" s="37">
        <f t="shared" si="7"/>
        <v>1</v>
      </c>
    </row>
    <row r="58" spans="1:9" x14ac:dyDescent="0.5">
      <c r="A58" s="30" t="s">
        <v>337</v>
      </c>
      <c r="B58" s="31">
        <f t="array" ref="B58">SUM((A58='2016 Refinery Capacity'!$A$5:$A$137)*1*'2016 Refinery Capacity'!$F$5:$F$137)</f>
        <v>507000</v>
      </c>
      <c r="C58" s="31">
        <f t="array" ref="C58">SUM(($A58=$A$72:$A$90)*1*C$72:C$90)</f>
        <v>-507000</v>
      </c>
      <c r="D58" s="31">
        <f t="shared" si="9"/>
        <v>0</v>
      </c>
      <c r="E58" s="31">
        <f t="array" ref="E58">SUM((A58='2016 Refinery Capacity'!$A$5:$A$137)*1*'2016 Refinery Capacity'!$E$5:$E$137)</f>
        <v>482000</v>
      </c>
      <c r="F58" s="31">
        <f t="array" ref="F58">SUM(($A58=$A$81:$A$90)*1*F$81:F$90) + SUM(($A58=$A$72:$A$78)*1*F$72:F$78)</f>
        <v>-482000</v>
      </c>
      <c r="G58" s="31">
        <f t="shared" si="10"/>
        <v>0</v>
      </c>
      <c r="H58" s="31">
        <f t="shared" si="8"/>
        <v>19506319</v>
      </c>
      <c r="I58" s="37">
        <f t="shared" si="7"/>
        <v>1</v>
      </c>
    </row>
    <row r="59" spans="1:9" x14ac:dyDescent="0.5">
      <c r="A59" s="30" t="s">
        <v>301</v>
      </c>
      <c r="B59" s="31">
        <f t="array" ref="B59">SUM((A59='2016 Refinery Capacity'!$A$5:$A$137)*1*'2016 Refinery Capacity'!$F$5:$F$137)</f>
        <v>907600</v>
      </c>
      <c r="C59" s="31">
        <f t="array" ref="C59">SUM(($A59=$A$72:$A$90)*1*C$72:C$90)</f>
        <v>-907600</v>
      </c>
      <c r="D59" s="31">
        <f t="shared" si="9"/>
        <v>0</v>
      </c>
      <c r="E59" s="31">
        <f t="array" ref="E59">SUM((A59='2016 Refinery Capacity'!$A$5:$A$137)*1*'2016 Refinery Capacity'!$E$5:$E$137)</f>
        <v>863600</v>
      </c>
      <c r="F59" s="31">
        <f t="array" ref="F59">SUM(($A59=$A$81:$A$90)*1*F$81:F$90) + SUM(($A59=$A$72:$A$78)*1*F$72:F$78)</f>
        <v>-863600</v>
      </c>
      <c r="G59" s="31">
        <f t="shared" si="10"/>
        <v>0</v>
      </c>
      <c r="H59" s="31">
        <f t="shared" si="8"/>
        <v>19506319</v>
      </c>
      <c r="I59" s="37">
        <f t="shared" si="7"/>
        <v>1</v>
      </c>
    </row>
    <row r="60" spans="1:9" x14ac:dyDescent="0.5">
      <c r="A60" s="30" t="s">
        <v>294</v>
      </c>
      <c r="B60" s="31">
        <f t="array" ref="B60">SUM((A60='2016 Refinery Capacity'!$A$5:$A$137)*1*'2016 Refinery Capacity'!$F$5:$F$137)</f>
        <v>263700</v>
      </c>
      <c r="C60" s="31">
        <f t="array" ref="C60">SUM(($A60=$A$72:$A$90)*1*C$72:C$90)</f>
        <v>-263700</v>
      </c>
      <c r="D60" s="31">
        <f t="shared" si="9"/>
        <v>0</v>
      </c>
      <c r="E60" s="31">
        <f t="array" ref="E60">SUM((A60='2016 Refinery Capacity'!$A$5:$A$137)*1*'2016 Refinery Capacity'!$E$5:$E$137)</f>
        <v>246015</v>
      </c>
      <c r="F60" s="31">
        <f t="array" ref="F60">SUM(($A60=$A$81:$A$90)*1*F$81:F$90) + SUM(($A60=$A$72:$A$78)*1*F$72:F$78)</f>
        <v>-246015</v>
      </c>
      <c r="G60" s="31">
        <f t="shared" si="10"/>
        <v>0</v>
      </c>
      <c r="H60" s="31">
        <f t="shared" si="8"/>
        <v>19506319</v>
      </c>
      <c r="I60" s="37">
        <f t="shared" si="7"/>
        <v>1</v>
      </c>
    </row>
    <row r="61" spans="1:9" x14ac:dyDescent="0.5">
      <c r="A61" s="30" t="s">
        <v>72</v>
      </c>
      <c r="B61" s="31">
        <f t="array" ref="B61">SUM((A61='2016 Refinery Capacity'!$A$5:$A$137)*1*'2016 Refinery Capacity'!$F$5:$F$137)</f>
        <v>160000</v>
      </c>
      <c r="C61" s="31">
        <f t="array" ref="C61">SUM(($A61=$A$72:$A$90)*1*C$72:C$90)</f>
        <v>-160000</v>
      </c>
      <c r="D61" s="31">
        <f t="shared" si="9"/>
        <v>0</v>
      </c>
      <c r="E61" s="31">
        <f t="array" ref="E61">SUM((A61='2016 Refinery Capacity'!$A$5:$A$137)*1*'2016 Refinery Capacity'!$E$5:$E$137)</f>
        <v>153000</v>
      </c>
      <c r="F61" s="31">
        <f t="array" ref="F61">SUM(($A61=$A$81:$A$90)*1*F$81:F$90) + SUM(($A61=$A$72:$A$78)*1*F$72:F$78)</f>
        <v>-153000</v>
      </c>
      <c r="G61" s="31">
        <f t="shared" si="10"/>
        <v>0</v>
      </c>
      <c r="H61" s="31">
        <f t="shared" si="8"/>
        <v>19506319</v>
      </c>
      <c r="I61" s="37">
        <f t="shared" si="7"/>
        <v>1</v>
      </c>
    </row>
    <row r="62" spans="1:9" x14ac:dyDescent="0.5">
      <c r="A62" s="30" t="s">
        <v>132</v>
      </c>
      <c r="B62" s="31">
        <f t="array" ref="B62">SUM((A62='2016 Refinery Capacity'!$A$5:$A$137)*1*'2016 Refinery Capacity'!$F$5:$F$137)</f>
        <v>340000</v>
      </c>
      <c r="C62" s="31">
        <f t="array" ref="C62">SUM(($A62=$A$72:$A$90)*1*C$72:C$90)</f>
        <v>-340000</v>
      </c>
      <c r="D62" s="31">
        <f t="shared" si="9"/>
        <v>0</v>
      </c>
      <c r="E62" s="31">
        <f t="array" ref="E62">SUM((A62='2016 Refinery Capacity'!$A$5:$A$137)*1*'2016 Refinery Capacity'!$E$5:$E$137)</f>
        <v>325700</v>
      </c>
      <c r="F62" s="31">
        <f t="array" ref="F62">SUM(($A62=$A$81:$A$90)*1*F$81:F$90) + SUM(($A62=$A$72:$A$78)*1*F$72:F$78)</f>
        <v>-325700</v>
      </c>
      <c r="G62" s="31">
        <f t="shared" si="10"/>
        <v>0</v>
      </c>
      <c r="H62" s="31">
        <f t="shared" si="8"/>
        <v>19506319</v>
      </c>
      <c r="I62" s="37">
        <f t="shared" si="7"/>
        <v>1</v>
      </c>
    </row>
    <row r="63" spans="1:9" x14ac:dyDescent="0.5">
      <c r="A63" s="30" t="s">
        <v>151</v>
      </c>
      <c r="B63" s="31">
        <f t="array" ref="B63">SUM((A63='2016 Refinery Capacity'!$A$5:$A$137)*1*'2016 Refinery Capacity'!$F$5:$F$137)</f>
        <v>0</v>
      </c>
      <c r="C63" s="31">
        <f t="array" ref="C63">SUM(($A63=$A$72:$A$90)*1*C$72:C$90)</f>
        <v>0</v>
      </c>
      <c r="D63" s="31">
        <f t="shared" si="9"/>
        <v>0</v>
      </c>
      <c r="E63" s="31">
        <f t="array" ref="E63">SUM((A63='2016 Refinery Capacity'!$A$5:$A$137)*1*'2016 Refinery Capacity'!$E$5:$E$137)</f>
        <v>0</v>
      </c>
      <c r="F63" s="31">
        <f t="array" ref="F63">SUM(($A63=$A$81:$A$90)*1*F$81:F$90) + SUM(($A63=$A$72:$A$78)*1*F$72:F$78)</f>
        <v>0</v>
      </c>
      <c r="G63" s="31">
        <f t="shared" si="10"/>
        <v>0</v>
      </c>
      <c r="H63" s="31">
        <f t="shared" si="8"/>
        <v>19506319</v>
      </c>
      <c r="I63" s="37">
        <f t="shared" si="7"/>
        <v>1</v>
      </c>
    </row>
    <row r="64" spans="1:9" x14ac:dyDescent="0.5">
      <c r="A64" s="30" t="s">
        <v>50</v>
      </c>
      <c r="B64" s="31">
        <f t="array" ref="B64">SUM((A64='2016 Refinery Capacity'!$A$5:$A$137)*1*'2016 Refinery Capacity'!$F$5:$F$137)</f>
        <v>0</v>
      </c>
      <c r="C64" s="31">
        <f t="array" ref="C64">SUM(($A64=$A$72:$A$90)*1*C$72:C$90)</f>
        <v>0</v>
      </c>
      <c r="D64" s="31">
        <f t="shared" si="9"/>
        <v>0</v>
      </c>
      <c r="E64" s="31">
        <f t="array" ref="E64">SUM((A64='2016 Refinery Capacity'!$A$5:$A$137)*1*'2016 Refinery Capacity'!$E$5:$E$137)</f>
        <v>0</v>
      </c>
      <c r="F64" s="31">
        <f t="array" ref="F64">SUM(($A64=$A$81:$A$90)*1*F$81:F$90) + SUM(($A64=$A$72:$A$78)*1*F$72:F$78)</f>
        <v>0</v>
      </c>
      <c r="G64" s="31">
        <f t="shared" si="10"/>
        <v>0</v>
      </c>
      <c r="H64" s="31">
        <f t="shared" si="8"/>
        <v>19506319</v>
      </c>
      <c r="I64" s="37">
        <f t="shared" si="7"/>
        <v>1</v>
      </c>
    </row>
    <row r="65" spans="1:22" x14ac:dyDescent="0.5">
      <c r="A65" s="30" t="s">
        <v>221</v>
      </c>
      <c r="B65" s="31">
        <f t="array" ref="B65">SUM((A65='2016 Refinery Capacity'!$A$5:$A$137)*1*'2016 Refinery Capacity'!$F$5:$F$137)</f>
        <v>0</v>
      </c>
      <c r="C65" s="31">
        <f t="array" ref="C65">SUM(($A65=$A$72:$A$90)*1*C$72:C$90)</f>
        <v>0</v>
      </c>
      <c r="D65" s="31">
        <f t="shared" si="9"/>
        <v>0</v>
      </c>
      <c r="E65" s="31">
        <f t="array" ref="E65">SUM((A65='2016 Refinery Capacity'!$A$5:$A$137)*1*'2016 Refinery Capacity'!$E$5:$E$137)</f>
        <v>0</v>
      </c>
      <c r="F65" s="31">
        <f t="array" ref="F65">SUM(($A65=$A$81:$A$90)*1*F$81:F$90) + SUM(($A65=$A$72:$A$78)*1*F$72:F$78)</f>
        <v>0</v>
      </c>
      <c r="G65" s="31">
        <f t="shared" si="10"/>
        <v>0</v>
      </c>
      <c r="H65" s="31">
        <f t="shared" si="8"/>
        <v>19506319</v>
      </c>
      <c r="I65" s="37">
        <f t="shared" si="7"/>
        <v>1</v>
      </c>
    </row>
    <row r="66" spans="1:22" x14ac:dyDescent="0.5">
      <c r="A66" s="30" t="s">
        <v>237</v>
      </c>
      <c r="B66" s="31">
        <f t="array" ref="B66">SUM((A66='2016 Refinery Capacity'!$A$5:$A$137)*1*'2016 Refinery Capacity'!$F$5:$F$137)</f>
        <v>1145000</v>
      </c>
      <c r="C66" s="31">
        <f t="array" ref="C66">SUM(($A66=$A$72:$A$90)*1*C$72:C$90)</f>
        <v>-1145000</v>
      </c>
      <c r="D66" s="31">
        <f t="shared" si="9"/>
        <v>0</v>
      </c>
      <c r="E66" s="31">
        <f t="array" ref="E66">SUM((A66='2016 Refinery Capacity'!$A$5:$A$137)*1*'2016 Refinery Capacity'!$E$5:$E$137)</f>
        <v>1056386</v>
      </c>
      <c r="F66" s="31">
        <f t="array" ref="F66">SUM(($A66=$A$81:$A$90)*1*F$81:F$90) + SUM(($A66=$A$72:$A$78)*1*F$72:F$78)</f>
        <v>-1056386</v>
      </c>
      <c r="G66" s="31">
        <f t="shared" si="10"/>
        <v>0</v>
      </c>
      <c r="H66" s="31">
        <f>D66 + H65</f>
        <v>19506319</v>
      </c>
      <c r="I66" s="37">
        <f t="shared" si="7"/>
        <v>1</v>
      </c>
    </row>
    <row r="67" spans="1:22" x14ac:dyDescent="0.5">
      <c r="A67" s="30" t="s">
        <v>291</v>
      </c>
      <c r="B67" s="31">
        <f t="array" ref="B67">SUM((A67='2016 Refinery Capacity'!$A$5:$A$137)*1*'2016 Refinery Capacity'!$F$5:$F$137)</f>
        <v>0</v>
      </c>
      <c r="C67" s="31">
        <f t="array" ref="C67">SUM(($A67=$A$72:$A$90)*1*C$72:C$90)</f>
        <v>0</v>
      </c>
      <c r="D67" s="31">
        <f t="shared" si="9"/>
        <v>0</v>
      </c>
      <c r="E67" s="31">
        <f t="array" ref="E67">SUM((A67='2016 Refinery Capacity'!$A$5:$A$137)*1*'2016 Refinery Capacity'!$E$5:$E$137)</f>
        <v>0</v>
      </c>
      <c r="F67" s="31">
        <f t="array" ref="F67">SUM(($A67=$A$81:$A$90)*1*F$81:F$90) + SUM(($A67=$A$72:$A$78)*1*F$72:F$78)</f>
        <v>0</v>
      </c>
      <c r="G67" s="31">
        <f t="shared" si="10"/>
        <v>0</v>
      </c>
      <c r="H67" s="31">
        <f t="shared" si="8"/>
        <v>19506319</v>
      </c>
      <c r="I67" s="37">
        <f t="shared" si="7"/>
        <v>1</v>
      </c>
    </row>
    <row r="68" spans="1:22" x14ac:dyDescent="0.5">
      <c r="B68" s="31"/>
      <c r="C68" s="31"/>
      <c r="D68" s="31"/>
      <c r="E68" s="31"/>
      <c r="F68" s="31"/>
      <c r="G68" s="31"/>
      <c r="H68" s="31"/>
      <c r="I68" s="37"/>
    </row>
    <row r="69" spans="1:22" x14ac:dyDescent="0.5">
      <c r="B69" s="31"/>
      <c r="C69" s="31"/>
      <c r="D69" s="31"/>
      <c r="E69" s="31"/>
      <c r="F69" s="31"/>
      <c r="G69" s="31"/>
      <c r="H69" s="31"/>
      <c r="I69" s="31"/>
    </row>
    <row r="70" spans="1:22" x14ac:dyDescent="0.5">
      <c r="A70" s="35"/>
      <c r="B70" s="36"/>
      <c r="C70" s="36"/>
      <c r="D70" s="36"/>
      <c r="E70" s="36"/>
      <c r="F70" s="36"/>
      <c r="G70" s="36"/>
      <c r="H70" s="36"/>
      <c r="I70" s="36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2" x14ac:dyDescent="0.5">
      <c r="A71" s="33" t="s">
        <v>424</v>
      </c>
      <c r="B71" s="31"/>
      <c r="C71" s="31"/>
      <c r="D71" s="31"/>
      <c r="E71" s="31"/>
      <c r="F71" s="31"/>
      <c r="G71" s="31"/>
      <c r="H71" s="31"/>
      <c r="I71" s="31"/>
      <c r="K71" s="34" t="s">
        <v>423</v>
      </c>
      <c r="L71" s="30" t="s">
        <v>422</v>
      </c>
      <c r="M71" s="30" t="s">
        <v>421</v>
      </c>
      <c r="N71" s="30" t="s">
        <v>420</v>
      </c>
      <c r="O71" s="30" t="s">
        <v>419</v>
      </c>
      <c r="P71" s="34" t="s">
        <v>418</v>
      </c>
      <c r="Q71" s="30" t="s">
        <v>417</v>
      </c>
      <c r="R71" s="30" t="s">
        <v>416</v>
      </c>
      <c r="S71" s="30" t="s">
        <v>415</v>
      </c>
      <c r="T71" s="73" t="s">
        <v>462</v>
      </c>
      <c r="U71" s="30" t="s">
        <v>414</v>
      </c>
      <c r="V71" s="30" t="s">
        <v>413</v>
      </c>
    </row>
    <row r="72" spans="1:22" s="74" customFormat="1" x14ac:dyDescent="0.5">
      <c r="A72" s="74" t="s">
        <v>337</v>
      </c>
      <c r="B72" s="75">
        <f t="array" ref="B72">SUM((A72='2016 Refinery Capacity'!$A$5:$A$137)*1*'2016 Refinery Capacity'!$F$5:$F$137)</f>
        <v>507000</v>
      </c>
      <c r="C72" s="75">
        <f t="shared" ref="C72:C78" si="11">-B72</f>
        <v>-507000</v>
      </c>
      <c r="D72" s="75"/>
      <c r="E72" s="75">
        <f t="array" ref="E72">SUM((A72='2016 Refinery Capacity'!$A$5:$A$137)*1*'2016 Refinery Capacity'!$E$5:$E$137)</f>
        <v>482000</v>
      </c>
      <c r="F72" s="75">
        <f t="shared" ref="F72:F78" si="12">-E72</f>
        <v>-482000</v>
      </c>
      <c r="G72" s="75"/>
      <c r="H72" s="75"/>
      <c r="I72" s="75"/>
      <c r="L72" s="74">
        <v>0.5</v>
      </c>
      <c r="M72" s="74">
        <v>0.5</v>
      </c>
    </row>
    <row r="73" spans="1:22" s="74" customFormat="1" x14ac:dyDescent="0.5">
      <c r="A73" s="74" t="s">
        <v>132</v>
      </c>
      <c r="B73" s="75">
        <f t="array" ref="B73">SUM((A73='2016 Refinery Capacity'!$A$5:$A$137)*1*'2016 Refinery Capacity'!$F$5:$F$137)</f>
        <v>340000</v>
      </c>
      <c r="C73" s="75">
        <f t="shared" si="11"/>
        <v>-340000</v>
      </c>
      <c r="D73" s="75"/>
      <c r="E73" s="75">
        <f t="array" ref="E73">SUM((A73='2016 Refinery Capacity'!$A$5:$A$137)*1*'2016 Refinery Capacity'!$E$5:$E$137)</f>
        <v>325700</v>
      </c>
      <c r="F73" s="75">
        <f t="shared" si="12"/>
        <v>-325700</v>
      </c>
      <c r="G73" s="75"/>
      <c r="H73" s="75"/>
      <c r="I73" s="75"/>
      <c r="N73" s="74">
        <v>0.5</v>
      </c>
      <c r="O73" s="74">
        <v>0.5</v>
      </c>
    </row>
    <row r="74" spans="1:22" s="74" customFormat="1" x14ac:dyDescent="0.5">
      <c r="A74" s="74" t="s">
        <v>237</v>
      </c>
      <c r="B74" s="75">
        <f t="array" ref="B74">SUM((A74='2016 Refinery Capacity'!$A$5:$A$137)*1*'2016 Refinery Capacity'!$F$5:$F$137)</f>
        <v>1145000</v>
      </c>
      <c r="C74" s="75">
        <f t="shared" si="11"/>
        <v>-1145000</v>
      </c>
      <c r="D74" s="75"/>
      <c r="E74" s="75">
        <f t="array" ref="E74">SUM((A74='2016 Refinery Capacity'!$A$5:$A$137)*1*'2016 Refinery Capacity'!$E$5:$E$137)</f>
        <v>1056386</v>
      </c>
      <c r="F74" s="75">
        <f t="shared" si="12"/>
        <v>-1056386</v>
      </c>
      <c r="G74" s="75"/>
      <c r="H74" s="75"/>
      <c r="I74" s="75"/>
      <c r="N74" s="74">
        <v>0.5</v>
      </c>
      <c r="P74" s="74">
        <v>0.5</v>
      </c>
    </row>
    <row r="75" spans="1:22" s="74" customFormat="1" x14ac:dyDescent="0.5">
      <c r="A75" s="74" t="s">
        <v>412</v>
      </c>
      <c r="B75" s="75">
        <f t="array" ref="B75">SUM((A75='2016 Refinery Capacity'!$A$5:$A$137)*1*'2016 Refinery Capacity'!$F$5:$F$137)</f>
        <v>0</v>
      </c>
      <c r="C75" s="75">
        <f t="shared" si="11"/>
        <v>0</v>
      </c>
      <c r="D75" s="75"/>
      <c r="E75" s="75">
        <f t="array" ref="E75">SUM((A75='2016 Refinery Capacity'!$A$5:$A$137)*1*'2016 Refinery Capacity'!$E$5:$E$137)</f>
        <v>0</v>
      </c>
      <c r="F75" s="75">
        <f t="shared" si="12"/>
        <v>0</v>
      </c>
      <c r="G75" s="75"/>
      <c r="H75" s="75"/>
      <c r="I75" s="75"/>
      <c r="Q75" s="74">
        <v>0.5</v>
      </c>
      <c r="R75" s="74">
        <v>0.5</v>
      </c>
    </row>
    <row r="76" spans="1:22" s="74" customFormat="1" x14ac:dyDescent="0.5">
      <c r="A76" s="76" t="s">
        <v>301</v>
      </c>
      <c r="B76" s="75">
        <f t="array" ref="B76">SUM((A76='2016 Refinery Capacity'!$A$5:$A$137)*1*'2016 Refinery Capacity'!$F$5:$F$137)</f>
        <v>907600</v>
      </c>
      <c r="C76" s="75">
        <f t="shared" si="11"/>
        <v>-907600</v>
      </c>
      <c r="D76" s="75"/>
      <c r="E76" s="75">
        <f t="array" ref="E76">SUM((A76='2016 Refinery Capacity'!$A$5:$A$137)*1*'2016 Refinery Capacity'!$E$5:$E$137)</f>
        <v>863600</v>
      </c>
      <c r="F76" s="75">
        <f t="shared" si="12"/>
        <v>-863600</v>
      </c>
      <c r="G76" s="75"/>
      <c r="H76" s="75"/>
      <c r="I76" s="75"/>
      <c r="T76" s="74">
        <v>1</v>
      </c>
    </row>
    <row r="77" spans="1:22" s="74" customFormat="1" x14ac:dyDescent="0.5">
      <c r="A77" s="74" t="s">
        <v>294</v>
      </c>
      <c r="B77" s="75">
        <f t="array" ref="B77">SUM((A77='2016 Refinery Capacity'!$A$5:$A$137)*1*'2016 Refinery Capacity'!$F$5:$F$137)</f>
        <v>263700</v>
      </c>
      <c r="C77" s="75">
        <f t="shared" si="11"/>
        <v>-263700</v>
      </c>
      <c r="D77" s="75"/>
      <c r="E77" s="75">
        <f t="array" ref="E77">SUM((A77='2016 Refinery Capacity'!$A$5:$A$137)*1*'2016 Refinery Capacity'!$E$5:$E$137)</f>
        <v>246015</v>
      </c>
      <c r="F77" s="75">
        <f t="shared" si="12"/>
        <v>-246015</v>
      </c>
      <c r="G77" s="75"/>
      <c r="H77" s="75"/>
      <c r="I77" s="75"/>
      <c r="T77" s="74">
        <v>1</v>
      </c>
    </row>
    <row r="78" spans="1:22" s="74" customFormat="1" x14ac:dyDescent="0.5">
      <c r="A78" s="74" t="s">
        <v>72</v>
      </c>
      <c r="B78" s="75">
        <f t="array" ref="B78">SUM((A78='2016 Refinery Capacity'!$A$5:$A$137)*1*'2016 Refinery Capacity'!$F$5:$F$137)</f>
        <v>160000</v>
      </c>
      <c r="C78" s="75">
        <f t="shared" si="11"/>
        <v>-160000</v>
      </c>
      <c r="D78" s="75"/>
      <c r="E78" s="75">
        <f t="array" ref="E78">SUM((A78='2016 Refinery Capacity'!$A$5:$A$137)*1*'2016 Refinery Capacity'!$E$5:$E$137)</f>
        <v>153000</v>
      </c>
      <c r="F78" s="75">
        <f t="shared" si="12"/>
        <v>-153000</v>
      </c>
      <c r="G78" s="75"/>
      <c r="H78" s="75"/>
      <c r="I78" s="75"/>
      <c r="U78" s="74">
        <v>0.5</v>
      </c>
      <c r="V78" s="74">
        <v>0.5</v>
      </c>
    </row>
    <row r="79" spans="1:22" x14ac:dyDescent="0.5">
      <c r="B79" s="31"/>
      <c r="C79" s="31"/>
      <c r="D79" s="31"/>
      <c r="E79" s="31"/>
      <c r="F79" s="31"/>
      <c r="G79" s="31"/>
      <c r="H79" s="31"/>
      <c r="I79" s="31"/>
    </row>
    <row r="80" spans="1:22" x14ac:dyDescent="0.5">
      <c r="A80" s="33" t="s">
        <v>411</v>
      </c>
      <c r="B80" s="31"/>
      <c r="C80" s="31"/>
      <c r="D80" s="31"/>
      <c r="E80" s="31"/>
      <c r="F80" s="31"/>
      <c r="G80" s="31"/>
      <c r="H80" s="31"/>
      <c r="I80" s="31"/>
    </row>
    <row r="81" spans="1:9" s="77" customFormat="1" x14ac:dyDescent="0.5">
      <c r="A81" s="77" t="s">
        <v>258</v>
      </c>
      <c r="B81" s="78"/>
      <c r="C81" s="78">
        <f t="array" ref="C81">SUM(B$72:B$78*$L$72:$L$78)</f>
        <v>253500</v>
      </c>
      <c r="D81" s="78"/>
      <c r="E81" s="78"/>
      <c r="F81" s="78">
        <f t="array" ref="F81">SUM(E$72:E$78*$L$72:$L$78)</f>
        <v>241000</v>
      </c>
      <c r="G81" s="78"/>
      <c r="H81" s="78"/>
      <c r="I81" s="78"/>
    </row>
    <row r="82" spans="1:9" s="77" customFormat="1" x14ac:dyDescent="0.5">
      <c r="A82" s="79" t="s">
        <v>410</v>
      </c>
      <c r="B82" s="78"/>
      <c r="C82" s="78">
        <f t="array" ref="C82">SUM(B$72:B$78*$M$72:$M$78)</f>
        <v>253500</v>
      </c>
      <c r="D82" s="78"/>
      <c r="E82" s="78"/>
      <c r="F82" s="78">
        <f t="array" ref="F82">SUM(E$72:E$78*$M$72:$M$78)</f>
        <v>241000</v>
      </c>
      <c r="G82" s="78"/>
      <c r="H82" s="78"/>
      <c r="I82" s="78"/>
    </row>
    <row r="83" spans="1:9" s="77" customFormat="1" x14ac:dyDescent="0.5">
      <c r="A83" s="77" t="s">
        <v>278</v>
      </c>
      <c r="B83" s="78"/>
      <c r="C83" s="78">
        <f t="array" ref="C83">SUM(B$72:B$78*$N$72:$N$78)</f>
        <v>742500</v>
      </c>
      <c r="D83" s="78"/>
      <c r="E83" s="78"/>
      <c r="F83" s="78">
        <f t="array" ref="F83">SUM(E$72:E$78*$N$72:$N$78)</f>
        <v>691043</v>
      </c>
      <c r="G83" s="78"/>
      <c r="H83" s="78"/>
      <c r="I83" s="78"/>
    </row>
    <row r="84" spans="1:9" s="77" customFormat="1" x14ac:dyDescent="0.5">
      <c r="A84" s="79" t="s">
        <v>409</v>
      </c>
      <c r="B84" s="78"/>
      <c r="C84" s="78">
        <f t="array" ref="C84">SUM(B$72:B$78*$O$72:$O$78)</f>
        <v>170000</v>
      </c>
      <c r="D84" s="78"/>
      <c r="E84" s="78"/>
      <c r="F84" s="78">
        <f t="array" ref="F84">SUM(E$72:E$78*$O$72:$O$78)</f>
        <v>162850</v>
      </c>
      <c r="G84" s="78"/>
      <c r="H84" s="78"/>
      <c r="I84" s="78"/>
    </row>
    <row r="85" spans="1:9" s="77" customFormat="1" x14ac:dyDescent="0.5">
      <c r="A85" s="79" t="s">
        <v>408</v>
      </c>
      <c r="B85" s="78"/>
      <c r="C85" s="78">
        <f t="array" ref="C85">SUM(B$72:B$78*$P$72:$P$78)</f>
        <v>572500</v>
      </c>
      <c r="D85" s="78"/>
      <c r="E85" s="78"/>
      <c r="F85" s="78">
        <f t="array" ref="F85">SUM(E$72:E$78*$P$72:$P$78)</f>
        <v>528193</v>
      </c>
      <c r="G85" s="78"/>
      <c r="H85" s="78"/>
      <c r="I85" s="78"/>
    </row>
    <row r="86" spans="1:9" s="77" customFormat="1" x14ac:dyDescent="0.5">
      <c r="A86" s="77" t="s">
        <v>153</v>
      </c>
      <c r="B86" s="78"/>
      <c r="C86" s="78">
        <f t="array" ref="C86">SUM(B$72:B$78*$Q$72:$Q$78)</f>
        <v>0</v>
      </c>
      <c r="D86" s="78"/>
      <c r="E86" s="78"/>
      <c r="F86" s="78">
        <f t="array" ref="F86">SUM(E$72:E$78*$Q$72:$Q$78)</f>
        <v>0</v>
      </c>
      <c r="G86" s="78"/>
      <c r="H86" s="78"/>
      <c r="I86" s="78"/>
    </row>
    <row r="87" spans="1:9" s="77" customFormat="1" x14ac:dyDescent="0.5">
      <c r="A87" s="77" t="s">
        <v>113</v>
      </c>
      <c r="B87" s="78"/>
      <c r="C87" s="78">
        <f t="array" ref="C87">SUM(B$72:B$78*$R$72:$R$78)</f>
        <v>0</v>
      </c>
      <c r="D87" s="78"/>
      <c r="E87" s="78"/>
      <c r="F87" s="78">
        <f t="array" ref="F87">SUM(E$72:E$78*$R$72:$R$78)</f>
        <v>0</v>
      </c>
      <c r="G87" s="78"/>
      <c r="H87" s="78"/>
      <c r="I87" s="78"/>
    </row>
    <row r="88" spans="1:9" s="77" customFormat="1" x14ac:dyDescent="0.5">
      <c r="A88" s="79" t="s">
        <v>461</v>
      </c>
      <c r="B88" s="78"/>
      <c r="C88" s="78">
        <f t="array" ref="C88">SUM(B$72:B$78*$T$72:$T$78)</f>
        <v>1171300</v>
      </c>
      <c r="D88" s="78"/>
      <c r="E88" s="78"/>
      <c r="F88" s="78">
        <f t="array" ref="F88">SUM(E$72:E$78*$T$72:$T$78)</f>
        <v>1109615</v>
      </c>
      <c r="G88" s="78"/>
      <c r="H88" s="78"/>
      <c r="I88" s="78"/>
    </row>
    <row r="89" spans="1:9" s="77" customFormat="1" x14ac:dyDescent="0.5">
      <c r="A89" s="77" t="s">
        <v>59</v>
      </c>
      <c r="B89" s="78"/>
      <c r="C89" s="78">
        <f t="array" ref="C89">SUM(B$72:B$78*$U$72:$U$78)</f>
        <v>80000</v>
      </c>
      <c r="D89" s="78"/>
      <c r="E89" s="78"/>
      <c r="F89" s="78">
        <f t="array" ref="F89">SUM(E$72:E$78*$U$72:$U$78)</f>
        <v>76500</v>
      </c>
      <c r="G89" s="78"/>
      <c r="H89" s="78"/>
      <c r="I89" s="78"/>
    </row>
    <row r="90" spans="1:9" s="77" customFormat="1" x14ac:dyDescent="0.5">
      <c r="A90" s="77" t="s">
        <v>211</v>
      </c>
      <c r="B90" s="78"/>
      <c r="C90" s="78">
        <f t="array" ref="C90">SUM(B$72:B$78*$V$72:$V$78)</f>
        <v>80000</v>
      </c>
      <c r="D90" s="78"/>
      <c r="E90" s="78"/>
      <c r="F90" s="78">
        <f t="array" ref="F90">SUM(E$72:E$78*$V$72:$V$78)</f>
        <v>76500</v>
      </c>
      <c r="G90" s="78"/>
      <c r="H90" s="78"/>
      <c r="I90" s="78"/>
    </row>
  </sheetData>
  <autoFilter ref="A3:G68">
    <sortState ref="A4:G68">
      <sortCondition descending="1" ref="D3:D68"/>
    </sortState>
  </autoFilter>
  <mergeCells count="2">
    <mergeCell ref="K1:N1"/>
    <mergeCell ref="K11:N11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B5" sqref="B5"/>
    </sheetView>
  </sheetViews>
  <sheetFormatPr defaultColWidth="8.87890625" defaultRowHeight="12.35" x14ac:dyDescent="0.35"/>
  <cols>
    <col min="1" max="1" width="48.87890625" style="52" customWidth="1"/>
    <col min="2" max="5" width="20.1171875" style="52" customWidth="1"/>
    <col min="6" max="16384" width="8.87890625" style="52"/>
  </cols>
  <sheetData>
    <row r="1" spans="1:5" x14ac:dyDescent="0.35">
      <c r="A1" s="52" t="s">
        <v>445</v>
      </c>
    </row>
    <row r="2" spans="1:5" x14ac:dyDescent="0.35">
      <c r="A2" s="62" t="s">
        <v>444</v>
      </c>
    </row>
    <row r="3" spans="1:5" x14ac:dyDescent="0.35">
      <c r="A3" s="61" t="s">
        <v>443</v>
      </c>
    </row>
    <row r="4" spans="1:5" x14ac:dyDescent="0.35">
      <c r="A4" s="60" t="s">
        <v>442</v>
      </c>
    </row>
    <row r="5" spans="1:5" x14ac:dyDescent="0.35">
      <c r="A5" s="60" t="s">
        <v>441</v>
      </c>
    </row>
    <row r="6" spans="1:5" x14ac:dyDescent="0.35">
      <c r="A6" s="60" t="s">
        <v>440</v>
      </c>
    </row>
    <row r="7" spans="1:5" x14ac:dyDescent="0.35">
      <c r="A7" s="60" t="s">
        <v>439</v>
      </c>
    </row>
    <row r="8" spans="1:5" x14ac:dyDescent="0.35">
      <c r="A8" s="60"/>
    </row>
    <row r="9" spans="1:5" x14ac:dyDescent="0.35">
      <c r="A9" s="60"/>
    </row>
    <row r="10" spans="1:5" x14ac:dyDescent="0.35">
      <c r="A10" s="60"/>
    </row>
    <row r="11" spans="1:5" x14ac:dyDescent="0.35">
      <c r="A11" s="60"/>
    </row>
    <row r="12" spans="1:5" x14ac:dyDescent="0.35">
      <c r="A12" s="60"/>
    </row>
    <row r="13" spans="1:5" ht="24.7" x14ac:dyDescent="0.35">
      <c r="A13" s="59" t="s">
        <v>407</v>
      </c>
      <c r="B13" s="58" t="s">
        <v>238</v>
      </c>
      <c r="C13" s="58" t="s">
        <v>436</v>
      </c>
      <c r="D13" s="57" t="s">
        <v>438</v>
      </c>
      <c r="E13" s="58" t="s">
        <v>437</v>
      </c>
    </row>
    <row r="14" spans="1:5" ht="24.7" x14ac:dyDescent="0.35">
      <c r="A14" s="59" t="s">
        <v>406</v>
      </c>
      <c r="B14" s="58" t="s">
        <v>238</v>
      </c>
      <c r="C14" s="58" t="s">
        <v>436</v>
      </c>
      <c r="D14" s="57" t="s">
        <v>435</v>
      </c>
      <c r="E14" s="57" t="s">
        <v>163</v>
      </c>
    </row>
    <row r="15" spans="1:5" x14ac:dyDescent="0.35">
      <c r="A15" s="54" t="s">
        <v>399</v>
      </c>
      <c r="B15" s="54" t="s">
        <v>38</v>
      </c>
      <c r="C15" s="54" t="s">
        <v>26</v>
      </c>
      <c r="D15" s="54" t="s">
        <v>74</v>
      </c>
      <c r="E15" s="54" t="s">
        <v>61</v>
      </c>
    </row>
    <row r="16" spans="1:5" x14ac:dyDescent="0.35">
      <c r="A16" s="56" t="s">
        <v>398</v>
      </c>
      <c r="B16" s="53" t="s">
        <v>241</v>
      </c>
      <c r="C16" s="53" t="s">
        <v>227</v>
      </c>
      <c r="D16" s="53" t="s">
        <v>75</v>
      </c>
      <c r="E16" s="53" t="s">
        <v>252</v>
      </c>
    </row>
    <row r="17" spans="1:5" x14ac:dyDescent="0.35">
      <c r="A17" s="56" t="s">
        <v>35</v>
      </c>
      <c r="B17" s="53">
        <v>600250</v>
      </c>
      <c r="C17" s="53">
        <v>522000</v>
      </c>
      <c r="D17" s="53">
        <v>160000</v>
      </c>
      <c r="E17" s="53">
        <v>127987</v>
      </c>
    </row>
    <row r="18" spans="1:5" x14ac:dyDescent="0.35">
      <c r="A18" s="54" t="s">
        <v>36</v>
      </c>
      <c r="B18" s="53">
        <v>323000</v>
      </c>
      <c r="C18" s="53">
        <v>279000</v>
      </c>
      <c r="D18" s="53">
        <v>0</v>
      </c>
      <c r="E18" s="53">
        <v>5500</v>
      </c>
    </row>
    <row r="19" spans="1:5" x14ac:dyDescent="0.35">
      <c r="A19" s="55" t="s">
        <v>28</v>
      </c>
      <c r="B19" s="53">
        <v>88000</v>
      </c>
      <c r="C19" s="53">
        <v>131100</v>
      </c>
      <c r="D19" s="53">
        <v>71000</v>
      </c>
      <c r="E19" s="53">
        <v>0</v>
      </c>
    </row>
    <row r="20" spans="1:5" x14ac:dyDescent="0.35">
      <c r="A20" s="54" t="s">
        <v>66</v>
      </c>
      <c r="B20" s="53">
        <v>0</v>
      </c>
      <c r="C20" s="53">
        <v>0</v>
      </c>
      <c r="D20" s="53">
        <v>0</v>
      </c>
      <c r="E20" s="53">
        <v>0</v>
      </c>
    </row>
    <row r="21" spans="1:5" x14ac:dyDescent="0.35">
      <c r="A21" s="55" t="s">
        <v>158</v>
      </c>
      <c r="B21" s="53">
        <v>0</v>
      </c>
      <c r="C21" s="53">
        <v>0</v>
      </c>
      <c r="D21" s="53">
        <v>39000</v>
      </c>
      <c r="E21" s="53">
        <v>0</v>
      </c>
    </row>
    <row r="22" spans="1:5" x14ac:dyDescent="0.35">
      <c r="A22" s="55" t="s">
        <v>11</v>
      </c>
      <c r="B22" s="53">
        <v>70500</v>
      </c>
      <c r="C22" s="53">
        <v>88400</v>
      </c>
      <c r="D22" s="53">
        <v>0</v>
      </c>
      <c r="E22" s="53">
        <v>0</v>
      </c>
    </row>
    <row r="23" spans="1:5" x14ac:dyDescent="0.35">
      <c r="A23" s="55" t="s">
        <v>232</v>
      </c>
      <c r="B23" s="53">
        <v>0</v>
      </c>
      <c r="C23" s="53">
        <v>0</v>
      </c>
      <c r="D23" s="53">
        <v>0</v>
      </c>
      <c r="E23" s="53">
        <v>0</v>
      </c>
    </row>
    <row r="24" spans="1:5" x14ac:dyDescent="0.35">
      <c r="A24" s="55" t="s">
        <v>68</v>
      </c>
      <c r="B24" s="53">
        <v>147390</v>
      </c>
      <c r="C24" s="53">
        <v>82700</v>
      </c>
      <c r="D24" s="53">
        <v>0</v>
      </c>
      <c r="E24" s="53">
        <v>0</v>
      </c>
    </row>
    <row r="25" spans="1:5" x14ac:dyDescent="0.35">
      <c r="A25" s="55" t="s">
        <v>138</v>
      </c>
      <c r="B25" s="53">
        <v>0</v>
      </c>
      <c r="C25" s="53">
        <v>0</v>
      </c>
      <c r="D25" s="53">
        <v>0</v>
      </c>
      <c r="E25" s="53">
        <v>0</v>
      </c>
    </row>
    <row r="26" spans="1:5" x14ac:dyDescent="0.35">
      <c r="A26" s="55" t="s">
        <v>176</v>
      </c>
      <c r="B26" s="53">
        <v>0</v>
      </c>
      <c r="C26" s="53">
        <v>0</v>
      </c>
      <c r="D26" s="53">
        <v>0</v>
      </c>
      <c r="E26" s="53">
        <v>0</v>
      </c>
    </row>
    <row r="27" spans="1:5" x14ac:dyDescent="0.35">
      <c r="A27" s="55" t="s">
        <v>263</v>
      </c>
      <c r="B27" s="53">
        <v>0</v>
      </c>
      <c r="C27" s="53">
        <v>0</v>
      </c>
      <c r="D27" s="53">
        <v>0</v>
      </c>
      <c r="E27" s="53">
        <v>0</v>
      </c>
    </row>
    <row r="28" spans="1:5" x14ac:dyDescent="0.35">
      <c r="A28" s="55" t="s">
        <v>45</v>
      </c>
      <c r="B28" s="53">
        <v>0</v>
      </c>
      <c r="C28" s="53">
        <v>35500</v>
      </c>
      <c r="D28" s="53">
        <v>0</v>
      </c>
      <c r="E28" s="53">
        <v>0</v>
      </c>
    </row>
    <row r="29" spans="1:5" x14ac:dyDescent="0.35">
      <c r="A29" s="55" t="s">
        <v>29</v>
      </c>
      <c r="B29" s="53">
        <v>0</v>
      </c>
      <c r="C29" s="53">
        <v>0</v>
      </c>
      <c r="D29" s="53">
        <v>43200</v>
      </c>
      <c r="E29" s="53">
        <v>0</v>
      </c>
    </row>
    <row r="30" spans="1:5" x14ac:dyDescent="0.35">
      <c r="A30" s="55" t="s">
        <v>15</v>
      </c>
      <c r="B30" s="53">
        <v>121825</v>
      </c>
      <c r="C30" s="53">
        <v>119700</v>
      </c>
      <c r="D30" s="53">
        <v>0</v>
      </c>
      <c r="E30" s="53">
        <v>0</v>
      </c>
    </row>
    <row r="31" spans="1:5" x14ac:dyDescent="0.35">
      <c r="A31" s="54" t="s">
        <v>23</v>
      </c>
      <c r="B31" s="53">
        <v>0</v>
      </c>
      <c r="C31" s="53">
        <v>0</v>
      </c>
      <c r="D31" s="53">
        <v>0</v>
      </c>
      <c r="E31" s="53">
        <v>0</v>
      </c>
    </row>
    <row r="32" spans="1:5" x14ac:dyDescent="0.35">
      <c r="A32" s="54" t="s">
        <v>21</v>
      </c>
      <c r="B32" s="53">
        <v>0</v>
      </c>
      <c r="C32" s="53">
        <v>23000</v>
      </c>
      <c r="D32" s="53">
        <v>8000</v>
      </c>
      <c r="E32" s="53">
        <v>0</v>
      </c>
    </row>
    <row r="33" spans="1:5" x14ac:dyDescent="0.35">
      <c r="A33" s="54" t="s">
        <v>22</v>
      </c>
      <c r="B33" s="53">
        <v>46800</v>
      </c>
      <c r="C33" s="53">
        <v>26000</v>
      </c>
      <c r="D33" s="53">
        <v>0</v>
      </c>
      <c r="E33" s="53">
        <v>0</v>
      </c>
    </row>
    <row r="34" spans="1:5" x14ac:dyDescent="0.35">
      <c r="A34" s="54" t="s">
        <v>40</v>
      </c>
      <c r="B34" s="53">
        <v>20000</v>
      </c>
      <c r="C34" s="53">
        <v>31000</v>
      </c>
      <c r="D34" s="53">
        <v>9950</v>
      </c>
      <c r="E34" s="53">
        <v>0</v>
      </c>
    </row>
    <row r="35" spans="1:5" x14ac:dyDescent="0.35">
      <c r="A35" s="54" t="s">
        <v>43</v>
      </c>
      <c r="B35" s="53">
        <v>145000</v>
      </c>
      <c r="C35" s="53">
        <v>147500</v>
      </c>
      <c r="D35" s="53">
        <v>0</v>
      </c>
      <c r="E35" s="53">
        <v>0</v>
      </c>
    </row>
    <row r="36" spans="1:5" x14ac:dyDescent="0.35">
      <c r="A36" s="54" t="s">
        <v>30</v>
      </c>
      <c r="B36" s="53">
        <v>52000</v>
      </c>
      <c r="C36" s="53">
        <v>110000</v>
      </c>
      <c r="D36" s="53">
        <v>65000</v>
      </c>
      <c r="E36" s="53">
        <v>0</v>
      </c>
    </row>
    <row r="37" spans="1:5" x14ac:dyDescent="0.35">
      <c r="A37" s="54" t="s">
        <v>16</v>
      </c>
      <c r="B37" s="53">
        <v>50000</v>
      </c>
      <c r="C37" s="53">
        <v>106000</v>
      </c>
      <c r="D37" s="53">
        <v>0</v>
      </c>
      <c r="E37" s="53">
        <v>0</v>
      </c>
    </row>
    <row r="38" spans="1:5" x14ac:dyDescent="0.35">
      <c r="A38" s="54" t="s">
        <v>44</v>
      </c>
      <c r="B38" s="53">
        <v>72000</v>
      </c>
      <c r="C38" s="53">
        <v>71500</v>
      </c>
      <c r="D38" s="53">
        <v>30000</v>
      </c>
      <c r="E38" s="53">
        <v>0</v>
      </c>
    </row>
    <row r="39" spans="1:5" x14ac:dyDescent="0.35">
      <c r="A39" s="54" t="s">
        <v>17</v>
      </c>
      <c r="B39" s="53">
        <v>157500</v>
      </c>
      <c r="C39" s="53">
        <v>103500</v>
      </c>
      <c r="D39" s="53">
        <v>39500</v>
      </c>
      <c r="E39" s="53">
        <v>0</v>
      </c>
    </row>
    <row r="40" spans="1:5" x14ac:dyDescent="0.35">
      <c r="A40" s="54" t="s">
        <v>95</v>
      </c>
      <c r="B40" s="53">
        <v>0</v>
      </c>
      <c r="C40" s="53">
        <v>0</v>
      </c>
      <c r="D40" s="53">
        <v>0</v>
      </c>
      <c r="E40" s="53">
        <v>0</v>
      </c>
    </row>
    <row r="41" spans="1:5" x14ac:dyDescent="0.35">
      <c r="A41" s="54" t="s">
        <v>99</v>
      </c>
      <c r="B41" s="53">
        <v>0</v>
      </c>
      <c r="C41" s="53">
        <v>0</v>
      </c>
      <c r="D41" s="53">
        <v>0</v>
      </c>
      <c r="E41" s="53">
        <v>0</v>
      </c>
    </row>
    <row r="42" spans="1:5" x14ac:dyDescent="0.35">
      <c r="A42" s="54" t="s">
        <v>262</v>
      </c>
      <c r="B42" s="53">
        <v>0</v>
      </c>
      <c r="C42" s="53">
        <v>0</v>
      </c>
      <c r="D42" s="53">
        <v>0</v>
      </c>
      <c r="E42" s="53">
        <v>0</v>
      </c>
    </row>
    <row r="43" spans="1:5" x14ac:dyDescent="0.35">
      <c r="A43" s="54" t="s">
        <v>18</v>
      </c>
      <c r="B43" s="53">
        <v>45</v>
      </c>
      <c r="C43" s="53">
        <v>0</v>
      </c>
      <c r="D43" s="53">
        <v>0</v>
      </c>
      <c r="E43" s="53">
        <v>0</v>
      </c>
    </row>
    <row r="44" spans="1:5" x14ac:dyDescent="0.35">
      <c r="A44" s="54" t="s">
        <v>67</v>
      </c>
      <c r="B44" s="53">
        <v>43116</v>
      </c>
      <c r="C44" s="53">
        <v>30600</v>
      </c>
      <c r="D44" s="53">
        <v>0</v>
      </c>
      <c r="E44" s="53">
        <v>0</v>
      </c>
    </row>
    <row r="45" spans="1:5" x14ac:dyDescent="0.35">
      <c r="A45" s="54" t="s">
        <v>41</v>
      </c>
      <c r="B45" s="53">
        <v>0</v>
      </c>
      <c r="C45" s="53">
        <v>0</v>
      </c>
      <c r="D45" s="53">
        <v>9000</v>
      </c>
      <c r="E45" s="53">
        <v>1400</v>
      </c>
    </row>
    <row r="46" spans="1:5" x14ac:dyDescent="0.35">
      <c r="A46" s="54" t="s">
        <v>42</v>
      </c>
      <c r="B46" s="53">
        <v>0</v>
      </c>
      <c r="C46" s="53">
        <v>30000</v>
      </c>
      <c r="D46" s="53">
        <v>0</v>
      </c>
      <c r="E46" s="53">
        <v>2000</v>
      </c>
    </row>
    <row r="47" spans="1:5" x14ac:dyDescent="0.35">
      <c r="A47" s="54" t="s">
        <v>49</v>
      </c>
      <c r="B47" s="53">
        <v>39000</v>
      </c>
      <c r="C47" s="53">
        <v>0</v>
      </c>
      <c r="D47" s="53">
        <v>0</v>
      </c>
      <c r="E47" s="53">
        <v>0</v>
      </c>
    </row>
    <row r="48" spans="1:5" x14ac:dyDescent="0.35">
      <c r="A48" s="54" t="s">
        <v>24</v>
      </c>
      <c r="B48" s="53">
        <v>2733</v>
      </c>
      <c r="C48" s="53">
        <v>1476</v>
      </c>
      <c r="D48" s="53">
        <v>116</v>
      </c>
      <c r="E48" s="53"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O10"/>
  <sheetViews>
    <sheetView workbookViewId="0">
      <selection activeCell="B5" sqref="B5"/>
    </sheetView>
  </sheetViews>
  <sheetFormatPr defaultColWidth="8.87890625" defaultRowHeight="12.35" x14ac:dyDescent="0.35"/>
  <cols>
    <col min="1" max="1" width="24.76171875" style="52" bestFit="1" customWidth="1"/>
    <col min="2" max="5" width="8.87890625" style="52"/>
    <col min="6" max="6" width="11" style="52" customWidth="1"/>
    <col min="7" max="16384" width="8.87890625" style="52"/>
  </cols>
  <sheetData>
    <row r="2" spans="1:15" x14ac:dyDescent="0.35">
      <c r="A2" s="52" t="s">
        <v>459</v>
      </c>
      <c r="C2" s="52" t="s">
        <v>458</v>
      </c>
      <c r="D2" s="52" t="s">
        <v>457</v>
      </c>
      <c r="E2" s="52" t="s">
        <v>456</v>
      </c>
      <c r="F2" s="66" t="s">
        <v>455</v>
      </c>
      <c r="H2" s="66" t="s">
        <v>454</v>
      </c>
    </row>
    <row r="3" spans="1:15" ht="14.35" x14ac:dyDescent="0.5">
      <c r="A3" s="66" t="s">
        <v>453</v>
      </c>
      <c r="B3" s="52">
        <v>10000</v>
      </c>
      <c r="C3" s="52">
        <f t="array" ref="C3">SUM( 1 * ('2016 Refinery Capacity'!$E$5:$E$137&lt;Histogram!B3) )</f>
        <v>10</v>
      </c>
      <c r="D3" s="52">
        <f>C3</f>
        <v>10</v>
      </c>
      <c r="E3" s="52">
        <f t="array" ref="E3">SUM( 1 * ('2016 Refinery Capacity'!$E$5:$E$137&lt;Histogram!B3) * '2016 Refinery Capacity'!$E$5:$E$137 )</f>
        <v>61200</v>
      </c>
      <c r="F3" s="65">
        <f>E3 / 1000</f>
        <v>61.2</v>
      </c>
      <c r="H3" s="63">
        <f>$F3</f>
        <v>61.2</v>
      </c>
    </row>
    <row r="4" spans="1:15" ht="14.35" x14ac:dyDescent="0.5">
      <c r="A4" s="52" t="s">
        <v>452</v>
      </c>
      <c r="B4" s="52">
        <v>50000</v>
      </c>
      <c r="C4" s="52">
        <f t="array" ref="C4">SUM( 1 * ('2016 Refinery Capacity'!$E$5:$E$137&lt;Histogram!B4) )</f>
        <v>38</v>
      </c>
      <c r="D4" s="52">
        <f t="shared" ref="D4:D10" si="0">C4 - C3</f>
        <v>28</v>
      </c>
      <c r="E4" s="52">
        <f t="array" ref="E4">SUM( 1 * ('2016 Refinery Capacity'!$E$5:$E$137&lt;Histogram!B4) * '2016 Refinery Capacity'!$E$5:$E$137 )</f>
        <v>802565</v>
      </c>
      <c r="F4" s="65">
        <f t="shared" ref="F4:F10" si="1">(E4 - E3)/1000</f>
        <v>741.36500000000001</v>
      </c>
      <c r="H4" s="64">
        <f t="shared" ref="H4:H10" si="2">H3</f>
        <v>61.2</v>
      </c>
      <c r="I4" s="63">
        <f>$F4</f>
        <v>741.36500000000001</v>
      </c>
    </row>
    <row r="5" spans="1:15" ht="14.35" x14ac:dyDescent="0.5">
      <c r="A5" s="52" t="s">
        <v>451</v>
      </c>
      <c r="B5" s="52">
        <v>100000</v>
      </c>
      <c r="C5" s="52">
        <f t="array" ref="C5">SUM( 1 * ('2016 Refinery Capacity'!$E$5:$E$137&lt;Histogram!B5) )</f>
        <v>70</v>
      </c>
      <c r="D5" s="52">
        <f t="shared" si="0"/>
        <v>32</v>
      </c>
      <c r="E5" s="52">
        <f t="array" ref="E5">SUM( 1 * ('2016 Refinery Capacity'!$E$5:$E$137&lt;Histogram!B5) * '2016 Refinery Capacity'!$E$5:$E$137 )</f>
        <v>3248655</v>
      </c>
      <c r="F5" s="65">
        <f t="shared" si="1"/>
        <v>2446.09</v>
      </c>
      <c r="H5" s="64">
        <f t="shared" si="2"/>
        <v>61.2</v>
      </c>
      <c r="I5" s="64">
        <f t="shared" ref="I5:I10" si="3">I4</f>
        <v>741.36500000000001</v>
      </c>
      <c r="J5" s="63">
        <f>$F5</f>
        <v>2446.09</v>
      </c>
    </row>
    <row r="6" spans="1:15" ht="14.35" x14ac:dyDescent="0.5">
      <c r="A6" s="52" t="s">
        <v>450</v>
      </c>
      <c r="B6" s="52">
        <v>200000</v>
      </c>
      <c r="C6" s="52">
        <f t="array" ref="C6">SUM( 1 * ('2016 Refinery Capacity'!$E$5:$E$137&lt;Histogram!B6) )</f>
        <v>99</v>
      </c>
      <c r="D6" s="52">
        <f t="shared" si="0"/>
        <v>29</v>
      </c>
      <c r="E6" s="52">
        <f t="array" ref="E6">SUM( 1 * ('2016 Refinery Capacity'!$E$5:$E$137&lt;Histogram!B6) * '2016 Refinery Capacity'!$E$5:$E$137 )</f>
        <v>7620024</v>
      </c>
      <c r="F6" s="65">
        <f t="shared" si="1"/>
        <v>4371.3689999999997</v>
      </c>
      <c r="H6" s="64">
        <f t="shared" si="2"/>
        <v>61.2</v>
      </c>
      <c r="I6" s="64">
        <f t="shared" si="3"/>
        <v>741.36500000000001</v>
      </c>
      <c r="J6" s="64">
        <f>J5</f>
        <v>2446.09</v>
      </c>
      <c r="K6" s="63">
        <f>$F6</f>
        <v>4371.3689999999997</v>
      </c>
    </row>
    <row r="7" spans="1:15" ht="14.35" x14ac:dyDescent="0.5">
      <c r="A7" s="52" t="s">
        <v>449</v>
      </c>
      <c r="B7" s="52">
        <v>300000</v>
      </c>
      <c r="C7" s="52">
        <f t="array" ref="C7">SUM( 1 * ('2016 Refinery Capacity'!$E$5:$E$137&lt;Histogram!B7) )</f>
        <v>120</v>
      </c>
      <c r="D7" s="52">
        <f t="shared" si="0"/>
        <v>21</v>
      </c>
      <c r="E7" s="52">
        <f t="array" ref="E7">SUM( 1 * ('2016 Refinery Capacity'!$E$5:$E$137&lt;Histogram!B7) * '2016 Refinery Capacity'!$E$5:$E$137 )</f>
        <v>12830227</v>
      </c>
      <c r="F7" s="65">
        <f t="shared" si="1"/>
        <v>5210.2030000000004</v>
      </c>
      <c r="H7" s="64">
        <f t="shared" si="2"/>
        <v>61.2</v>
      </c>
      <c r="I7" s="64">
        <f t="shared" si="3"/>
        <v>741.36500000000001</v>
      </c>
      <c r="J7" s="64">
        <f>J6</f>
        <v>2446.09</v>
      </c>
      <c r="K7" s="64">
        <f>K6</f>
        <v>4371.3689999999997</v>
      </c>
      <c r="L7" s="63">
        <f>$F7</f>
        <v>5210.2030000000004</v>
      </c>
    </row>
    <row r="8" spans="1:15" ht="14.35" x14ac:dyDescent="0.5">
      <c r="A8" s="52" t="s">
        <v>448</v>
      </c>
      <c r="B8" s="52">
        <v>400000</v>
      </c>
      <c r="C8" s="52">
        <f t="array" ref="C8">SUM( 1 * ('2016 Refinery Capacity'!$E$5:$E$137&lt;Histogram!B8) )</f>
        <v>126</v>
      </c>
      <c r="D8" s="52">
        <f t="shared" si="0"/>
        <v>6</v>
      </c>
      <c r="E8" s="52">
        <f t="array" ref="E8">SUM( 1 * ('2016 Refinery Capacity'!$E$5:$E$137&lt;Histogram!B8) * '2016 Refinery Capacity'!$E$5:$E$137 )</f>
        <v>14839227</v>
      </c>
      <c r="F8" s="65">
        <f t="shared" si="1"/>
        <v>2009</v>
      </c>
      <c r="H8" s="64">
        <f t="shared" si="2"/>
        <v>61.2</v>
      </c>
      <c r="I8" s="64">
        <f t="shared" si="3"/>
        <v>741.36500000000001</v>
      </c>
      <c r="J8" s="64">
        <f>J7</f>
        <v>2446.09</v>
      </c>
      <c r="K8" s="64">
        <f>K7</f>
        <v>4371.3689999999997</v>
      </c>
      <c r="L8" s="64">
        <f>L7</f>
        <v>5210.2030000000004</v>
      </c>
      <c r="M8" s="63">
        <f>$F8</f>
        <v>2009</v>
      </c>
    </row>
    <row r="9" spans="1:15" ht="14.35" x14ac:dyDescent="0.5">
      <c r="A9" s="52" t="s">
        <v>447</v>
      </c>
      <c r="B9" s="52">
        <v>500000</v>
      </c>
      <c r="C9" s="52">
        <f t="array" ref="C9">SUM( 1 * ('2016 Refinery Capacity'!$E$5:$E$137&lt;Histogram!B9) )</f>
        <v>129</v>
      </c>
      <c r="D9" s="52">
        <f t="shared" si="0"/>
        <v>3</v>
      </c>
      <c r="E9" s="52">
        <f t="array" ref="E9">SUM( 1 * ('2016 Refinery Capacity'!$E$5:$E$137&lt;Histogram!B9) * '2016 Refinery Capacity'!$E$5:$E$137 )</f>
        <v>16136727</v>
      </c>
      <c r="F9" s="65">
        <f t="shared" si="1"/>
        <v>1297.5</v>
      </c>
      <c r="H9" s="64">
        <f t="shared" si="2"/>
        <v>61.2</v>
      </c>
      <c r="I9" s="64">
        <f t="shared" si="3"/>
        <v>741.36500000000001</v>
      </c>
      <c r="J9" s="64">
        <f>J8</f>
        <v>2446.09</v>
      </c>
      <c r="K9" s="64">
        <f>K8</f>
        <v>4371.3689999999997</v>
      </c>
      <c r="L9" s="64">
        <f>L8</f>
        <v>5210.2030000000004</v>
      </c>
      <c r="M9" s="64">
        <f>M8</f>
        <v>2009</v>
      </c>
      <c r="N9" s="63">
        <f>$F9</f>
        <v>1297.5</v>
      </c>
    </row>
    <row r="10" spans="1:15" ht="14.35" x14ac:dyDescent="0.5">
      <c r="A10" s="52" t="s">
        <v>446</v>
      </c>
      <c r="B10" s="52">
        <v>10000000</v>
      </c>
      <c r="C10" s="52">
        <f t="array" ref="C10">SUM( 1 * ('2016 Refinery Capacity'!$E$5:$E$137&lt;Histogram!B10) )</f>
        <v>133</v>
      </c>
      <c r="D10" s="52">
        <f t="shared" si="0"/>
        <v>4</v>
      </c>
      <c r="E10" s="52">
        <f t="array" ref="E10">SUM( 1 * ('2016 Refinery Capacity'!$E$5:$E$137&lt;Histogram!B10) * '2016 Refinery Capacity'!$E$5:$E$137 )</f>
        <v>18345727</v>
      </c>
      <c r="F10" s="65">
        <f t="shared" si="1"/>
        <v>2209</v>
      </c>
      <c r="H10" s="64">
        <f t="shared" si="2"/>
        <v>61.2</v>
      </c>
      <c r="I10" s="64">
        <f t="shared" si="3"/>
        <v>741.36500000000001</v>
      </c>
      <c r="J10" s="64">
        <f>J9</f>
        <v>2446.09</v>
      </c>
      <c r="K10" s="64">
        <f>K9</f>
        <v>4371.3689999999997</v>
      </c>
      <c r="L10" s="64">
        <f>L9</f>
        <v>5210.2030000000004</v>
      </c>
      <c r="M10" s="64">
        <f>M9</f>
        <v>2009</v>
      </c>
      <c r="N10" s="64">
        <f>N9</f>
        <v>1297.5</v>
      </c>
      <c r="O10" s="63">
        <f>$F10</f>
        <v>2209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18</vt:i4>
      </vt:variant>
    </vt:vector>
  </HeadingPairs>
  <TitlesOfParts>
    <vt:vector size="25" baseType="lpstr">
      <vt:lpstr>Indexed Rates</vt:lpstr>
      <vt:lpstr>Unique Corporations</vt:lpstr>
      <vt:lpstr>Unique Facilities</vt:lpstr>
      <vt:lpstr>2016 Refinery Capacity</vt:lpstr>
      <vt:lpstr>Corporate Summary</vt:lpstr>
      <vt:lpstr>Categories &amp; Notes</vt:lpstr>
      <vt:lpstr>Histogram</vt:lpstr>
      <vt:lpstr>Capacities (2)</vt:lpstr>
      <vt:lpstr>Distillation (2)</vt:lpstr>
      <vt:lpstr>Coking (2)</vt:lpstr>
      <vt:lpstr>Cat Cracking (2)</vt:lpstr>
      <vt:lpstr>Hydrocracking (2)</vt:lpstr>
      <vt:lpstr>Hydrotreating Total (2)</vt:lpstr>
      <vt:lpstr>Hydrotreating (2)</vt:lpstr>
      <vt:lpstr>Reforming (2)</vt:lpstr>
      <vt:lpstr>Reforming Pie Chart (1)</vt:lpstr>
      <vt:lpstr>Isomerization (2)</vt:lpstr>
      <vt:lpstr>Alyklation (2)</vt:lpstr>
      <vt:lpstr>Bottom of Barrel Chart (2)</vt:lpstr>
      <vt:lpstr>Coker Chart (2)</vt:lpstr>
      <vt:lpstr>FCC Chart (2)</vt:lpstr>
      <vt:lpstr>FCC-Hydrocracking Chart (2)</vt:lpstr>
      <vt:lpstr>FCC-Hydrocracking Chart 2 (2)</vt:lpstr>
      <vt:lpstr>Gasoline Upgrading Chart (1)</vt:lpstr>
      <vt:lpstr>Gasoline Upgrading Chart (2)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Greear, Jeff (CONTR)</dc:creator>
  <cp:lastModifiedBy>John Jechura</cp:lastModifiedBy>
  <dcterms:created xsi:type="dcterms:W3CDTF">2017-06-16T16:31:42Z</dcterms:created>
  <dcterms:modified xsi:type="dcterms:W3CDTF">2017-07-05T20:57:22Z</dcterms:modified>
</cp:coreProperties>
</file>