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a.molina\OneDrive - City of Philadelphia\Documents\"/>
    </mc:Choice>
  </mc:AlternateContent>
  <xr:revisionPtr revIDLastSave="0" documentId="8_{37CBB2B8-CD38-4D2B-B404-4EC6C19D7AC6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Crowdfunding" sheetId="1" r:id="rId1"/>
    <sheet name="PivotTable per Category" sheetId="6" r:id="rId2"/>
    <sheet name="PivotTable per Sub-category" sheetId="7" r:id="rId3"/>
    <sheet name="PivotTable per Date" sheetId="9" r:id="rId4"/>
    <sheet name="Goal Analysis" sheetId="10" r:id="rId5"/>
    <sheet name="Statistical Analysis" sheetId="11" r:id="rId6"/>
  </sheets>
  <definedNames>
    <definedName name="_xlnm._FilterDatabase" localSheetId="0" hidden="1">Crowdfunding!$A$1:$T$1001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L3" i="11"/>
  <c r="K3" i="11"/>
  <c r="K2" i="11"/>
  <c r="J3" i="11"/>
  <c r="J2" i="11"/>
  <c r="I3" i="11"/>
  <c r="I2" i="11"/>
  <c r="H3" i="11"/>
  <c r="H2" i="11"/>
  <c r="G3" i="11"/>
  <c r="G2" i="11"/>
  <c r="D13" i="10"/>
  <c r="D12" i="10"/>
  <c r="D11" i="10"/>
  <c r="D10" i="10"/>
  <c r="D9" i="10"/>
  <c r="D8" i="10"/>
  <c r="D7" i="10"/>
  <c r="D6" i="10"/>
  <c r="D5" i="10"/>
  <c r="D4" i="10"/>
  <c r="C4" i="10"/>
  <c r="D3" i="10"/>
  <c r="D2" i="10"/>
  <c r="C13" i="10"/>
  <c r="C12" i="10"/>
  <c r="C11" i="10"/>
  <c r="C10" i="10"/>
  <c r="C9" i="10"/>
  <c r="C8" i="10"/>
  <c r="C6" i="10"/>
  <c r="C7" i="10"/>
  <c r="C5" i="10"/>
  <c r="C3" i="10"/>
  <c r="B3" i="10"/>
  <c r="C2" i="10"/>
  <c r="B13" i="10"/>
  <c r="B12" i="10"/>
  <c r="B11" i="10"/>
  <c r="B10" i="10"/>
  <c r="B9" i="10"/>
  <c r="B8" i="10"/>
  <c r="B7" i="10"/>
  <c r="B6" i="10"/>
  <c r="B5" i="10"/>
  <c r="B4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10" l="1"/>
  <c r="H13" i="10" s="1"/>
  <c r="E11" i="10"/>
  <c r="G11" i="10" s="1"/>
  <c r="E12" i="10"/>
  <c r="G12" i="10" s="1"/>
  <c r="E4" i="10"/>
  <c r="F4" i="10" s="1"/>
  <c r="E8" i="10"/>
  <c r="H8" i="10" s="1"/>
  <c r="E9" i="10"/>
  <c r="H9" i="10" s="1"/>
  <c r="E10" i="10"/>
  <c r="F10" i="10" s="1"/>
  <c r="E7" i="10"/>
  <c r="E3" i="10"/>
  <c r="G3" i="10" s="1"/>
  <c r="E5" i="10"/>
  <c r="H5" i="10" s="1"/>
  <c r="E6" i="10"/>
  <c r="H6" i="10" s="1"/>
  <c r="E2" i="10"/>
  <c r="H2" i="10" s="1"/>
  <c r="F13" i="10" l="1"/>
  <c r="F11" i="10"/>
  <c r="G13" i="10"/>
  <c r="F12" i="10"/>
  <c r="H12" i="10"/>
  <c r="H4" i="10"/>
  <c r="H3" i="10"/>
  <c r="G6" i="10"/>
  <c r="G2" i="10"/>
  <c r="H11" i="10"/>
  <c r="G5" i="10"/>
  <c r="F6" i="10"/>
  <c r="F2" i="10"/>
  <c r="F9" i="10"/>
  <c r="G9" i="10"/>
  <c r="F8" i="10"/>
  <c r="F5" i="10"/>
  <c r="H7" i="10"/>
  <c r="F7" i="10"/>
  <c r="G7" i="10"/>
  <c r="G10" i="10"/>
  <c r="G4" i="10"/>
  <c r="H10" i="10"/>
  <c r="G8" i="10"/>
  <c r="F3" i="10"/>
</calcChain>
</file>

<file path=xl/sharedStrings.xml><?xml version="1.0" encoding="utf-8"?>
<sst xmlns="http://schemas.openxmlformats.org/spreadsheetml/2006/main" count="7074" uniqueCount="2122">
  <si>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</si>
  <si>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</si>
  <si>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</si>
  <si>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</si>
  <si>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</si>
  <si>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</si>
  <si>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</si>
  <si>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</si>
  <si>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</si>
  <si>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</si>
  <si>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</si>
  <si>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</si>
  <si>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</si>
  <si>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</si>
  <si>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</si>
  <si>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</si>
  <si>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</si>
  <si>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</si>
  <si>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</si>
  <si>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</si>
  <si>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</si>
  <si>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</si>
  <si>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</si>
  <si>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</si>
  <si>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</si>
  <si>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</si>
  <si>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</si>
  <si>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</si>
  <si>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</si>
  <si>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</si>
  <si>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</si>
  <si>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</si>
  <si>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</si>
  <si>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</si>
  <si>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</si>
  <si>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</si>
  <si>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</si>
  <si>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</si>
  <si>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</si>
  <si>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</si>
  <si>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</si>
  <si>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</si>
  <si>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</si>
  <si>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</si>
  <si>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</si>
  <si>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</si>
  <si>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</si>
  <si>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</si>
  <si>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</si>
  <si>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</si>
  <si>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</si>
  <si>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</si>
  <si>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</si>
  <si>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</si>
  <si>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</si>
  <si>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</si>
  <si>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</si>
  <si>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</si>
  <si>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</si>
  <si>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</si>
  <si>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</si>
  <si>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</si>
  <si>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</si>
  <si>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</si>
  <si>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</si>
  <si>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</si>
  <si>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</si>
  <si>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</si>
  <si>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</si>
  <si>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</si>
  <si>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</si>
  <si>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</si>
  <si>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</si>
  <si>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</si>
  <si>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</si>
  <si>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</si>
  <si>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</si>
  <si>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</si>
  <si>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</si>
  <si>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</si>
  <si>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</si>
  <si>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</si>
  <si>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</si>
  <si>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</si>
  <si>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</si>
  <si>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</si>
  <si>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</si>
  <si>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</si>
  <si>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</si>
  <si>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</si>
  <si>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</si>
  <si>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</si>
  <si>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</si>
  <si>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</si>
  <si>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</si>
  <si>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</si>
  <si>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</si>
  <si>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</si>
  <si>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</si>
  <si>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</si>
  <si>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</si>
  <si>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</si>
  <si>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</si>
  <si>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</si>
  <si>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</si>
  <si>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</si>
  <si>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</si>
  <si>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</si>
  <si>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</si>
  <si>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</si>
  <si>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</si>
  <si>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</si>
  <si>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</si>
  <si>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</si>
  <si>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</si>
  <si>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</si>
  <si>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</si>
  <si>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</si>
  <si>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</si>
  <si>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</si>
  <si>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</si>
  <si>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</si>
  <si>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</si>
  <si>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</si>
  <si>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</si>
  <si>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</si>
  <si>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</si>
  <si>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</si>
  <si>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</si>
  <si>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</si>
  <si>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</si>
  <si>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</si>
  <si>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</si>
  <si>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</si>
  <si>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</si>
  <si>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</si>
  <si>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</si>
  <si>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</si>
  <si>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</si>
  <si>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</si>
  <si>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</si>
  <si>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</si>
  <si>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</si>
  <si>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</si>
  <si>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</si>
  <si>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</si>
  <si>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</si>
  <si>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</si>
  <si>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</si>
  <si>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</si>
  <si>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</si>
  <si>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</si>
  <si>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</si>
  <si>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</si>
  <si>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</si>
  <si>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</si>
  <si>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</si>
  <si>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</si>
  <si>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</si>
  <si>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</si>
  <si>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</si>
  <si>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</si>
  <si>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</si>
  <si>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</si>
  <si>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</si>
  <si>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</si>
  <si>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</si>
  <si>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</si>
  <si>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</si>
  <si>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</si>
  <si>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</si>
  <si>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</si>
  <si>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</si>
  <si>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</si>
  <si>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</si>
  <si>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</si>
  <si>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</si>
  <si>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</si>
  <si>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</si>
  <si>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</si>
  <si>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</si>
  <si>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</si>
  <si>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</si>
  <si>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</si>
  <si>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</si>
  <si>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</si>
  <si>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</si>
  <si>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</si>
  <si>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</si>
  <si>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</si>
  <si>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</si>
  <si>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</si>
  <si>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</si>
  <si>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</si>
  <si>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</si>
  <si>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</si>
  <si>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</si>
  <si>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</si>
  <si>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</si>
  <si>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</si>
  <si>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</si>
  <si>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</si>
  <si>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</si>
  <si>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</si>
  <si>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</si>
  <si>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</si>
  <si>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</si>
  <si>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</si>
  <si>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</si>
  <si>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</si>
  <si>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</si>
  <si>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</si>
  <si>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</si>
  <si>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</si>
  <si>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</si>
  <si>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</si>
  <si>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</si>
  <si>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</si>
  <si>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</si>
  <si>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</si>
  <si>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</si>
  <si>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</si>
  <si>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</si>
  <si>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</si>
  <si>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</si>
  <si>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</si>
  <si>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</si>
  <si>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</si>
  <si>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</si>
  <si>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</si>
  <si>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</si>
  <si>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</si>
  <si>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</si>
  <si>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</si>
  <si>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</si>
  <si>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</si>
  <si>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</si>
  <si>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</si>
  <si>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</si>
  <si>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</si>
  <si>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</si>
  <si>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</si>
  <si>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</si>
  <si>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</si>
  <si>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</si>
  <si>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</si>
  <si>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</si>
  <si>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</si>
  <si>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</si>
  <si>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</si>
  <si>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</si>
  <si>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</si>
  <si>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</si>
  <si>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</si>
  <si>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</si>
  <si>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</si>
  <si>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</si>
  <si>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</si>
  <si>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</si>
  <si>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</si>
  <si>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</si>
  <si>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</si>
  <si>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</si>
  <si>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</si>
  <si>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</si>
  <si>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</si>
  <si>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</si>
  <si>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</si>
  <si>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</si>
  <si>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</si>
  <si>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</si>
  <si>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</si>
  <si>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</si>
  <si>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</si>
  <si>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</si>
  <si>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</si>
  <si>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</si>
  <si>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</si>
  <si>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</si>
  <si>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</si>
  <si>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</si>
  <si>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</si>
  <si>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</si>
  <si>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</si>
  <si>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</si>
  <si>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</si>
  <si>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</si>
  <si>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</si>
  <si>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</si>
  <si>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</si>
  <si>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</si>
  <si>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</si>
  <si>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</si>
  <si>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</si>
  <si>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</si>
  <si>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</si>
  <si>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</si>
  <si>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</si>
  <si>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</si>
  <si>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</si>
  <si>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</si>
  <si>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</si>
  <si>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</si>
  <si>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</si>
  <si>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</si>
  <si>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</si>
  <si>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</si>
  <si>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</si>
  <si>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</si>
  <si>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</si>
  <si>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</si>
  <si>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</si>
  <si>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</si>
  <si>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</si>
  <si>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</si>
  <si>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</si>
  <si>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</si>
  <si>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</si>
  <si>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</si>
  <si>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</si>
  <si>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</si>
  <si>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</si>
  <si>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</si>
  <si>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</si>
  <si>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</si>
  <si>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</si>
  <si>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</si>
  <si>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</si>
  <si>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</si>
  <si>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</si>
  <si>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</si>
  <si>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</si>
  <si>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</si>
  <si>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</si>
  <si>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</si>
  <si>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</si>
  <si>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</si>
  <si>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</si>
  <si>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</si>
  <si>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</si>
  <si>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</si>
  <si>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</si>
  <si>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</si>
  <si>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</si>
  <si>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</si>
  <si>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</si>
  <si>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</si>
  <si>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</si>
  <si>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</si>
  <si>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</si>
  <si>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</si>
  <si>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</si>
  <si>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</si>
  <si>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</si>
  <si>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</si>
  <si>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</si>
  <si>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</si>
  <si>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</si>
  <si>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</si>
  <si>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</si>
  <si>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</si>
  <si>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</si>
  <si>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</si>
  <si>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</si>
  <si>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</si>
  <si>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</si>
  <si>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</si>
  <si>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</si>
  <si>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</si>
  <si>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</si>
  <si>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</si>
  <si>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</si>
  <si>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</si>
  <si>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</si>
  <si>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</si>
  <si>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</si>
  <si>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</si>
  <si>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</si>
  <si>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</si>
  <si>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</si>
  <si>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</si>
  <si>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</si>
  <si>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</si>
  <si>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</si>
  <si>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</si>
  <si>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</si>
  <si>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</si>
  <si>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</si>
  <si>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</si>
  <si>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</si>
  <si>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</si>
  <si>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</si>
  <si>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</si>
  <si>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</si>
  <si>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</si>
  <si>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</si>
  <si>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</si>
  <si>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</si>
  <si>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</si>
  <si>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</si>
  <si>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</si>
  <si>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</si>
  <si>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</si>
  <si>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</si>
  <si>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</si>
  <si>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</si>
  <si>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</si>
  <si>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</si>
  <si>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</si>
  <si>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</si>
  <si>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</si>
  <si>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</si>
  <si>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</si>
  <si>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</si>
  <si>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</si>
  <si>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</si>
  <si>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</si>
  <si>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</si>
  <si>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</si>
  <si>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</si>
  <si>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</si>
  <si>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</si>
  <si>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</si>
  <si>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</si>
  <si>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</si>
  <si>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</si>
  <si>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</si>
  <si>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</si>
  <si>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</si>
  <si>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</si>
  <si>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</si>
  <si>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</si>
  <si>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</si>
  <si>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</si>
  <si>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</si>
  <si>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</si>
  <si>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</si>
  <si>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</si>
  <si>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</si>
  <si>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</si>
  <si>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</si>
  <si>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</si>
  <si>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</si>
  <si>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</si>
  <si>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</si>
  <si>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</si>
  <si>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</si>
  <si>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</si>
  <si>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</si>
  <si>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</si>
  <si>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</si>
  <si>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</si>
  <si>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</si>
  <si>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</si>
  <si>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</si>
  <si>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</si>
  <si>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</si>
  <si>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</si>
  <si>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</si>
  <si>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</si>
  <si>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</si>
  <si>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</si>
  <si>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</si>
  <si>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</si>
  <si>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</si>
  <si>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</si>
  <si>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</si>
  <si>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</si>
  <si>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</si>
  <si>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</si>
  <si>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</si>
  <si>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</si>
  <si>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</si>
  <si>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</si>
  <si>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</si>
  <si>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</si>
  <si>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</si>
  <si>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</si>
  <si>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</si>
  <si>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</si>
  <si>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</si>
  <si>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</si>
  <si>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</si>
  <si>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</si>
  <si>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</si>
  <si>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</si>
  <si>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</si>
  <si>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</si>
  <si>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</si>
  <si>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</si>
  <si>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</si>
  <si>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</si>
  <si>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</si>
  <si>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</si>
  <si>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</si>
  <si>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</si>
  <si>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</si>
  <si>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</si>
  <si>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</si>
  <si>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</si>
  <si>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</si>
  <si>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</si>
  <si>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</si>
  <si>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</si>
  <si>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</si>
  <si>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</si>
  <si>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</si>
  <si>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</si>
  <si>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</si>
  <si>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</si>
  <si>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</si>
  <si>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</si>
  <si>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</si>
  <si>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</si>
  <si>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</si>
  <si>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</si>
  <si>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</si>
  <si>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</si>
  <si>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</si>
  <si>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</si>
  <si>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</si>
  <si>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</si>
  <si>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</si>
  <si>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</si>
  <si>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</si>
  <si>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</si>
  <si>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</si>
  <si>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</si>
  <si>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</si>
  <si>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</si>
  <si>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</si>
  <si>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</si>
  <si>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</si>
  <si>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</si>
  <si>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</si>
  <si>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</si>
  <si>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</si>
  <si>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</si>
  <si>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</si>
  <si>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</si>
  <si>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</si>
  <si>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</si>
  <si>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</si>
  <si>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</si>
  <si>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</si>
  <si>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</si>
  <si>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</si>
  <si>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</si>
  <si>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</si>
  <si>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</si>
  <si>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</si>
  <si>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</si>
  <si>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</si>
  <si>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</si>
  <si>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</si>
  <si>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</si>
  <si>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</si>
  <si>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</si>
  <si>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</si>
  <si>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</si>
  <si>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</si>
  <si>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</si>
  <si>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</si>
  <si>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</si>
  <si>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</si>
  <si>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</si>
  <si>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</si>
  <si>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</si>
  <si>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</si>
  <si>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</si>
  <si>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</si>
  <si>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</si>
  <si>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</si>
  <si>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</si>
  <si>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</si>
  <si>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</si>
  <si>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</si>
  <si>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</si>
  <si>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</si>
  <si>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</si>
  <si>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</si>
  <si>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</si>
  <si>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</si>
  <si>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</si>
  <si>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</si>
  <si>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</si>
  <si>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</si>
  <si>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</si>
  <si>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</si>
  <si>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</si>
  <si>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</si>
  <si>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</si>
  <si>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</si>
  <si>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</si>
  <si>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</si>
  <si>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</si>
  <si>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</si>
  <si>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</si>
  <si>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</si>
  <si>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</si>
  <si>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</si>
  <si>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</si>
  <si>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</si>
  <si>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</si>
  <si>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</si>
  <si>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</si>
  <si>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</si>
  <si>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</si>
  <si>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</si>
  <si>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</si>
  <si>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</si>
  <si>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</si>
  <si>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</si>
  <si>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</si>
  <si>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</si>
  <si>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</si>
  <si>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</si>
  <si>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</si>
  <si>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</si>
  <si>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</si>
  <si>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</si>
  <si>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</si>
  <si>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</si>
  <si>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</si>
  <si>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</si>
  <si>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</si>
  <si>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</si>
  <si>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</si>
  <si>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</si>
  <si>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</si>
  <si>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</si>
  <si>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</si>
  <si>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</si>
  <si>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</si>
  <si>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</si>
  <si>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</si>
  <si>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</si>
  <si>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</si>
  <si>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</si>
  <si>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</si>
  <si>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</si>
  <si>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</si>
  <si>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</si>
  <si>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</si>
  <si>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</si>
  <si>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</si>
  <si>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</si>
  <si>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</si>
  <si>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</si>
  <si>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</si>
  <si>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</si>
  <si>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</si>
  <si>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</si>
  <si>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</si>
  <si>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</si>
  <si>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</si>
  <si>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</si>
  <si>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</si>
  <si>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</si>
  <si>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</si>
  <si>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</si>
  <si>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</si>
  <si>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</si>
  <si>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</si>
  <si>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</si>
  <si>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</si>
  <si>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</si>
  <si>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</si>
  <si>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</si>
  <si>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</si>
  <si>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</si>
  <si>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</si>
  <si>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</si>
  <si>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</si>
  <si>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</si>
  <si>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</si>
  <si>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</si>
  <si>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</si>
  <si>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</si>
  <si>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</si>
  <si>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</si>
  <si>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</si>
  <si>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</si>
  <si>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</si>
  <si>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</si>
  <si>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</si>
  <si>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</si>
  <si>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</si>
  <si>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</si>
  <si>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</si>
  <si>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</si>
  <si>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</si>
  <si>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</si>
  <si>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</si>
  <si>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</si>
  <si>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</si>
  <si>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</si>
  <si>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</si>
  <si>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</si>
  <si>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</si>
  <si>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</si>
  <si>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</si>
  <si>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</si>
  <si>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</si>
  <si>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</si>
  <si>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</si>
  <si>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</si>
  <si>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</si>
  <si>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</si>
  <si>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</si>
  <si>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</si>
  <si>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</si>
  <si>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</si>
  <si>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</si>
  <si>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</si>
  <si>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</si>
  <si>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</si>
  <si>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</si>
  <si>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</si>
  <si>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</si>
  <si>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</si>
  <si>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</si>
  <si>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</si>
  <si>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</si>
  <si>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</si>
  <si>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</si>
  <si>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</si>
  <si>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</si>
  <si>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</si>
  <si>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</si>
  <si>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</si>
  <si>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</si>
  <si>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</si>
  <si>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</si>
  <si>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</si>
  <si>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</si>
  <si>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</si>
  <si>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</si>
  <si>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</si>
  <si>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</si>
  <si>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</si>
  <si>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</si>
  <si>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</si>
  <si>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</si>
  <si>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</si>
  <si>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</si>
  <si>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</si>
  <si>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</si>
  <si>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</si>
  <si>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</si>
  <si>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</si>
  <si>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</si>
  <si>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</si>
  <si>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</si>
  <si>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</si>
  <si>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</si>
  <si>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</si>
  <si>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</si>
  <si>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</si>
  <si>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</si>
  <si>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</si>
  <si>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</si>
  <si>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</si>
  <si>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</si>
  <si>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</si>
  <si>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</si>
  <si>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</si>
  <si>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</si>
  <si>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</si>
  <si>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</si>
  <si>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</si>
  <si>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</si>
  <si>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</si>
  <si>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</si>
  <si>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</si>
  <si>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</si>
  <si>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</si>
  <si>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</si>
  <si>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</si>
  <si>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</si>
  <si>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</si>
  <si>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</si>
  <si>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</si>
  <si>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</si>
  <si>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</si>
  <si>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</si>
  <si>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</si>
  <si>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</si>
  <si>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</si>
  <si>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</si>
  <si>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</si>
  <si>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</si>
  <si>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</si>
  <si>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</si>
  <si>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</si>
  <si>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</si>
  <si>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</si>
  <si>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</si>
  <si>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</si>
  <si>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</si>
  <si>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</si>
  <si>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</si>
  <si>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</si>
  <si>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</si>
  <si>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</si>
  <si>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</si>
  <si>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</si>
  <si>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</si>
  <si>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</si>
  <si>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</si>
  <si>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</si>
  <si>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</si>
  <si>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</si>
  <si>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</si>
  <si>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</si>
  <si>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</si>
  <si>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</si>
  <si>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</si>
  <si>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</si>
  <si>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</si>
  <si>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</si>
  <si>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</si>
  <si>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</si>
  <si>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</si>
  <si>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</si>
  <si>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</si>
  <si>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</si>
  <si>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</si>
  <si>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</si>
  <si>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</si>
  <si>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</si>
  <si>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</si>
  <si>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</si>
  <si>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</si>
  <si>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</si>
  <si>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</si>
  <si>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</si>
  <si>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</si>
  <si>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</si>
  <si>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</si>
  <si>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</si>
  <si>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</si>
  <si>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</si>
  <si>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</si>
  <si>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</si>
  <si>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</si>
  <si>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</si>
  <si>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</si>
  <si>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</si>
  <si>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</si>
  <si>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</si>
  <si>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</si>
  <si>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</si>
  <si>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</si>
  <si>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</si>
  <si>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</si>
  <si>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</si>
  <si>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</si>
  <si>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</si>
  <si>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</si>
  <si>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</si>
  <si>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</si>
  <si>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</si>
  <si>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</si>
  <si>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</si>
  <si>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</si>
  <si>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</si>
  <si>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</si>
  <si>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</si>
  <si>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</si>
  <si>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</si>
  <si>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</si>
  <si>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</si>
  <si>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</si>
  <si>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</si>
  <si>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</si>
  <si>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</si>
  <si>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</si>
  <si>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</si>
  <si>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</si>
  <si>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</si>
  <si>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</si>
  <si>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</si>
  <si>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</si>
  <si>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</si>
  <si>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</si>
  <si>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</si>
  <si>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</si>
  <si>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</si>
  <si>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</si>
  <si>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</si>
  <si>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</si>
  <si>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</si>
  <si>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</si>
  <si>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</si>
  <si>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</si>
  <si>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</si>
  <si>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</si>
  <si>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</si>
  <si>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</si>
  <si>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</si>
  <si>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</si>
  <si>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</si>
  <si>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</si>
  <si>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</si>
  <si>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</si>
  <si>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</si>
  <si>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</si>
  <si>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</si>
  <si>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</si>
  <si>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</si>
  <si>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</si>
  <si>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</si>
  <si>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</si>
  <si>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</si>
  <si>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</si>
  <si>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</si>
  <si>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</si>
  <si>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</si>
  <si>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</si>
  <si>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</si>
  <si>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</si>
  <si>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</si>
  <si>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</si>
  <si>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</si>
  <si>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</si>
  <si>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</si>
  <si>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</si>
  <si>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</si>
  <si>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</si>
  <si>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</si>
  <si>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</si>
  <si>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</si>
  <si>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</si>
  <si>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</si>
  <si>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</si>
  <si>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</si>
  <si>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</si>
  <si>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</si>
  <si>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</si>
  <si>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</si>
  <si>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</si>
  <si>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</si>
  <si>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</si>
  <si>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</si>
  <si>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</si>
  <si>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</si>
  <si>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</si>
  <si>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</si>
  <si>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</si>
  <si>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</si>
  <si>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</si>
  <si>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</si>
  <si>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</si>
  <si>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</si>
  <si>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</si>
  <si>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</si>
  <si>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</si>
  <si>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</si>
  <si>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</si>
  <si>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</si>
  <si>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</si>
  <si>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</si>
  <si>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</si>
  <si>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</si>
  <si>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</si>
  <si>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</si>
  <si>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</si>
  <si>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</si>
  <si>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</si>
  <si>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</si>
  <si>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</si>
  <si>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</si>
  <si>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</si>
  <si>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</si>
  <si>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</si>
  <si>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</si>
  <si>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</si>
  <si>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</si>
  <si>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</si>
  <si>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</si>
  <si>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</si>
  <si>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</si>
  <si>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</si>
  <si>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</si>
  <si>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</si>
  <si>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</si>
  <si>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</si>
  <si>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</si>
  <si>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</si>
  <si>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</si>
  <si>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</si>
  <si>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</si>
  <si>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</si>
  <si>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</si>
  <si>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</si>
  <si>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</si>
  <si>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</si>
  <si>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</si>
  <si>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</si>
  <si>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</si>
  <si>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</si>
  <si>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</si>
  <si>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</si>
  <si>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</si>
  <si>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</si>
  <si>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</si>
  <si>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</si>
  <si>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</si>
  <si>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</si>
  <si>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</si>
  <si>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</si>
  <si>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</si>
  <si>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</si>
  <si>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</si>
  <si>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</si>
  <si>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</si>
  <si>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</si>
  <si>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</si>
  <si>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</si>
  <si>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</si>
  <si>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</si>
  <si>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</si>
  <si>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</si>
  <si>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</si>
  <si>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</si>
  <si>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</si>
  <si>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</si>
  <si>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</si>
  <si>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</si>
  <si>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</si>
  <si>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</si>
  <si>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</si>
  <si>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</si>
  <si>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</si>
  <si>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</si>
  <si>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</si>
  <si>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</si>
  <si>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</si>
  <si>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</si>
  <si>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</si>
  <si>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</si>
  <si>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</si>
  <si>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</si>
  <si>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</si>
  <si>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</si>
  <si>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</si>
  <si>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</si>
  <si>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</si>
  <si>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</si>
  <si>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</si>
  <si>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</si>
  <si>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</si>
  <si>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</si>
  <si>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</si>
  <si>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</si>
  <si>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</si>
  <si>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</si>
  <si>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</si>
  <si>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</si>
  <si>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</si>
  <si>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</si>
  <si>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</si>
  <si>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</si>
  <si>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</si>
  <si>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</si>
  <si>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</si>
  <si>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</si>
  <si>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</si>
  <si>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</si>
  <si>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</si>
  <si>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</si>
  <si>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</si>
  <si>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</si>
  <si>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</si>
  <si>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</si>
  <si>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</si>
  <si>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</si>
  <si>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</si>
  <si>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</si>
  <si>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</si>
  <si>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</si>
  <si>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</si>
  <si>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</si>
  <si>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</si>
  <si>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</si>
  <si>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</si>
  <si>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</si>
  <si>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</si>
  <si>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</si>
  <si>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</si>
  <si>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</si>
  <si>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</si>
  <si>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</si>
  <si>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</si>
  <si>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</si>
  <si>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</si>
  <si>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</si>
  <si>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</si>
  <si>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</si>
  <si>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</si>
  <si>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</si>
  <si>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</si>
  <si>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</si>
  <si>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</si>
  <si>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</si>
  <si>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</si>
  <si>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</si>
  <si>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</si>
  <si>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</si>
  <si>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</si>
  <si>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</si>
  <si>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</si>
  <si>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</si>
  <si>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</si>
  <si>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</si>
  <si>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</si>
  <si>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</si>
  <si>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</si>
  <si>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</si>
  <si>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</si>
  <si>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</si>
  <si>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</si>
  <si>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</si>
  <si>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</si>
  <si>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</si>
  <si>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</si>
  <si>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</si>
  <si>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</si>
  <si>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</si>
  <si>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</si>
  <si>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</si>
  <si>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</si>
  <si>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</si>
  <si>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</si>
  <si>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</si>
  <si>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</si>
  <si>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</si>
  <si>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</si>
  <si>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</si>
  <si>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</si>
  <si>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</si>
  <si>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</si>
  <si>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</si>
  <si>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</si>
  <si>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</si>
  <si>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</si>
  <si>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</si>
  <si>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</si>
  <si>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</si>
  <si>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</si>
  <si>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</si>
  <si>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</si>
  <si>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</si>
  <si>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</si>
  <si>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</si>
  <si>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</si>
  <si>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</si>
  <si>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</si>
  <si>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</si>
  <si>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</si>
  <si>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</si>
  <si>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</si>
  <si>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</si>
  <si>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</si>
  <si>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</si>
  <si>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</si>
  <si>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</si>
  <si>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</si>
  <si>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</si>
  <si>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</si>
  <si>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</si>
  <si>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</si>
  <si>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</si>
  <si>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</si>
  <si>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</si>
  <si>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</si>
  <si>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</si>
  <si>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</si>
  <si>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</si>
  <si>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</si>
  <si>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</si>
  <si>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</si>
  <si>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</si>
  <si>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</si>
  <si>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</si>
  <si>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</si>
  <si>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</si>
  <si>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</si>
  <si>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</si>
  <si>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</si>
  <si>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</si>
  <si>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</si>
  <si>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</si>
  <si>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</si>
  <si>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</si>
  <si>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</si>
  <si>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</si>
  <si>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</si>
  <si>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</si>
  <si>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</si>
  <si>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</si>
  <si>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</si>
  <si>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</si>
  <si>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</si>
  <si>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</si>
  <si>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</si>
  <si>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</si>
  <si>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</si>
  <si>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</si>
  <si>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</si>
  <si>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</si>
  <si>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</si>
  <si>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</si>
  <si>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</si>
  <si>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</si>
  <si>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</si>
  <si>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</si>
  <si>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</si>
  <si>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</si>
  <si>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</si>
  <si>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</si>
  <si>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</si>
  <si>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</si>
  <si>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</si>
  <si>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</si>
  <si>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</si>
  <si>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</si>
  <si>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</si>
  <si>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</si>
  <si>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</si>
  <si>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</si>
  <si>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</si>
  <si>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</si>
  <si>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</si>
  <si>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</si>
  <si>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</si>
  <si>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</si>
  <si>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</si>
  <si>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</si>
  <si>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</si>
  <si>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</si>
  <si>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</si>
  <si>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</si>
  <si>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</si>
  <si>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</si>
  <si>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</si>
  <si>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</si>
  <si>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</si>
  <si>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</si>
  <si>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</si>
  <si>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</si>
  <si>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</si>
  <si>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</si>
  <si>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</si>
  <si>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</si>
  <si>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</si>
  <si>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</si>
  <si>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</si>
  <si>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</si>
  <si>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</si>
  <si>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</si>
  <si>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</si>
  <si>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</si>
  <si>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</si>
  <si>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</si>
  <si>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</si>
  <si>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</si>
  <si>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</si>
  <si>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</si>
  <si>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</si>
  <si>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</si>
  <si>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</si>
  <si>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</si>
  <si>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</si>
  <si>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</si>
  <si>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</si>
  <si>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</si>
  <si>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</si>
  <si>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</si>
  <si>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</si>
  <si>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</si>
  <si>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</si>
  <si>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</si>
  <si>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</si>
  <si>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</si>
  <si>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</si>
  <si>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</si>
  <si>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</si>
  <si>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</si>
  <si>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</si>
  <si>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</si>
  <si>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</si>
  <si>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</si>
  <si>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</si>
  <si>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</si>
  <si>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</si>
  <si>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</si>
  <si>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</si>
  <si>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</si>
  <si>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</si>
  <si>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</si>
  <si>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</si>
  <si>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</si>
  <si>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</si>
  <si>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</si>
  <si>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</si>
  <si>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</si>
  <si>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</si>
  <si>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</si>
  <si>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</si>
  <si>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</si>
  <si>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</si>
  <si>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</si>
  <si>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</si>
  <si>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</si>
  <si>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</si>
  <si>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</si>
  <si>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</si>
  <si>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</si>
  <si>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</si>
  <si>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</si>
  <si>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</si>
  <si>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</si>
  <si>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</si>
  <si>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</si>
  <si>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</si>
  <si>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</si>
  <si>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</si>
  <si>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</si>
  <si>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</si>
  <si>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</si>
  <si>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</si>
  <si>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</si>
  <si>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</si>
  <si>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</si>
  <si>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</si>
  <si>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</si>
  <si>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</si>
  <si>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</si>
  <si>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</si>
  <si>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</si>
  <si>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</si>
  <si>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</si>
  <si>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</si>
  <si>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</si>
  <si>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</si>
  <si>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</si>
  <si>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</si>
  <si>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</si>
  <si>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</si>
  <si>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</si>
  <si>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</si>
  <si>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</si>
  <si>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</si>
  <si>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</si>
  <si>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</si>
  <si>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</si>
  <si>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</si>
  <si>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</si>
  <si>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</si>
  <si>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</si>
  <si>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</si>
  <si>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</si>
  <si>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</si>
  <si>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</si>
  <si>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</si>
  <si>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</si>
  <si>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</si>
  <si>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</si>
  <si>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</si>
  <si>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</si>
  <si>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</si>
  <si>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</si>
  <si>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</si>
  <si>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</si>
  <si>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</si>
  <si>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</si>
  <si>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</si>
  <si>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</si>
  <si>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</si>
  <si>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</si>
  <si>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</si>
  <si>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</si>
  <si>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</si>
  <si>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</si>
  <si>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</si>
  <si>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</si>
  <si>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</si>
  <si>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</si>
  <si>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</si>
  <si>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</si>
  <si>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</si>
  <si>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</si>
  <si>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</si>
  <si>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</si>
  <si>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</si>
  <si>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</si>
  <si>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</si>
  <si>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</si>
  <si>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</si>
  <si>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</si>
  <si>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</si>
  <si>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</si>
  <si>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</si>
  <si>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</si>
  <si>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</si>
  <si>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</si>
  <si>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</si>
  <si>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</si>
  <si>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</si>
  <si>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</si>
  <si>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</si>
  <si>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</si>
  <si>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</si>
  <si>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</si>
  <si>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</si>
  <si>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</si>
  <si>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</si>
  <si>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</si>
  <si>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</si>
  <si>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</si>
  <si>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</si>
  <si>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</si>
  <si>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</si>
  <si>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</si>
  <si>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</si>
  <si>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</si>
  <si>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</si>
  <si>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</si>
  <si>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</si>
  <si>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</si>
  <si>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</si>
  <si>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</si>
  <si>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</si>
  <si>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</si>
  <si>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</si>
  <si>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</si>
  <si>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</si>
  <si>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</si>
  <si>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</si>
  <si>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</si>
  <si>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</si>
  <si>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</si>
  <si>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</si>
  <si>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</si>
  <si>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</si>
  <si>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</si>
  <si>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</si>
  <si>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</si>
  <si>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</si>
  <si>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</si>
  <si>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</si>
  <si>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</si>
  <si>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</si>
  <si>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</si>
  <si>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</si>
  <si>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</si>
  <si>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</si>
  <si>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</si>
  <si>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</si>
  <si>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</si>
  <si>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</si>
  <si>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</si>
  <si>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</si>
  <si>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</si>
  <si>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</si>
  <si>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</si>
  <si>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</si>
  <si>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</si>
  <si>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</si>
  <si>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</si>
  <si>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</si>
  <si>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</si>
  <si>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</si>
  <si>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</si>
  <si>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</si>
  <si>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</si>
  <si>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</si>
  <si>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</si>
  <si>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</si>
  <si>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</si>
  <si>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</si>
  <si>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</si>
  <si>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</si>
  <si>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</si>
  <si>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</si>
  <si>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</si>
  <si>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</si>
  <si>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</si>
  <si>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</si>
  <si>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</si>
  <si>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</si>
  <si>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</si>
  <si>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</si>
  <si>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</si>
  <si>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</si>
  <si>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</si>
  <si>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</si>
  <si>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</si>
  <si>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</si>
  <si>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</si>
  <si>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</si>
  <si>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</si>
  <si>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</si>
  <si>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</si>
  <si>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</si>
  <si>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</si>
  <si>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</si>
  <si>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</si>
  <si>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</si>
  <si>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</si>
  <si>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</si>
  <si>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</si>
  <si>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</si>
  <si>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</si>
  <si>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</si>
  <si>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</si>
  <si>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</si>
  <si>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</si>
  <si>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</si>
  <si>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</si>
  <si>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</si>
  <si>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</si>
  <si>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</si>
  <si>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</si>
  <si>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</si>
  <si>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</si>
  <si>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</si>
  <si>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</si>
  <si>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</si>
  <si>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</si>
  <si>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</si>
  <si>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</si>
  <si>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</si>
  <si>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</si>
  <si>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</si>
  <si>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</si>
  <si>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</si>
  <si>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</si>
  <si>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</si>
  <si>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</si>
  <si>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</si>
  <si>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</si>
  <si>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</si>
  <si>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</si>
  <si>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</si>
  <si>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</si>
  <si>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</si>
  <si>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</si>
  <si>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</si>
  <si>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</si>
  <si>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</si>
  <si>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</si>
  <si>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</si>
  <si>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</si>
  <si>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</si>
  <si>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</si>
  <si>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</si>
  <si>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</si>
  <si>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</si>
  <si>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</si>
  <si>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</si>
  <si>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</si>
  <si>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</si>
  <si>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</si>
  <si>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</si>
  <si>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</si>
  <si>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</si>
  <si>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</si>
  <si>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</si>
  <si>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</si>
  <si>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</si>
  <si>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</si>
  <si>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</si>
  <si>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</si>
  <si>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</si>
  <si>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</si>
  <si>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</si>
  <si>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</si>
  <si>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</si>
  <si>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</si>
  <si>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</si>
  <si>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</si>
  <si>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</si>
  <si>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</si>
  <si>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</si>
  <si>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</si>
  <si>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</si>
  <si>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</si>
  <si>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</si>
  <si>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</si>
  <si>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</si>
  <si>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</si>
  <si>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</si>
  <si>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</si>
  <si>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</si>
  <si>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</si>
  <si>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</si>
  <si>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</si>
  <si>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</si>
  <si>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</si>
  <si>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</si>
  <si>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</si>
  <si>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</si>
  <si>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</si>
  <si>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</si>
  <si>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</si>
  <si>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</si>
  <si>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</si>
  <si>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</si>
  <si>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</si>
  <si>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</si>
  <si>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</si>
  <si>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</si>
  <si>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</si>
  <si>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</si>
  <si>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</si>
  <si>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</si>
  <si>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</si>
  <si>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</si>
  <si>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</si>
  <si>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</si>
  <si>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</si>
  <si>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</si>
  <si>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</si>
  <si>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</si>
  <si>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</si>
  <si>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</si>
  <si>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</si>
  <si>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</si>
  <si>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</si>
  <si>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</si>
  <si>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</si>
  <si>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</si>
  <si>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</si>
  <si>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</si>
  <si>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</si>
  <si>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</si>
  <si>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</si>
  <si>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</si>
  <si>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</si>
  <si>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</si>
  <si>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</si>
  <si>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</si>
  <si>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</si>
  <si>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</si>
  <si>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</si>
  <si>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</si>
  <si>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</si>
  <si>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</si>
  <si>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</si>
  <si>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</si>
  <si>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</si>
  <si>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</si>
  <si>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</si>
  <si>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</si>
  <si>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</si>
  <si>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</si>
  <si>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</si>
  <si>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</si>
  <si>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</si>
  <si>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</si>
  <si>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</si>
  <si>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</si>
  <si>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</si>
  <si>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</si>
  <si>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</si>
  <si>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</si>
  <si>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</si>
  <si>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</si>
  <si>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</si>
  <si>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</si>
  <si>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</si>
  <si>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</si>
  <si>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</si>
  <si>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</si>
  <si>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</si>
  <si>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</si>
  <si>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</si>
  <si>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</si>
  <si>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</si>
  <si>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</si>
  <si>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</si>
  <si>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</si>
  <si>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</si>
  <si>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</si>
  <si>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</si>
  <si>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</si>
  <si>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</si>
  <si>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</si>
  <si>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</si>
  <si>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</si>
  <si>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</si>
  <si>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</si>
  <si>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</si>
  <si>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</si>
  <si>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</si>
  <si>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</si>
  <si>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</si>
  <si>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</si>
  <si>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</si>
  <si>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</si>
  <si>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</si>
  <si>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</si>
  <si>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</si>
  <si>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</si>
  <si>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</si>
  <si>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</si>
  <si>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</si>
  <si>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</si>
  <si>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</si>
  <si>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</si>
  <si>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</si>
  <si>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</si>
  <si>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</si>
  <si>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</si>
  <si>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</si>
  <si>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</si>
  <si>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</si>
  <si>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</si>
  <si>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</si>
  <si>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</si>
  <si>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</si>
  <si>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</si>
  <si>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</si>
  <si>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</si>
  <si>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</si>
  <si>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</si>
  <si>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</si>
  <si>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</si>
  <si>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</si>
  <si>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</si>
  <si>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</si>
  <si>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</si>
  <si>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</si>
  <si>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</si>
  <si>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</si>
  <si>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</si>
  <si>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</si>
  <si>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</si>
  <si>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</si>
  <si>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</si>
  <si>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</si>
  <si>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</si>
  <si>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</si>
  <si>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</si>
  <si>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</si>
  <si>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</si>
  <si>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</si>
  <si>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</si>
  <si>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</si>
  <si>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</si>
  <si>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</si>
  <si>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</si>
  <si>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</si>
  <si>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</si>
  <si>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</si>
  <si>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</si>
  <si>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</si>
  <si>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</si>
  <si>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</si>
  <si>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</si>
  <si>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</si>
  <si>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</si>
  <si>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</si>
  <si>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</si>
  <si>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</si>
  <si>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</si>
  <si>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</si>
  <si>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</si>
  <si>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</si>
  <si>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</si>
  <si>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</si>
  <si>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</si>
  <si>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</si>
  <si>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</si>
  <si>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</si>
  <si>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</si>
  <si>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</si>
  <si>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</si>
  <si>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</si>
  <si>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</si>
  <si>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</si>
  <si>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</si>
  <si>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</si>
  <si>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</si>
  <si>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</si>
  <si>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</si>
  <si>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</si>
  <si>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</si>
  <si>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</si>
  <si>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</si>
  <si>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</si>
  <si>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</si>
  <si>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</si>
  <si>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</si>
  <si>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</si>
  <si>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</si>
  <si>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</si>
  <si>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</si>
  <si>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</si>
  <si>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</si>
  <si>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</si>
  <si>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</si>
  <si>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</si>
  <si>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</si>
  <si>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</si>
  <si>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</si>
  <si>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</si>
  <si>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</si>
  <si>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</si>
  <si>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</si>
  <si>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</si>
  <si>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</si>
  <si>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</si>
  <si>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</si>
  <si>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</si>
  <si>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</si>
  <si>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</si>
  <si>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</si>
  <si>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</si>
  <si>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</si>
  <si>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</si>
  <si>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</si>
  <si>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</si>
  <si>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</si>
  <si>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</si>
  <si>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</si>
  <si>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</si>
  <si>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</si>
  <si>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</si>
  <si>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</si>
  <si>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</si>
  <si>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</si>
  <si>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</si>
  <si>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</si>
  <si>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</si>
  <si>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</si>
  <si>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</si>
  <si>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</si>
  <si>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</si>
  <si>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</si>
  <si>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</si>
  <si>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</si>
  <si>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</si>
  <si>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</si>
  <si>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</si>
  <si>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</si>
  <si>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</si>
  <si>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</si>
  <si>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</si>
  <si>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</si>
  <si>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</si>
  <si>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</si>
  <si>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</si>
  <si>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</si>
  <si>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</si>
  <si>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</si>
  <si>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</si>
  <si>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</si>
  <si>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</si>
  <si>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</si>
  <si>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</si>
  <si>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</si>
  <si>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</si>
  <si>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</si>
  <si>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</si>
  <si>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</si>
  <si>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</si>
  <si>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</si>
  <si>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</si>
  <si>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</si>
  <si>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</si>
  <si>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</si>
  <si>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</si>
  <si>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</si>
  <si>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</si>
  <si>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</si>
  <si>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</si>
  <si>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</si>
  <si>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</si>
  <si>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</si>
  <si>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</si>
  <si>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</si>
  <si>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</si>
  <si>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</si>
  <si>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</si>
  <si>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</si>
  <si>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</si>
  <si>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</si>
  <si>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</si>
  <si>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</si>
  <si>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</si>
  <si>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</si>
  <si>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</si>
  <si>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</si>
  <si>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</si>
  <si>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</si>
  <si>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</si>
  <si>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</si>
  <si>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</si>
  <si>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</si>
  <si>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</si>
  <si>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</si>
  <si>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</si>
  <si>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</si>
  <si>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</si>
  <si>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</si>
  <si>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</si>
  <si>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</si>
  <si>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</si>
  <si>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</si>
  <si>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</si>
  <si>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</si>
  <si>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</si>
  <si>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</si>
  <si>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</si>
  <si>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</si>
  <si>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</si>
  <si>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</si>
  <si>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</si>
  <si>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</si>
  <si>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</si>
  <si>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</si>
  <si>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</si>
  <si>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</si>
  <si>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</si>
  <si>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</si>
  <si>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</si>
  <si>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</si>
  <si>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</si>
  <si>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</si>
  <si>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</si>
  <si>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</si>
  <si>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</si>
  <si>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</si>
  <si>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</si>
  <si>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</si>
  <si>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</si>
  <si>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</si>
  <si>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</si>
  <si>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</si>
  <si>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</si>
  <si>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</si>
  <si>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</si>
  <si>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</si>
  <si>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</si>
  <si>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</si>
  <si>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</si>
  <si>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</si>
  <si>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</si>
  <si>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</si>
  <si>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</si>
  <si>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</si>
  <si>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</si>
  <si>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</si>
  <si>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</si>
  <si>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</si>
  <si>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</si>
  <si>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</si>
  <si>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</si>
  <si>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</si>
  <si>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</si>
  <si>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</si>
  <si>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</si>
  <si>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</si>
  <si>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</si>
  <si>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</si>
  <si>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</si>
  <si>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</si>
  <si>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</si>
  <si>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</si>
  <si>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</si>
  <si>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</si>
  <si>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</si>
  <si>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</si>
  <si>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</si>
  <si>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</si>
  <si>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</si>
  <si>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</si>
  <si>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</si>
  <si>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</si>
  <si>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</si>
  <si>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</si>
  <si>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</si>
  <si>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</si>
  <si>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</si>
  <si>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</si>
  <si>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</si>
  <si>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</si>
  <si>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</si>
  <si>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</si>
  <si>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</si>
  <si>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</si>
  <si>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</si>
  <si>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</si>
  <si>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</si>
  <si>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</si>
  <si>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</si>
  <si>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</si>
  <si>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</si>
  <si>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</si>
  <si>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</si>
  <si>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</si>
  <si>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</si>
  <si>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</si>
  <si>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</si>
  <si>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</si>
  <si>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</si>
  <si>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</si>
  <si>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</si>
  <si>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</si>
  <si>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</si>
  <si>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</si>
  <si>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</si>
  <si>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</si>
  <si>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</si>
  <si>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</si>
  <si>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</si>
  <si>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</si>
  <si>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</si>
  <si>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</si>
  <si>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</si>
  <si>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</si>
  <si>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</si>
  <si>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</si>
  <si>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</si>
  <si>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</si>
  <si>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</si>
  <si>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</si>
  <si>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Date Created Conversion</t>
  </si>
  <si>
    <t>Date Ended Conversion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</si>
  <si>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</si>
  <si>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</si>
  <si>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</si>
  <si>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</si>
  <si>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</si>
  <si>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</si>
  <si>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</si>
  <si>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</si>
  <si>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</si>
  <si>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</si>
  <si>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</si>
  <si>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</si>
  <si>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</si>
  <si>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</si>
  <si>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</si>
  <si>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</si>
  <si>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</si>
  <si>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</si>
  <si>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</si>
  <si>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</si>
  <si>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</si>
  <si>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</si>
  <si>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</si>
  <si>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</si>
  <si>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</si>
  <si>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</si>
  <si>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</si>
  <si>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</si>
  <si>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</si>
  <si>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</si>
  <si>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</si>
  <si>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</si>
  <si>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</si>
  <si>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</si>
  <si>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</si>
  <si>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(blank)</t>
  </si>
  <si>
    <t>Grand Total</t>
  </si>
  <si>
    <t>Column Labels</t>
  </si>
  <si>
    <t>Count of outcome</t>
  </si>
  <si>
    <t>(All)</t>
  </si>
  <si>
    <t>Parent_Category</t>
  </si>
  <si>
    <t>Count of Sub-category</t>
  </si>
  <si>
    <t>&lt;1/9/2010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</si>
  <si>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</si>
  <si>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</si>
  <si>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</si>
  <si>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</si>
  <si>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</si>
  <si>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</si>
  <si>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</si>
  <si>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</si>
  <si>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</si>
  <si>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</si>
  <si>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</si>
  <si>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</si>
  <si>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</si>
  <si>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</si>
  <si>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Succesfull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</si>
  <si>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</si>
  <si>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</si>
  <si>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</si>
  <si>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</si>
  <si>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</si>
  <si>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</si>
  <si>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</si>
  <si>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</si>
  <si>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</si>
  <si>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</si>
  <si>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</si>
  <si>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</si>
  <si>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</si>
  <si>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</si>
  <si>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</si>
  <si>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</si>
  <si>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</si>
  <si>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</si>
  <si>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</si>
  <si>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Median</t>
  </si>
  <si>
    <t>Mean</t>
  </si>
  <si>
    <t>Max</t>
  </si>
  <si>
    <t>Variance</t>
  </si>
  <si>
    <t>Standard Deviation</t>
  </si>
  <si>
    <t>Sucessful</t>
  </si>
  <si>
    <t>Failed</t>
  </si>
  <si>
    <t>Min</t>
  </si>
  <si>
    <t>Use your data to determine whether the mean or the median better summarizes the data.?</t>
  </si>
  <si>
    <t>Use your data to determine if there is more variability with successful or unsuccessful campaigns. Does this make sense? Why or why not?</t>
  </si>
  <si>
    <t xml:space="preserve">Standard deviation is one of the measures that can be used to calculate variability. A higher standard deviation show us more variability meaning that sucessful projects are subject to get more inconsistent results. </t>
  </si>
  <si>
    <t>In this case, I think the mean provides a better summary of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</si>
</sst>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2B2B2B"/>
      <name val="Roboto"/>
    </font>
    <font>
      <sz val="11"/>
      <color theme="1"/>
      <name val="Calibri"/>
      <family val="2"/>
    </font>
    <font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9" fontId="0" fillId="0" borderId="0" xfId="42" applyFont="1"/>
    <xf numFmtId="0" fontId="0" fillId="34" borderId="0" xfId="0" applyFill="1"/>
    <xf numFmtId="0" fontId="0" fillId="33" borderId="0" xfId="0" applyFill="1"/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164" fontId="0" fillId="0" borderId="0" xfId="0" applyNumberFormat="1"/>
    <xf numFmtId="2" fontId="0" fillId="0" borderId="0" xfId="0" applyNumberFormat="1"/>
    <xf numFmtId="0" fontId="20" fillId="0" borderId="0" xfId="0" applyFont="1"/>
    <xf numFmtId="0" fontId="0" fillId="0" borderId="0" xfId="0" applyFont="1"/>
    <xf numFmtId="0" fontId="21" fillId="0" borderId="0" xfId="0" applyFont="1" applyAlignment="1">
      <alignment horizontal="left" vertical="center" wrapText="1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[CrowdfundingBook_Daniela Molina_5.xlsx]PivotTable per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'PivotTable per Category'!$B$5:$B$15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D-4C1F-95E6-E6815E3114BE}"/>
            </c:ext>
          </c:extLst>
        </c:ser>
        <c:ser>
          <c:idx val="1"/>
          <c:order val="1"/>
          <c:tx>
            <c:strRef>
              <c:f>'PivotTable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'PivotTable per Category'!$C$5:$C$15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D-4C1F-95E6-E6815E3114BE}"/>
            </c:ext>
          </c:extLst>
        </c:ser>
        <c:ser>
          <c:idx val="2"/>
          <c:order val="2"/>
          <c:tx>
            <c:strRef>
              <c:f>'PivotTable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'PivotTable per Category'!$D$5:$D$15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D-4C1F-95E6-E6815E3114BE}"/>
            </c:ext>
          </c:extLst>
        </c:ser>
        <c:ser>
          <c:idx val="3"/>
          <c:order val="3"/>
          <c:tx>
            <c:strRef>
              <c:f>'PivotTable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'PivotTable per Category'!$E$5:$E$15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D-4C1F-95E6-E6815E3114BE}"/>
            </c:ext>
          </c:extLst>
        </c:ser>
        <c:ser>
          <c:idx val="4"/>
          <c:order val="4"/>
          <c:tx>
            <c:strRef>
              <c:f>'PivotTable per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'PivotTable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'PivotTable per Category'!$F$5:$F$15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1B0D-4C1F-95E6-E6815E31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028000"/>
        <c:axId val="1312025120"/>
      </c:barChart>
      <c:catAx>
        <c:axId val="13120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5120"/>
        <c:crosses val="autoZero"/>
        <c:auto val="1"/>
        <c:lblAlgn val="ctr"/>
        <c:lblOffset val="100"/>
        <c:noMultiLvlLbl val="0"/>
      </c:catAx>
      <c:valAx>
        <c:axId val="1312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[CrowdfundingBook_Daniela Molina_5.xlsx]PivotTable per 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'PivotTable per Sub-category'!$B$6:$B$31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70F-87DA-6CF6CC0ADAC4}"/>
            </c:ext>
          </c:extLst>
        </c:ser>
        <c:ser>
          <c:idx val="1"/>
          <c:order val="1"/>
          <c:tx>
            <c:strRef>
              <c:f>'PivotTable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'PivotTable per Sub-category'!$C$6:$C$31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470F-87DA-6CF6CC0ADAC4}"/>
            </c:ext>
          </c:extLst>
        </c:ser>
        <c:ser>
          <c:idx val="2"/>
          <c:order val="2"/>
          <c:tx>
            <c:strRef>
              <c:f>'PivotTable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'PivotTable per Sub-category'!$D$6:$D$31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E-470F-87DA-6CF6CC0ADAC4}"/>
            </c:ext>
          </c:extLst>
        </c:ser>
        <c:ser>
          <c:idx val="3"/>
          <c:order val="3"/>
          <c:tx>
            <c:strRef>
              <c:f>'PivotTable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'PivotTable per Sub-category'!$E$6:$E$31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3E-470F-87DA-6CF6CC0ADAC4}"/>
            </c:ext>
          </c:extLst>
        </c:ser>
        <c:ser>
          <c:idx val="4"/>
          <c:order val="4"/>
          <c:tx>
            <c:strRef>
              <c:f>'PivotTable per Sub-category'!$F$4:$F$5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'PivotTable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'PivotTable per Sub-category'!$F$6:$F$31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7-C53E-470F-87DA-6CF6CC0A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256592"/>
        <c:axId val="453257072"/>
      </c:barChart>
      <c:catAx>
        <c:axId val="4532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7072"/>
        <c:crosses val="autoZero"/>
        <c:auto val="1"/>
        <c:lblAlgn val="ctr"/>
        <c:lblOffset val="100"/>
        <c:noMultiLvlLbl val="0"/>
      </c:catAx>
      <c:valAx>
        <c:axId val="4532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[CrowdfundingBook_Daniela Molina_5.xlsx]PivotTable per Date!PivotTable8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per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 per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'PivotTable per Date'!$B$6:$B$19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C-404A-9BA2-D5073BCF37ED}"/>
            </c:ext>
          </c:extLst>
        </c:ser>
        <c:ser>
          <c:idx val="1"/>
          <c:order val="1"/>
          <c:tx>
            <c:strRef>
              <c:f>'PivotTable per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 per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'PivotTable per Date'!$C$6:$C$19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C-404A-9BA2-D5073BCF37ED}"/>
            </c:ext>
          </c:extLst>
        </c:ser>
        <c:ser>
          <c:idx val="2"/>
          <c:order val="2"/>
          <c:tx>
            <c:strRef>
              <c:f>'PivotTable per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'PivotTable per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'PivotTable per Date'!$D$6:$D$19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C-404A-9BA2-D5073BCF37ED}"/>
            </c:ext>
          </c:extLst>
        </c:ser>
        <c:ser>
          <c:idx val="3"/>
          <c:order val="3"/>
          <c:tx>
            <c:strRef>
              <c:f>'PivotTable per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'PivotTable per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'PivotTable per Date'!$E$6:$E$19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C-404A-9BA2-D5073BCF37ED}"/>
            </c:ext>
          </c:extLst>
        </c:ser>
        <c:ser>
          <c:idx val="4"/>
          <c:order val="4"/>
          <c:tx>
            <c:strRef>
              <c:f>'PivotTable per Date'!$F$4:$F$5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'PivotTable per Date'!$A$6:$A$19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'PivotTable per Date'!$F$6:$F$19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C-404A-9BA2-D5073BCF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55504"/>
        <c:axId val="1017562224"/>
      </c:lineChart>
      <c:catAx>
        <c:axId val="101755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62224"/>
        <c:crosses val="autoZero"/>
        <c:auto val="1"/>
        <c:lblAlgn val="ctr"/>
        <c:lblOffset val="100"/>
        <c:noMultiLvlLbl val="0"/>
      </c:catAx>
      <c:valAx>
        <c:axId val="10175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6-4370-944F-5BFED2349025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6-4370-944F-5BFED2349025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6-4370-944F-5BFED2349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354111"/>
        <c:axId val="1637354591"/>
      </c:lineChart>
      <c:catAx>
        <c:axId val="16373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54591"/>
        <c:crosses val="autoZero"/>
        <c:auto val="1"/>
        <c:lblAlgn val="ctr"/>
        <c:lblOffset val="100"/>
        <c:noMultiLvlLbl val="0"/>
      </c:catAx>
      <c:valAx>
        <c:axId val="16373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5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515301</xdr:colOff>
      <xdr:row>2</xdr:row>
      <xdr:rowOff>167640</xdr:rowOff>
    </xdr:from>
    <xdr:to>
      <xdr:col>17</xdr:col>
      <xdr:colOff>428624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8F5FD-D706-2646-F75C-C72547BD9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17</xdr:col>
      <xdr:colOff>632459</xdr:colOff>
      <xdr:row>28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2D172-BBB5-6C91-C574-C1E7D7254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313372</xdr:colOff>
      <xdr:row>3</xdr:row>
      <xdr:rowOff>76199</xdr:rowOff>
    </xdr:from>
    <xdr:to>
      <xdr:col>17</xdr:col>
      <xdr:colOff>9525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9C3B0-518C-46EF-EC43-BC013D866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15</xdr:row>
      <xdr:rowOff>62865</xdr:rowOff>
    </xdr:from>
    <xdr:to>
      <xdr:col>6</xdr:col>
      <xdr:colOff>419100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0F714-5980-D381-65F8-22D016F02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Molina" refreshedDate="45568.658157407408" createdVersion="8" refreshedVersion="8" minRefreshableVersion="3" recordCount="1001" xr:uid="{E658A739-0746-4B0A-9767-E1FF900E6C34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615C0-1579-498E-B429-D18DF8EE358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3E8A3-0326-4B1A-8D82-E35DE120000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2181F-DB6D-474E-807C-3FC2E41ABC9D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topLeftCell="A11" workbookViewId="0">
      <selection activeCell="C36" sqref="C3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1" customWidth="1"/>
    <col min="5" max="5" width="11.19921875" customWidth="1"/>
    <col min="6" max="6" width="15.69921875" customWidth="1"/>
    <col min="8" max="8" width="15.8984375" customWidth="1"/>
    <col min="9" max="9" width="20" customWidth="1"/>
    <col min="12" max="13" width="14.59765625" customWidth="1"/>
    <col min="14" max="15" width="14.796875" customWidth="1"/>
    <col min="18" max="18" width="28" bestFit="1" customWidth="1"/>
    <col min="19" max="19" width="28" customWidth="1"/>
    <col min="20" max="20" width="28" style="18" customWidth="1"/>
  </cols>
  <sheetData>
    <row r="1" spans="1:20" s="2" customFormat="1" ht="31.2" x14ac:dyDescent="0.3">
      <c r="A1" s="2" t="s">
        <v>2027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2029</v>
      </c>
      <c r="G1" s="2" t="s">
        <v>4</v>
      </c>
      <c r="H1" s="2" t="s">
        <v>5</v>
      </c>
      <c r="I1" s="3" t="s">
        <v>2030</v>
      </c>
      <c r="J1" s="2" t="s">
        <v>6</v>
      </c>
      <c r="K1" s="2" t="s">
        <v>7</v>
      </c>
      <c r="L1" s="2" t="s">
        <v>8</v>
      </c>
      <c r="M1" s="3" t="s">
        <v>2031</v>
      </c>
      <c r="N1" s="2" t="s">
        <v>9</v>
      </c>
      <c r="O1" s="3" t="s">
        <v>2032</v>
      </c>
      <c r="P1" s="2" t="s">
        <v>10</v>
      </c>
      <c r="Q1" s="2" t="s">
        <v>11</v>
      </c>
      <c r="R1" s="2" t="s">
        <v>2028</v>
      </c>
      <c r="S1" s="3" t="s">
        <v>2073</v>
      </c>
      <c r="T1" s="3" t="s">
        <v>2066</v>
      </c>
    </row>
    <row r="2" spans="1:20" ht="76.8" hidden="1" customHeight="1" x14ac:dyDescent="0.3">
      <c r="A2">
        <v>0</v>
      </c>
      <c r="B2" t="s">
        <v>12</v>
      </c>
      <c r="C2" s="1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 s="4">
        <f t="shared" ref="M2:M66" si="0">(((L2/60)/60)/24)+DATE(1970,1,1)</f>
        <v>42336.25</v>
      </c>
      <c r="N2">
        <v>1450159200</v>
      </c>
      <c r="O2" s="4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s="17" t="str">
        <f>RIGHT(R2,LEN(R2)-SEARCH("/",R2))</f>
        <v>food trucks</v>
      </c>
    </row>
    <row r="3" spans="1:20" x14ac:dyDescent="0.3">
      <c r="A3">
        <v>1</v>
      </c>
      <c r="B3" t="s">
        <v>18</v>
      </c>
      <c r="C3" s="1" t="s">
        <v>19</v>
      </c>
      <c r="D3">
        <v>1400</v>
      </c>
      <c r="E3">
        <v>14560</v>
      </c>
      <c r="F3">
        <f t="shared" ref="F3:F66" si="1">ROUND((E3/D3)*100,0)</f>
        <v>1040</v>
      </c>
      <c r="G3" t="s">
        <v>20</v>
      </c>
      <c r="H3">
        <v>158</v>
      </c>
      <c r="I3">
        <f t="shared" ref="I3:I66" si="2">IF(H3=0,0,ROUND(E3/H3,2))</f>
        <v>92.15</v>
      </c>
      <c r="J3" t="s">
        <v>21</v>
      </c>
      <c r="K3" t="s">
        <v>22</v>
      </c>
      <c r="L3">
        <v>1408424400</v>
      </c>
      <c r="M3" s="4">
        <f t="shared" si="0"/>
        <v>41870.208333333336</v>
      </c>
      <c r="N3">
        <v>1408597200</v>
      </c>
      <c r="O3" s="4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s="17" t="str">
        <f t="shared" ref="T3:T66" si="5">RIGHT(R3,LEN(R3)-SEARCH("/",R3))</f>
        <v>rock</v>
      </c>
    </row>
    <row r="4" spans="1:20" ht="52.2" hidden="1" customHeight="1" x14ac:dyDescent="0.3">
      <c r="A4">
        <v>2</v>
      </c>
      <c r="B4" t="s">
        <v>24</v>
      </c>
      <c r="C4" s="1" t="s">
        <v>25</v>
      </c>
      <c r="D4">
        <v>108400</v>
      </c>
      <c r="E4">
        <v>142523</v>
      </c>
      <c r="F4">
        <f t="shared" si="1"/>
        <v>131</v>
      </c>
      <c r="G4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 s="4">
        <f t="shared" si="0"/>
        <v>41595.25</v>
      </c>
      <c r="N4">
        <v>1384840800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s="17" t="str">
        <f t="shared" si="5"/>
        <v>web</v>
      </c>
    </row>
    <row r="5" spans="1:20" ht="31.2" x14ac:dyDescent="0.3">
      <c r="A5">
        <v>3</v>
      </c>
      <c r="B5" t="s">
        <v>29</v>
      </c>
      <c r="C5" s="1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 s="4">
        <f t="shared" si="0"/>
        <v>43688.208333333328</v>
      </c>
      <c r="N5">
        <v>1568955600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s="17" t="str">
        <f t="shared" si="5"/>
        <v>rock</v>
      </c>
    </row>
    <row r="6" spans="1:20" x14ac:dyDescent="0.3">
      <c r="A6">
        <v>4</v>
      </c>
      <c r="B6" t="s">
        <v>31</v>
      </c>
      <c r="C6" s="1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 s="4">
        <f t="shared" si="0"/>
        <v>43485.25</v>
      </c>
      <c r="N6">
        <v>1548309600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s="17" t="str">
        <f t="shared" si="5"/>
        <v>plays</v>
      </c>
    </row>
    <row r="7" spans="1:20" hidden="1" x14ac:dyDescent="0.3">
      <c r="A7">
        <v>5</v>
      </c>
      <c r="B7" t="s">
        <v>34</v>
      </c>
      <c r="C7" s="1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 s="4">
        <f t="shared" si="0"/>
        <v>41149.208333333336</v>
      </c>
      <c r="N7">
        <v>1347080400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s="17" t="str">
        <f t="shared" si="5"/>
        <v>plays</v>
      </c>
    </row>
    <row r="8" spans="1:20" hidden="1" x14ac:dyDescent="0.3">
      <c r="A8">
        <v>6</v>
      </c>
      <c r="B8" t="s">
        <v>38</v>
      </c>
      <c r="C8" s="1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 s="4">
        <f t="shared" si="0"/>
        <v>42991.208333333328</v>
      </c>
      <c r="N8">
        <v>1505365200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s="17" t="str">
        <f t="shared" si="5"/>
        <v>documentary</v>
      </c>
    </row>
    <row r="9" spans="1:20" hidden="1" x14ac:dyDescent="0.3">
      <c r="A9">
        <v>7</v>
      </c>
      <c r="B9" t="s">
        <v>43</v>
      </c>
      <c r="C9" s="1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 s="4">
        <f t="shared" si="0"/>
        <v>42229.208333333328</v>
      </c>
      <c r="N9">
        <v>1439614800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s="17" t="str">
        <f t="shared" si="5"/>
        <v>plays</v>
      </c>
    </row>
    <row r="10" spans="1:20" hidden="1" x14ac:dyDescent="0.3">
      <c r="A10">
        <v>8</v>
      </c>
      <c r="B10" t="s">
        <v>45</v>
      </c>
      <c r="C10" s="1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 s="4">
        <f t="shared" si="0"/>
        <v>40399.208333333336</v>
      </c>
      <c r="N10">
        <v>1281502800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s="17" t="str">
        <f t="shared" si="5"/>
        <v>plays</v>
      </c>
    </row>
    <row r="11" spans="1:20" x14ac:dyDescent="0.3">
      <c r="A11">
        <v>9</v>
      </c>
      <c r="B11" t="s">
        <v>48</v>
      </c>
      <c r="C11" s="1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 s="4">
        <f t="shared" si="0"/>
        <v>41536.208333333336</v>
      </c>
      <c r="N11">
        <v>1383804000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s="17" t="str">
        <f t="shared" si="5"/>
        <v>electric music</v>
      </c>
    </row>
    <row r="12" spans="1:20" x14ac:dyDescent="0.3">
      <c r="A12">
        <v>10</v>
      </c>
      <c r="B12" t="s">
        <v>51</v>
      </c>
      <c r="C12" s="1" t="s">
        <v>52</v>
      </c>
      <c r="D12">
        <v>5200</v>
      </c>
      <c r="E12">
        <v>13838</v>
      </c>
      <c r="F12">
        <f t="shared" si="1"/>
        <v>266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4">
        <f t="shared" si="0"/>
        <v>40404.208333333336</v>
      </c>
      <c r="N12">
        <v>1285909200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s="17" t="str">
        <f t="shared" si="5"/>
        <v>drama</v>
      </c>
    </row>
    <row r="13" spans="1:20" ht="31.2" x14ac:dyDescent="0.3">
      <c r="A13">
        <v>11</v>
      </c>
      <c r="B13" t="s">
        <v>54</v>
      </c>
      <c r="C13" s="1" t="s">
        <v>55</v>
      </c>
      <c r="D13">
        <v>6300</v>
      </c>
      <c r="E13">
        <v>3030</v>
      </c>
      <c r="F13">
        <f t="shared" si="1"/>
        <v>48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 s="4">
        <f t="shared" si="0"/>
        <v>40442.208333333336</v>
      </c>
      <c r="N13">
        <v>1285563600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s="17" t="str">
        <f t="shared" si="5"/>
        <v>plays</v>
      </c>
    </row>
    <row r="14" spans="1:20" x14ac:dyDescent="0.3">
      <c r="A14">
        <v>12</v>
      </c>
      <c r="B14" t="s">
        <v>56</v>
      </c>
      <c r="C14" s="1" t="s">
        <v>57</v>
      </c>
      <c r="D14">
        <v>6300</v>
      </c>
      <c r="E14">
        <v>5629</v>
      </c>
      <c r="F14">
        <f t="shared" si="1"/>
        <v>89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 s="4">
        <f t="shared" si="0"/>
        <v>43760.208333333328</v>
      </c>
      <c r="N14">
        <v>1572411600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s="17" t="str">
        <f t="shared" si="5"/>
        <v>drama</v>
      </c>
    </row>
    <row r="15" spans="1:20" ht="31.2" x14ac:dyDescent="0.3">
      <c r="A15">
        <v>13</v>
      </c>
      <c r="B15" t="s">
        <v>58</v>
      </c>
      <c r="C15" s="1" t="s">
        <v>59</v>
      </c>
      <c r="D15">
        <v>4200</v>
      </c>
      <c r="E15">
        <v>10295</v>
      </c>
      <c r="F15">
        <f t="shared" si="1"/>
        <v>245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 s="4">
        <f t="shared" si="0"/>
        <v>42532.208333333328</v>
      </c>
      <c r="N15">
        <v>1466658000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s="17" t="str">
        <f t="shared" si="5"/>
        <v>indie rock</v>
      </c>
    </row>
    <row r="16" spans="1:20" x14ac:dyDescent="0.3">
      <c r="A16">
        <v>14</v>
      </c>
      <c r="B16" t="s">
        <v>61</v>
      </c>
      <c r="C16" s="1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 s="4">
        <f t="shared" si="0"/>
        <v>40974.25</v>
      </c>
      <c r="N16">
        <v>1333342800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s="17" t="str">
        <f t="shared" si="5"/>
        <v>indie rock</v>
      </c>
    </row>
    <row r="17" spans="1:20" x14ac:dyDescent="0.3">
      <c r="A17">
        <v>15</v>
      </c>
      <c r="B17" t="s">
        <v>63</v>
      </c>
      <c r="C17" s="1" t="s">
        <v>64</v>
      </c>
      <c r="D17">
        <v>81200</v>
      </c>
      <c r="E17">
        <v>38414</v>
      </c>
      <c r="F17">
        <f t="shared" si="1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 s="4">
        <f t="shared" si="0"/>
        <v>43809.25</v>
      </c>
      <c r="N17">
        <v>1576303200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s="17" t="str">
        <f t="shared" si="5"/>
        <v>wearables</v>
      </c>
    </row>
    <row r="18" spans="1:20" x14ac:dyDescent="0.3">
      <c r="A18">
        <v>16</v>
      </c>
      <c r="B18" t="s">
        <v>66</v>
      </c>
      <c r="C18" s="1" t="s">
        <v>67</v>
      </c>
      <c r="D18">
        <v>1700</v>
      </c>
      <c r="E18">
        <v>11041</v>
      </c>
      <c r="F18">
        <f t="shared" si="1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4">
        <f t="shared" si="0"/>
        <v>41661.25</v>
      </c>
      <c r="N18">
        <v>1392271200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s="17" t="str">
        <f t="shared" si="5"/>
        <v>nonfiction</v>
      </c>
    </row>
    <row r="19" spans="1:20" x14ac:dyDescent="0.3">
      <c r="A19">
        <v>17</v>
      </c>
      <c r="B19" t="s">
        <v>69</v>
      </c>
      <c r="C19" s="1" t="s">
        <v>70</v>
      </c>
      <c r="D19">
        <v>84600</v>
      </c>
      <c r="E19">
        <v>134845</v>
      </c>
      <c r="F19">
        <f t="shared" si="1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 s="4">
        <f t="shared" si="0"/>
        <v>40555.25</v>
      </c>
      <c r="N19">
        <v>1294898400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s="17" t="str">
        <f t="shared" si="5"/>
        <v>animation</v>
      </c>
    </row>
    <row r="20" spans="1:20" x14ac:dyDescent="0.3">
      <c r="A20">
        <v>18</v>
      </c>
      <c r="B20" t="s">
        <v>72</v>
      </c>
      <c r="C20" s="1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 s="4">
        <f t="shared" si="0"/>
        <v>43351.208333333328</v>
      </c>
      <c r="N20">
        <v>1537074000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s="17" t="str">
        <f t="shared" si="5"/>
        <v>plays</v>
      </c>
    </row>
    <row r="21" spans="1:20" x14ac:dyDescent="0.3">
      <c r="A21">
        <v>19</v>
      </c>
      <c r="B21" t="s">
        <v>75</v>
      </c>
      <c r="C21" s="1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 s="4">
        <f t="shared" si="0"/>
        <v>43528.25</v>
      </c>
      <c r="N21">
        <v>1553490000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s="17" t="str">
        <f t="shared" si="5"/>
        <v>plays</v>
      </c>
    </row>
    <row r="22" spans="1:20" x14ac:dyDescent="0.3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>
        <f t="shared" si="1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 s="4">
        <f t="shared" si="0"/>
        <v>41848.208333333336</v>
      </c>
      <c r="N22">
        <v>1406523600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s="17" t="str">
        <f t="shared" si="5"/>
        <v>drama</v>
      </c>
    </row>
    <row r="23" spans="1:20" x14ac:dyDescent="0.3">
      <c r="A23">
        <v>21</v>
      </c>
      <c r="B23" t="s">
        <v>79</v>
      </c>
      <c r="C23" s="1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 s="4">
        <f t="shared" si="0"/>
        <v>40770.208333333336</v>
      </c>
      <c r="N23">
        <v>1316322000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s="17" t="str">
        <f t="shared" si="5"/>
        <v>plays</v>
      </c>
    </row>
    <row r="24" spans="1:20" x14ac:dyDescent="0.3">
      <c r="A24">
        <v>22</v>
      </c>
      <c r="B24" t="s">
        <v>81</v>
      </c>
      <c r="C24" s="1" t="s">
        <v>82</v>
      </c>
      <c r="D24">
        <v>59100</v>
      </c>
      <c r="E24">
        <v>75690</v>
      </c>
      <c r="F24">
        <f t="shared" si="1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 s="4">
        <f t="shared" si="0"/>
        <v>43193.208333333328</v>
      </c>
      <c r="N24">
        <v>1524027600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s="17" t="str">
        <f t="shared" si="5"/>
        <v>plays</v>
      </c>
    </row>
    <row r="25" spans="1:20" hidden="1" x14ac:dyDescent="0.3">
      <c r="A25">
        <v>23</v>
      </c>
      <c r="B25" t="s">
        <v>83</v>
      </c>
      <c r="C25" s="1" t="s">
        <v>84</v>
      </c>
      <c r="D25">
        <v>4500</v>
      </c>
      <c r="E25">
        <v>14942</v>
      </c>
      <c r="F25">
        <f t="shared" si="1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 s="4">
        <f t="shared" si="0"/>
        <v>43510.25</v>
      </c>
      <c r="N25">
        <v>1554699600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s="17" t="str">
        <f t="shared" si="5"/>
        <v>documentary</v>
      </c>
    </row>
    <row r="26" spans="1:20" x14ac:dyDescent="0.3">
      <c r="A26">
        <v>24</v>
      </c>
      <c r="B26" t="s">
        <v>85</v>
      </c>
      <c r="C26" s="1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 s="4">
        <f t="shared" si="0"/>
        <v>41811.208333333336</v>
      </c>
      <c r="N26">
        <v>1403499600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s="17" t="str">
        <f t="shared" si="5"/>
        <v>wearables</v>
      </c>
    </row>
    <row r="27" spans="1:20" x14ac:dyDescent="0.3">
      <c r="A27">
        <v>25</v>
      </c>
      <c r="B27" t="s">
        <v>87</v>
      </c>
      <c r="C27" s="1" t="s">
        <v>88</v>
      </c>
      <c r="D27">
        <v>5500</v>
      </c>
      <c r="E27">
        <v>11904</v>
      </c>
      <c r="F27">
        <f t="shared" si="1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 s="4">
        <f t="shared" si="0"/>
        <v>40681.208333333336</v>
      </c>
      <c r="N27">
        <v>1307422800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s="17" t="str">
        <f t="shared" si="5"/>
        <v>video games</v>
      </c>
    </row>
    <row r="28" spans="1:20" x14ac:dyDescent="0.3">
      <c r="A28">
        <v>26</v>
      </c>
      <c r="B28" t="s">
        <v>90</v>
      </c>
      <c r="C28" s="1" t="s">
        <v>91</v>
      </c>
      <c r="D28">
        <v>107500</v>
      </c>
      <c r="E28">
        <v>51814</v>
      </c>
      <c r="F28">
        <f t="shared" si="1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 s="4">
        <f t="shared" si="0"/>
        <v>43312.208333333328</v>
      </c>
      <c r="N28">
        <v>1535346000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s="17" t="str">
        <f t="shared" si="5"/>
        <v>plays</v>
      </c>
    </row>
    <row r="29" spans="1:20" x14ac:dyDescent="0.3">
      <c r="A29">
        <v>27</v>
      </c>
      <c r="B29" t="s">
        <v>92</v>
      </c>
      <c r="C29" s="1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4">
        <f t="shared" si="0"/>
        <v>42280.208333333328</v>
      </c>
      <c r="N29">
        <v>1444539600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s="17" t="str">
        <f t="shared" si="5"/>
        <v>rock</v>
      </c>
    </row>
    <row r="30" spans="1:20" x14ac:dyDescent="0.3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>
        <f t="shared" si="1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 s="4">
        <f t="shared" si="0"/>
        <v>40218.25</v>
      </c>
      <c r="N30">
        <v>1267682400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s="17" t="str">
        <f t="shared" si="5"/>
        <v>plays</v>
      </c>
    </row>
    <row r="31" spans="1:20" hidden="1" x14ac:dyDescent="0.3">
      <c r="A31">
        <v>29</v>
      </c>
      <c r="B31" t="s">
        <v>96</v>
      </c>
      <c r="C31" s="1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 s="4">
        <f t="shared" si="0"/>
        <v>43301.208333333328</v>
      </c>
      <c r="N31">
        <v>1535518800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s="17" t="str">
        <f t="shared" si="5"/>
        <v>shorts</v>
      </c>
    </row>
    <row r="32" spans="1:20" x14ac:dyDescent="0.3">
      <c r="A32">
        <v>30</v>
      </c>
      <c r="B32" t="s">
        <v>101</v>
      </c>
      <c r="C32" s="1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 s="4">
        <f t="shared" si="0"/>
        <v>43609.208333333328</v>
      </c>
      <c r="N32">
        <v>1559106000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s="17" t="str">
        <f t="shared" si="5"/>
        <v>animation</v>
      </c>
    </row>
    <row r="33" spans="1:20" hidden="1" x14ac:dyDescent="0.3">
      <c r="A33">
        <v>31</v>
      </c>
      <c r="B33" t="s">
        <v>103</v>
      </c>
      <c r="C33" s="1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 s="4">
        <f t="shared" si="0"/>
        <v>42374.25</v>
      </c>
      <c r="N33">
        <v>1454392800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s="17" t="str">
        <f t="shared" si="5"/>
        <v>video games</v>
      </c>
    </row>
    <row r="34" spans="1:20" hidden="1" x14ac:dyDescent="0.3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 s="4">
        <f t="shared" si="0"/>
        <v>43110.25</v>
      </c>
      <c r="N34">
        <v>1517896800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s="17" t="str">
        <f t="shared" si="5"/>
        <v>documentary</v>
      </c>
    </row>
    <row r="35" spans="1:20" x14ac:dyDescent="0.3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 s="4">
        <f t="shared" si="0"/>
        <v>41917.208333333336</v>
      </c>
      <c r="N35">
        <v>1415685600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s="17" t="str">
        <f t="shared" si="5"/>
        <v>plays</v>
      </c>
    </row>
    <row r="36" spans="1:20" ht="31.2" x14ac:dyDescent="0.3">
      <c r="A36">
        <v>34</v>
      </c>
      <c r="B36" t="s">
        <v>111</v>
      </c>
      <c r="C36" s="1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4">
        <f t="shared" si="0"/>
        <v>42817.208333333328</v>
      </c>
      <c r="N36">
        <v>1490677200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s="17" t="str">
        <f t="shared" si="5"/>
        <v>documentary</v>
      </c>
    </row>
    <row r="37" spans="1:20" hidden="1" x14ac:dyDescent="0.3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>
        <f t="shared" si="1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 s="4">
        <f t="shared" si="0"/>
        <v>43484.25</v>
      </c>
      <c r="N37">
        <v>1551506400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s="17" t="str">
        <f t="shared" si="5"/>
        <v>drama</v>
      </c>
    </row>
    <row r="38" spans="1:20" x14ac:dyDescent="0.3">
      <c r="A38">
        <v>36</v>
      </c>
      <c r="B38" t="s">
        <v>115</v>
      </c>
      <c r="C38" s="1" t="s">
        <v>116</v>
      </c>
      <c r="D38">
        <v>700</v>
      </c>
      <c r="E38">
        <v>1101</v>
      </c>
      <c r="F38">
        <f t="shared" si="1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 s="4">
        <f t="shared" si="0"/>
        <v>40600.25</v>
      </c>
      <c r="N38">
        <v>1300856400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s="17" t="str">
        <f t="shared" si="5"/>
        <v>plays</v>
      </c>
    </row>
    <row r="39" spans="1:20" ht="31.2" x14ac:dyDescent="0.3">
      <c r="A39">
        <v>37</v>
      </c>
      <c r="B39" t="s">
        <v>117</v>
      </c>
      <c r="C39" s="1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 s="4">
        <f t="shared" si="0"/>
        <v>43744.208333333328</v>
      </c>
      <c r="N39">
        <v>1573192800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s="17" t="str">
        <f t="shared" si="5"/>
        <v>fiction</v>
      </c>
    </row>
    <row r="40" spans="1:20" x14ac:dyDescent="0.3">
      <c r="A40">
        <v>38</v>
      </c>
      <c r="B40" t="s">
        <v>120</v>
      </c>
      <c r="C40" s="1" t="s">
        <v>121</v>
      </c>
      <c r="D40">
        <v>3100</v>
      </c>
      <c r="E40">
        <v>10085</v>
      </c>
      <c r="F40">
        <f t="shared" si="1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 s="4">
        <f t="shared" si="0"/>
        <v>40469.208333333336</v>
      </c>
      <c r="N40">
        <v>1287810000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s="17" t="str">
        <f t="shared" si="5"/>
        <v>photography books</v>
      </c>
    </row>
    <row r="41" spans="1:20" hidden="1" x14ac:dyDescent="0.3">
      <c r="A41">
        <v>39</v>
      </c>
      <c r="B41" t="s">
        <v>123</v>
      </c>
      <c r="C41" s="1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 s="4">
        <f t="shared" si="0"/>
        <v>41330.25</v>
      </c>
      <c r="N41">
        <v>1362978000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s="17" t="str">
        <f t="shared" si="5"/>
        <v>plays</v>
      </c>
    </row>
    <row r="42" spans="1:20" x14ac:dyDescent="0.3">
      <c r="A42">
        <v>40</v>
      </c>
      <c r="B42" t="s">
        <v>125</v>
      </c>
      <c r="C42" s="1" t="s">
        <v>126</v>
      </c>
      <c r="D42">
        <v>8800</v>
      </c>
      <c r="E42">
        <v>14878</v>
      </c>
      <c r="F42">
        <f t="shared" si="1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 s="4">
        <f t="shared" si="0"/>
        <v>40334.208333333336</v>
      </c>
      <c r="N42">
        <v>1277355600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s="17" t="str">
        <f t="shared" si="5"/>
        <v>wearables</v>
      </c>
    </row>
    <row r="43" spans="1:20" hidden="1" x14ac:dyDescent="0.3">
      <c r="A43">
        <v>41</v>
      </c>
      <c r="B43" t="s">
        <v>127</v>
      </c>
      <c r="C43" s="1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 s="4">
        <f t="shared" si="0"/>
        <v>41156.208333333336</v>
      </c>
      <c r="N43">
        <v>1348981200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s="17" t="str">
        <f t="shared" si="5"/>
        <v>rock</v>
      </c>
    </row>
    <row r="44" spans="1:20" x14ac:dyDescent="0.3">
      <c r="A44">
        <v>42</v>
      </c>
      <c r="B44" t="s">
        <v>129</v>
      </c>
      <c r="C44" s="1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 s="4">
        <f t="shared" si="0"/>
        <v>40728.208333333336</v>
      </c>
      <c r="N44">
        <v>1310533200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s="17" t="str">
        <f t="shared" si="5"/>
        <v>food trucks</v>
      </c>
    </row>
    <row r="45" spans="1:20" x14ac:dyDescent="0.3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 s="4">
        <f t="shared" si="0"/>
        <v>41844.208333333336</v>
      </c>
      <c r="N45">
        <v>1407560400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s="17" t="str">
        <f t="shared" si="5"/>
        <v>radio &amp; podcasts</v>
      </c>
    </row>
    <row r="46" spans="1:20" hidden="1" x14ac:dyDescent="0.3">
      <c r="A46">
        <v>44</v>
      </c>
      <c r="B46" t="s">
        <v>134</v>
      </c>
      <c r="C46" s="1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 s="4">
        <f t="shared" si="0"/>
        <v>43541.208333333328</v>
      </c>
      <c r="N46">
        <v>1552885200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s="17" t="str">
        <f t="shared" si="5"/>
        <v>fiction</v>
      </c>
    </row>
    <row r="47" spans="1:20" ht="31.2" x14ac:dyDescent="0.3">
      <c r="A47">
        <v>45</v>
      </c>
      <c r="B47" t="s">
        <v>136</v>
      </c>
      <c r="C47" s="1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 s="4">
        <f t="shared" si="0"/>
        <v>42676.208333333328</v>
      </c>
      <c r="N47">
        <v>1479362400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s="17" t="str">
        <f t="shared" si="5"/>
        <v>plays</v>
      </c>
    </row>
    <row r="48" spans="1:20" x14ac:dyDescent="0.3">
      <c r="A48">
        <v>46</v>
      </c>
      <c r="B48" t="s">
        <v>138</v>
      </c>
      <c r="C48" s="1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 s="4">
        <f t="shared" si="0"/>
        <v>40367.208333333336</v>
      </c>
      <c r="N48">
        <v>1280552400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s="17" t="str">
        <f t="shared" si="5"/>
        <v>rock</v>
      </c>
    </row>
    <row r="49" spans="1:20" x14ac:dyDescent="0.3">
      <c r="A49">
        <v>47</v>
      </c>
      <c r="B49" t="s">
        <v>140</v>
      </c>
      <c r="C49" s="1" t="s">
        <v>141</v>
      </c>
      <c r="D49">
        <v>1500</v>
      </c>
      <c r="E49">
        <v>7129</v>
      </c>
      <c r="F49">
        <f t="shared" si="1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 s="4">
        <f t="shared" si="0"/>
        <v>41727.208333333336</v>
      </c>
      <c r="N49">
        <v>1398661200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s="17" t="str">
        <f t="shared" si="5"/>
        <v>plays</v>
      </c>
    </row>
    <row r="50" spans="1:20" x14ac:dyDescent="0.3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 s="4">
        <f t="shared" si="0"/>
        <v>42180.208333333328</v>
      </c>
      <c r="N50">
        <v>1436245200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s="17" t="str">
        <f t="shared" si="5"/>
        <v>plays</v>
      </c>
    </row>
    <row r="51" spans="1:20" x14ac:dyDescent="0.3">
      <c r="A51">
        <v>49</v>
      </c>
      <c r="B51" t="s">
        <v>144</v>
      </c>
      <c r="C51" s="1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 s="4">
        <f t="shared" si="0"/>
        <v>43758.208333333328</v>
      </c>
      <c r="N51">
        <v>1575439200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s="17" t="str">
        <f t="shared" si="5"/>
        <v>rock</v>
      </c>
    </row>
    <row r="52" spans="1:20" ht="31.2" hidden="1" x14ac:dyDescent="0.3">
      <c r="A52">
        <v>50</v>
      </c>
      <c r="B52" t="s">
        <v>146</v>
      </c>
      <c r="C52" s="1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4">
        <f t="shared" si="0"/>
        <v>41487.208333333336</v>
      </c>
      <c r="N52">
        <v>1377752400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s="17" t="str">
        <f t="shared" si="5"/>
        <v>metal</v>
      </c>
    </row>
    <row r="53" spans="1:20" hidden="1" x14ac:dyDescent="0.3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 s="4">
        <f t="shared" si="0"/>
        <v>40995.208333333336</v>
      </c>
      <c r="N53">
        <v>1334206800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s="17" t="str">
        <f t="shared" si="5"/>
        <v>wearables</v>
      </c>
    </row>
    <row r="54" spans="1:20" x14ac:dyDescent="0.3">
      <c r="A54">
        <v>52</v>
      </c>
      <c r="B54" t="s">
        <v>151</v>
      </c>
      <c r="C54" s="1" t="s">
        <v>152</v>
      </c>
      <c r="D54">
        <v>7200</v>
      </c>
      <c r="E54">
        <v>2459</v>
      </c>
      <c r="F54">
        <f t="shared" si="1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 s="4">
        <f t="shared" si="0"/>
        <v>40436.208333333336</v>
      </c>
      <c r="N54">
        <v>1284872400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s="17" t="str">
        <f t="shared" si="5"/>
        <v>plays</v>
      </c>
    </row>
    <row r="55" spans="1:20" x14ac:dyDescent="0.3">
      <c r="A55">
        <v>53</v>
      </c>
      <c r="B55" t="s">
        <v>153</v>
      </c>
      <c r="C55" s="1" t="s">
        <v>154</v>
      </c>
      <c r="D55">
        <v>8800</v>
      </c>
      <c r="E55">
        <v>12356</v>
      </c>
      <c r="F55">
        <f t="shared" si="1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 s="4">
        <f t="shared" si="0"/>
        <v>41779.208333333336</v>
      </c>
      <c r="N55">
        <v>1403931600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s="17" t="str">
        <f t="shared" si="5"/>
        <v>drama</v>
      </c>
    </row>
    <row r="56" spans="1:20" ht="31.2" x14ac:dyDescent="0.3">
      <c r="A56">
        <v>54</v>
      </c>
      <c r="B56" t="s">
        <v>155</v>
      </c>
      <c r="C56" s="1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 s="4">
        <f t="shared" si="0"/>
        <v>43170.25</v>
      </c>
      <c r="N56">
        <v>1521262800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s="17" t="str">
        <f t="shared" si="5"/>
        <v>wearables</v>
      </c>
    </row>
    <row r="57" spans="1:20" ht="31.2" x14ac:dyDescent="0.3">
      <c r="A57">
        <v>55</v>
      </c>
      <c r="B57" t="s">
        <v>157</v>
      </c>
      <c r="C57" s="1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 s="4">
        <f t="shared" si="0"/>
        <v>43311.208333333328</v>
      </c>
      <c r="N57">
        <v>1533358800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s="17" t="str">
        <f t="shared" si="5"/>
        <v>jazz</v>
      </c>
    </row>
    <row r="58" spans="1:20" ht="31.2" x14ac:dyDescent="0.3">
      <c r="A58">
        <v>56</v>
      </c>
      <c r="B58" t="s">
        <v>160</v>
      </c>
      <c r="C58" s="1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 s="4">
        <f t="shared" si="0"/>
        <v>42014.25</v>
      </c>
      <c r="N58">
        <v>1421474400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s="17" t="str">
        <f t="shared" si="5"/>
        <v>wearables</v>
      </c>
    </row>
    <row r="59" spans="1:20" x14ac:dyDescent="0.3">
      <c r="A59">
        <v>57</v>
      </c>
      <c r="B59" t="s">
        <v>162</v>
      </c>
      <c r="C59" s="1" t="s">
        <v>163</v>
      </c>
      <c r="D59">
        <v>2900</v>
      </c>
      <c r="E59">
        <v>6243</v>
      </c>
      <c r="F59">
        <f t="shared" si="1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 s="4">
        <f t="shared" si="0"/>
        <v>42979.208333333328</v>
      </c>
      <c r="N59">
        <v>1505278800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s="17" t="str">
        <f t="shared" si="5"/>
        <v>video games</v>
      </c>
    </row>
    <row r="60" spans="1:20" x14ac:dyDescent="0.3">
      <c r="A60">
        <v>58</v>
      </c>
      <c r="B60" t="s">
        <v>164</v>
      </c>
      <c r="C60" s="1" t="s">
        <v>165</v>
      </c>
      <c r="D60">
        <v>2700</v>
      </c>
      <c r="E60">
        <v>6132</v>
      </c>
      <c r="F60">
        <f t="shared" si="1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 s="4">
        <f t="shared" si="0"/>
        <v>42268.208333333328</v>
      </c>
      <c r="N60">
        <v>1443934800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s="17" t="str">
        <f t="shared" si="5"/>
        <v>plays</v>
      </c>
    </row>
    <row r="61" spans="1:20" x14ac:dyDescent="0.3">
      <c r="A61">
        <v>59</v>
      </c>
      <c r="B61" t="s">
        <v>166</v>
      </c>
      <c r="C61" s="1" t="s">
        <v>167</v>
      </c>
      <c r="D61">
        <v>1400</v>
      </c>
      <c r="E61">
        <v>3851</v>
      </c>
      <c r="F61">
        <f t="shared" si="1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 s="4">
        <f t="shared" si="0"/>
        <v>42898.208333333328</v>
      </c>
      <c r="N61">
        <v>1498539600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s="17" t="str">
        <f t="shared" si="5"/>
        <v>plays</v>
      </c>
    </row>
    <row r="62" spans="1:20" hidden="1" x14ac:dyDescent="0.3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>
        <f t="shared" si="1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 s="4">
        <f t="shared" si="0"/>
        <v>41107.208333333336</v>
      </c>
      <c r="N62">
        <v>1342760400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s="17" t="str">
        <f t="shared" si="5"/>
        <v>plays</v>
      </c>
    </row>
    <row r="63" spans="1:20" ht="31.2" hidden="1" x14ac:dyDescent="0.3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 s="4">
        <f t="shared" si="0"/>
        <v>40595.25</v>
      </c>
      <c r="N63">
        <v>1301720400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s="17" t="str">
        <f t="shared" si="5"/>
        <v>plays</v>
      </c>
    </row>
    <row r="64" spans="1:20" ht="31.2" x14ac:dyDescent="0.3">
      <c r="A64">
        <v>62</v>
      </c>
      <c r="B64" t="s">
        <v>172</v>
      </c>
      <c r="C64" s="1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 s="4">
        <f t="shared" si="0"/>
        <v>42160.208333333328</v>
      </c>
      <c r="N64">
        <v>1433566800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s="17" t="str">
        <f t="shared" si="5"/>
        <v>web</v>
      </c>
    </row>
    <row r="65" spans="1:20" x14ac:dyDescent="0.3">
      <c r="A65">
        <v>63</v>
      </c>
      <c r="B65" t="s">
        <v>174</v>
      </c>
      <c r="C65" s="1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4">
        <f t="shared" si="0"/>
        <v>42853.208333333328</v>
      </c>
      <c r="N65">
        <v>1493874000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s="17" t="str">
        <f t="shared" si="5"/>
        <v>plays</v>
      </c>
    </row>
    <row r="66" spans="1:20" x14ac:dyDescent="0.3">
      <c r="A66">
        <v>64</v>
      </c>
      <c r="B66" t="s">
        <v>176</v>
      </c>
      <c r="C66" s="1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 s="4">
        <f t="shared" si="0"/>
        <v>43283.208333333328</v>
      </c>
      <c r="N66">
        <v>1531803600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s="17" t="str">
        <f t="shared" si="5"/>
        <v>web</v>
      </c>
    </row>
    <row r="67" spans="1:20" x14ac:dyDescent="0.3">
      <c r="A67">
        <v>65</v>
      </c>
      <c r="B67" t="s">
        <v>178</v>
      </c>
      <c r="C67" s="1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 s="4">
        <f t="shared" ref="M67:M130" si="8">(((L67/60)/60)/24)+DATE(1970,1,1)</f>
        <v>40570.25</v>
      </c>
      <c r="N67">
        <v>1296712800</v>
      </c>
      <c r="O67" s="4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s="17" t="str">
        <f t="shared" ref="T67:T130" si="11">RIGHT(R67,LEN(R67)-SEARCH("/",R67))</f>
        <v>plays</v>
      </c>
    </row>
    <row r="68" spans="1:20" x14ac:dyDescent="0.3">
      <c r="A68">
        <v>66</v>
      </c>
      <c r="B68" t="s">
        <v>180</v>
      </c>
      <c r="C68" s="1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4">
        <f t="shared" si="8"/>
        <v>42102.208333333328</v>
      </c>
      <c r="N68">
        <v>1428901200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s="17" t="str">
        <f t="shared" si="11"/>
        <v>plays</v>
      </c>
    </row>
    <row r="69" spans="1:20" ht="31.2" hidden="1" x14ac:dyDescent="0.3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4">
        <f t="shared" si="8"/>
        <v>40203.25</v>
      </c>
      <c r="N69">
        <v>1264831200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s="17" t="str">
        <f t="shared" si="11"/>
        <v>wearables</v>
      </c>
    </row>
    <row r="70" spans="1:20" hidden="1" x14ac:dyDescent="0.3">
      <c r="A70">
        <v>68</v>
      </c>
      <c r="B70" t="s">
        <v>184</v>
      </c>
      <c r="C70" s="1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4">
        <f t="shared" si="8"/>
        <v>42943.208333333328</v>
      </c>
      <c r="N70">
        <v>1505192400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s="17" t="str">
        <f t="shared" si="11"/>
        <v>plays</v>
      </c>
    </row>
    <row r="71" spans="1:20" ht="31.2" x14ac:dyDescent="0.3">
      <c r="A71">
        <v>69</v>
      </c>
      <c r="B71" t="s">
        <v>186</v>
      </c>
      <c r="C71" s="1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4">
        <f t="shared" si="8"/>
        <v>40531.25</v>
      </c>
      <c r="N71">
        <v>1295676000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s="17" t="str">
        <f t="shared" si="11"/>
        <v>plays</v>
      </c>
    </row>
    <row r="72" spans="1:20" hidden="1" x14ac:dyDescent="0.3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4">
        <f t="shared" si="8"/>
        <v>40484.208333333336</v>
      </c>
      <c r="N72">
        <v>1292911200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s="17" t="str">
        <f t="shared" si="11"/>
        <v>plays</v>
      </c>
    </row>
    <row r="73" spans="1:20" ht="31.2" x14ac:dyDescent="0.3">
      <c r="A73">
        <v>71</v>
      </c>
      <c r="B73" t="s">
        <v>190</v>
      </c>
      <c r="C73" s="1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4">
        <f t="shared" si="8"/>
        <v>43799.25</v>
      </c>
      <c r="N73">
        <v>1575439200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s="17" t="str">
        <f t="shared" si="11"/>
        <v>plays</v>
      </c>
    </row>
    <row r="74" spans="1:20" x14ac:dyDescent="0.3">
      <c r="A74">
        <v>72</v>
      </c>
      <c r="B74" t="s">
        <v>192</v>
      </c>
      <c r="C74" s="1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4">
        <f t="shared" si="8"/>
        <v>42186.208333333328</v>
      </c>
      <c r="N74">
        <v>1438837200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s="17" t="str">
        <f t="shared" si="11"/>
        <v>animation</v>
      </c>
    </row>
    <row r="75" spans="1:20" x14ac:dyDescent="0.3">
      <c r="A75">
        <v>73</v>
      </c>
      <c r="B75" t="s">
        <v>194</v>
      </c>
      <c r="C75" s="1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4">
        <f t="shared" si="8"/>
        <v>42701.25</v>
      </c>
      <c r="N75">
        <v>1480485600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s="17" t="str">
        <f t="shared" si="11"/>
        <v>jazz</v>
      </c>
    </row>
    <row r="76" spans="1:20" hidden="1" x14ac:dyDescent="0.3">
      <c r="A76">
        <v>74</v>
      </c>
      <c r="B76" t="s">
        <v>196</v>
      </c>
      <c r="C76" s="1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4">
        <f t="shared" si="8"/>
        <v>42456.208333333328</v>
      </c>
      <c r="N76">
        <v>1459141200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s="17" t="str">
        <f t="shared" si="11"/>
        <v>metal</v>
      </c>
    </row>
    <row r="77" spans="1:20" x14ac:dyDescent="0.3">
      <c r="A77">
        <v>75</v>
      </c>
      <c r="B77" t="s">
        <v>198</v>
      </c>
      <c r="C77" s="1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4">
        <f t="shared" si="8"/>
        <v>43296.208333333328</v>
      </c>
      <c r="N77">
        <v>1532322000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s="17" t="str">
        <f t="shared" si="11"/>
        <v>photography books</v>
      </c>
    </row>
    <row r="78" spans="1:20" x14ac:dyDescent="0.3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4">
        <f t="shared" si="8"/>
        <v>42027.25</v>
      </c>
      <c r="N78">
        <v>1426222800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s="17" t="str">
        <f t="shared" si="11"/>
        <v>plays</v>
      </c>
    </row>
    <row r="79" spans="1:20" x14ac:dyDescent="0.3">
      <c r="A79">
        <v>77</v>
      </c>
      <c r="B79" t="s">
        <v>202</v>
      </c>
      <c r="C79" s="1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4">
        <f t="shared" si="8"/>
        <v>40448.208333333336</v>
      </c>
      <c r="N79">
        <v>1286773200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s="17" t="str">
        <f t="shared" si="11"/>
        <v>animation</v>
      </c>
    </row>
    <row r="80" spans="1:20" ht="31.2" x14ac:dyDescent="0.3">
      <c r="A80">
        <v>78</v>
      </c>
      <c r="B80" t="s">
        <v>204</v>
      </c>
      <c r="C80" s="1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4">
        <f t="shared" si="8"/>
        <v>43206.208333333328</v>
      </c>
      <c r="N80">
        <v>1523941200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s="17" t="str">
        <f t="shared" si="11"/>
        <v>translations</v>
      </c>
    </row>
    <row r="81" spans="1:20" x14ac:dyDescent="0.3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4">
        <f t="shared" si="8"/>
        <v>43267.208333333328</v>
      </c>
      <c r="N81">
        <v>1529557200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s="17" t="str">
        <f t="shared" si="11"/>
        <v>plays</v>
      </c>
    </row>
    <row r="82" spans="1:20" x14ac:dyDescent="0.3">
      <c r="A82">
        <v>80</v>
      </c>
      <c r="B82" t="s">
        <v>209</v>
      </c>
      <c r="C82" s="1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4">
        <f t="shared" si="8"/>
        <v>42976.208333333328</v>
      </c>
      <c r="N82">
        <v>1506574800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s="17" t="str">
        <f t="shared" si="11"/>
        <v>video games</v>
      </c>
    </row>
    <row r="83" spans="1:20" x14ac:dyDescent="0.3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4">
        <f t="shared" si="8"/>
        <v>43062.25</v>
      </c>
      <c r="N83">
        <v>1513576800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s="17" t="str">
        <f t="shared" si="11"/>
        <v>rock</v>
      </c>
    </row>
    <row r="84" spans="1:20" hidden="1" x14ac:dyDescent="0.3">
      <c r="A84">
        <v>82</v>
      </c>
      <c r="B84" t="s">
        <v>213</v>
      </c>
      <c r="C84" s="1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4">
        <f t="shared" si="8"/>
        <v>43482.25</v>
      </c>
      <c r="N84">
        <v>1548309600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s="17" t="str">
        <f t="shared" si="11"/>
        <v>video games</v>
      </c>
    </row>
    <row r="85" spans="1:20" x14ac:dyDescent="0.3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4">
        <f t="shared" si="8"/>
        <v>42579.208333333328</v>
      </c>
      <c r="N85">
        <v>1471582800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s="17" t="str">
        <f t="shared" si="11"/>
        <v>electric music</v>
      </c>
    </row>
    <row r="86" spans="1:20" ht="31.2" x14ac:dyDescent="0.3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4">
        <f t="shared" si="8"/>
        <v>41118.208333333336</v>
      </c>
      <c r="N86">
        <v>1344315600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s="17" t="str">
        <f t="shared" si="11"/>
        <v>wearables</v>
      </c>
    </row>
    <row r="87" spans="1:20" hidden="1" x14ac:dyDescent="0.3">
      <c r="A87">
        <v>85</v>
      </c>
      <c r="B87" t="s">
        <v>219</v>
      </c>
      <c r="C87" s="1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4">
        <f t="shared" si="8"/>
        <v>40797.208333333336</v>
      </c>
      <c r="N87">
        <v>1316408400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s="17" t="str">
        <f t="shared" si="11"/>
        <v>indie rock</v>
      </c>
    </row>
    <row r="88" spans="1:20" x14ac:dyDescent="0.3">
      <c r="A88">
        <v>86</v>
      </c>
      <c r="B88" t="s">
        <v>221</v>
      </c>
      <c r="C88" s="1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4">
        <f t="shared" si="8"/>
        <v>42128.208333333328</v>
      </c>
      <c r="N88">
        <v>1431838800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s="17" t="str">
        <f t="shared" si="11"/>
        <v>plays</v>
      </c>
    </row>
    <row r="89" spans="1:20" ht="31.2" hidden="1" x14ac:dyDescent="0.3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4">
        <f t="shared" si="8"/>
        <v>40610.25</v>
      </c>
      <c r="N89">
        <v>1300510800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s="17" t="str">
        <f t="shared" si="11"/>
        <v>rock</v>
      </c>
    </row>
    <row r="90" spans="1:20" x14ac:dyDescent="0.3">
      <c r="A90">
        <v>88</v>
      </c>
      <c r="B90" t="s">
        <v>225</v>
      </c>
      <c r="C90" s="1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4">
        <f t="shared" si="8"/>
        <v>42110.208333333328</v>
      </c>
      <c r="N90">
        <v>1431061200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s="17" t="str">
        <f t="shared" si="11"/>
        <v>translations</v>
      </c>
    </row>
    <row r="91" spans="1:20" x14ac:dyDescent="0.3">
      <c r="A91">
        <v>89</v>
      </c>
      <c r="B91" t="s">
        <v>227</v>
      </c>
      <c r="C91" s="1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4">
        <f t="shared" si="8"/>
        <v>40283.208333333336</v>
      </c>
      <c r="N91">
        <v>1271480400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s="17" t="str">
        <f t="shared" si="11"/>
        <v>plays</v>
      </c>
    </row>
    <row r="92" spans="1:20" x14ac:dyDescent="0.3">
      <c r="A92">
        <v>90</v>
      </c>
      <c r="B92" t="s">
        <v>229</v>
      </c>
      <c r="C92" s="1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4">
        <f t="shared" si="8"/>
        <v>42425.25</v>
      </c>
      <c r="N92">
        <v>1456380000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s="17" t="str">
        <f t="shared" si="11"/>
        <v>plays</v>
      </c>
    </row>
    <row r="93" spans="1:20" hidden="1" x14ac:dyDescent="0.3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4">
        <f t="shared" si="8"/>
        <v>42588.208333333328</v>
      </c>
      <c r="N93">
        <v>1472878800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s="17" t="str">
        <f t="shared" si="11"/>
        <v>translations</v>
      </c>
    </row>
    <row r="94" spans="1:20" ht="31.2" hidden="1" x14ac:dyDescent="0.3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4">
        <f t="shared" si="8"/>
        <v>40352.208333333336</v>
      </c>
      <c r="N94">
        <v>1277355600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s="17" t="str">
        <f t="shared" si="11"/>
        <v>video games</v>
      </c>
    </row>
    <row r="95" spans="1:20" x14ac:dyDescent="0.3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4">
        <f t="shared" si="8"/>
        <v>41202.208333333336</v>
      </c>
      <c r="N95">
        <v>1351054800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s="17" t="str">
        <f t="shared" si="11"/>
        <v>plays</v>
      </c>
    </row>
    <row r="96" spans="1:20" hidden="1" x14ac:dyDescent="0.3">
      <c r="A96">
        <v>94</v>
      </c>
      <c r="B96" t="s">
        <v>237</v>
      </c>
      <c r="C96" s="1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4">
        <f t="shared" si="8"/>
        <v>43562.208333333328</v>
      </c>
      <c r="N96">
        <v>1555563600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s="17" t="str">
        <f t="shared" si="11"/>
        <v>web</v>
      </c>
    </row>
    <row r="97" spans="1:20" ht="31.2" x14ac:dyDescent="0.3">
      <c r="A97">
        <v>95</v>
      </c>
      <c r="B97" t="s">
        <v>239</v>
      </c>
      <c r="C97" s="1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4">
        <f t="shared" si="8"/>
        <v>43752.208333333328</v>
      </c>
      <c r="N97">
        <v>1571634000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s="17" t="str">
        <f t="shared" si="11"/>
        <v>documentary</v>
      </c>
    </row>
    <row r="98" spans="1:20" x14ac:dyDescent="0.3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4">
        <f t="shared" si="8"/>
        <v>40612.25</v>
      </c>
      <c r="N98">
        <v>1300856400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s="17" t="str">
        <f t="shared" si="11"/>
        <v>plays</v>
      </c>
    </row>
    <row r="99" spans="1:20" x14ac:dyDescent="0.3">
      <c r="A99">
        <v>97</v>
      </c>
      <c r="B99" t="s">
        <v>243</v>
      </c>
      <c r="C99" s="1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4">
        <f t="shared" si="8"/>
        <v>42180.208333333328</v>
      </c>
      <c r="N99">
        <v>1439874000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s="17" t="str">
        <f t="shared" si="11"/>
        <v>food trucks</v>
      </c>
    </row>
    <row r="100" spans="1:20" hidden="1" x14ac:dyDescent="0.3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4">
        <f t="shared" si="8"/>
        <v>42212.208333333328</v>
      </c>
      <c r="N100">
        <v>1438318800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s="17" t="str">
        <f t="shared" si="11"/>
        <v>video games</v>
      </c>
    </row>
    <row r="101" spans="1:20" ht="31.2" x14ac:dyDescent="0.3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4">
        <f t="shared" si="8"/>
        <v>41968.25</v>
      </c>
      <c r="N101">
        <v>1419400800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s="17" t="str">
        <f t="shared" si="11"/>
        <v>plays</v>
      </c>
    </row>
    <row r="102" spans="1:20" x14ac:dyDescent="0.3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4">
        <f t="shared" si="8"/>
        <v>40835.208333333336</v>
      </c>
      <c r="N102">
        <v>1320555600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s="17" t="str">
        <f t="shared" si="11"/>
        <v>plays</v>
      </c>
    </row>
    <row r="103" spans="1:20" x14ac:dyDescent="0.3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4">
        <f t="shared" si="8"/>
        <v>42056.25</v>
      </c>
      <c r="N103">
        <v>1425103200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s="17" t="str">
        <f t="shared" si="11"/>
        <v>electric music</v>
      </c>
    </row>
    <row r="104" spans="1:20" x14ac:dyDescent="0.3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4">
        <f t="shared" si="8"/>
        <v>43234.208333333328</v>
      </c>
      <c r="N104">
        <v>1526878800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s="17" t="str">
        <f t="shared" si="11"/>
        <v>wearables</v>
      </c>
    </row>
    <row r="105" spans="1:20" hidden="1" x14ac:dyDescent="0.3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4">
        <f t="shared" si="8"/>
        <v>40475.208333333336</v>
      </c>
      <c r="N105">
        <v>1288674000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s="17" t="str">
        <f t="shared" si="11"/>
        <v>electric music</v>
      </c>
    </row>
    <row r="106" spans="1:20" x14ac:dyDescent="0.3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4">
        <f t="shared" si="8"/>
        <v>42878.208333333328</v>
      </c>
      <c r="N106">
        <v>1495602000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s="17" t="str">
        <f t="shared" si="11"/>
        <v>indie rock</v>
      </c>
    </row>
    <row r="107" spans="1:20" x14ac:dyDescent="0.3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4">
        <f t="shared" si="8"/>
        <v>41366.208333333336</v>
      </c>
      <c r="N107">
        <v>1366434000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s="17" t="str">
        <f t="shared" si="11"/>
        <v>web</v>
      </c>
    </row>
    <row r="108" spans="1:20" x14ac:dyDescent="0.3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4">
        <f t="shared" si="8"/>
        <v>43716.208333333328</v>
      </c>
      <c r="N108">
        <v>1568350800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s="17" t="str">
        <f t="shared" si="11"/>
        <v>plays</v>
      </c>
    </row>
    <row r="109" spans="1:20" ht="31.2" x14ac:dyDescent="0.3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4">
        <f t="shared" si="8"/>
        <v>43213.208333333328</v>
      </c>
      <c r="N109">
        <v>1525928400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s="17" t="str">
        <f t="shared" si="11"/>
        <v>plays</v>
      </c>
    </row>
    <row r="110" spans="1:20" ht="31.2" x14ac:dyDescent="0.3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4">
        <f t="shared" si="8"/>
        <v>41005.208333333336</v>
      </c>
      <c r="N110">
        <v>1336885200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s="17" t="str">
        <f t="shared" si="11"/>
        <v>documentary</v>
      </c>
    </row>
    <row r="111" spans="1:20" x14ac:dyDescent="0.3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4">
        <f t="shared" si="8"/>
        <v>41651.25</v>
      </c>
      <c r="N111">
        <v>1389679200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s="17" t="str">
        <f t="shared" si="11"/>
        <v>television</v>
      </c>
    </row>
    <row r="112" spans="1:20" ht="31.2" x14ac:dyDescent="0.3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4">
        <f t="shared" si="8"/>
        <v>43354.208333333328</v>
      </c>
      <c r="N112">
        <v>1538283600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s="17" t="str">
        <f t="shared" si="11"/>
        <v>food trucks</v>
      </c>
    </row>
    <row r="113" spans="1:20" x14ac:dyDescent="0.3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4">
        <f t="shared" si="8"/>
        <v>41174.208333333336</v>
      </c>
      <c r="N113">
        <v>1348808400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s="17" t="str">
        <f t="shared" si="11"/>
        <v>radio &amp; podcasts</v>
      </c>
    </row>
    <row r="114" spans="1:20" hidden="1" x14ac:dyDescent="0.3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4">
        <f t="shared" si="8"/>
        <v>41875.208333333336</v>
      </c>
      <c r="N114">
        <v>1410152400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s="17" t="str">
        <f t="shared" si="11"/>
        <v>web</v>
      </c>
    </row>
    <row r="115" spans="1:20" x14ac:dyDescent="0.3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4">
        <f t="shared" si="8"/>
        <v>42990.208333333328</v>
      </c>
      <c r="N115">
        <v>1505797200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s="17" t="str">
        <f t="shared" si="11"/>
        <v>food trucks</v>
      </c>
    </row>
    <row r="116" spans="1:20" x14ac:dyDescent="0.3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4">
        <f t="shared" si="8"/>
        <v>43564.208333333328</v>
      </c>
      <c r="N116">
        <v>1554872400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s="17" t="str">
        <f t="shared" si="11"/>
        <v>wearables</v>
      </c>
    </row>
    <row r="117" spans="1:20" hidden="1" x14ac:dyDescent="0.3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4">
        <f t="shared" si="8"/>
        <v>43056.25</v>
      </c>
      <c r="N117">
        <v>1513922400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s="17" t="str">
        <f t="shared" si="11"/>
        <v>fiction</v>
      </c>
    </row>
    <row r="118" spans="1:20" ht="31.2" x14ac:dyDescent="0.3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4">
        <f t="shared" si="8"/>
        <v>42265.208333333328</v>
      </c>
      <c r="N118">
        <v>1442638800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s="17" t="str">
        <f t="shared" si="11"/>
        <v>plays</v>
      </c>
    </row>
    <row r="119" spans="1:20" x14ac:dyDescent="0.3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4">
        <f t="shared" si="8"/>
        <v>40808.208333333336</v>
      </c>
      <c r="N119">
        <v>1317186000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s="17" t="str">
        <f t="shared" si="11"/>
        <v>television</v>
      </c>
    </row>
    <row r="120" spans="1:20" x14ac:dyDescent="0.3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4">
        <f t="shared" si="8"/>
        <v>41665.25</v>
      </c>
      <c r="N120">
        <v>1391234400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s="17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4">
        <f t="shared" si="8"/>
        <v>41806.208333333336</v>
      </c>
      <c r="N121">
        <v>1404363600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s="17" t="str">
        <f t="shared" si="11"/>
        <v>documentary</v>
      </c>
    </row>
    <row r="122" spans="1:20" x14ac:dyDescent="0.3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4">
        <f t="shared" si="8"/>
        <v>42111.208333333328</v>
      </c>
      <c r="N122">
        <v>1429592400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s="17" t="str">
        <f t="shared" si="11"/>
        <v>mobile games</v>
      </c>
    </row>
    <row r="123" spans="1:20" x14ac:dyDescent="0.3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4">
        <f t="shared" si="8"/>
        <v>41917.208333333336</v>
      </c>
      <c r="N123">
        <v>1413608400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s="17" t="str">
        <f t="shared" si="11"/>
        <v>video games</v>
      </c>
    </row>
    <row r="124" spans="1:20" x14ac:dyDescent="0.3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4">
        <f t="shared" si="8"/>
        <v>41970.25</v>
      </c>
      <c r="N124">
        <v>1419400800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s="17" t="str">
        <f t="shared" si="11"/>
        <v>fiction</v>
      </c>
    </row>
    <row r="125" spans="1:20" hidden="1" x14ac:dyDescent="0.3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4">
        <f t="shared" si="8"/>
        <v>42332.25</v>
      </c>
      <c r="N125">
        <v>1448604000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s="17" t="str">
        <f t="shared" si="11"/>
        <v>plays</v>
      </c>
    </row>
    <row r="126" spans="1:20" hidden="1" x14ac:dyDescent="0.3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4">
        <f t="shared" si="8"/>
        <v>43598.208333333328</v>
      </c>
      <c r="N126">
        <v>1562302800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s="17" t="str">
        <f t="shared" si="11"/>
        <v>photography books</v>
      </c>
    </row>
    <row r="127" spans="1:20" x14ac:dyDescent="0.3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4">
        <f t="shared" si="8"/>
        <v>43362.208333333328</v>
      </c>
      <c r="N127">
        <v>1537678800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s="17" t="str">
        <f t="shared" si="11"/>
        <v>plays</v>
      </c>
    </row>
    <row r="128" spans="1:20" x14ac:dyDescent="0.3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4">
        <f t="shared" si="8"/>
        <v>42596.208333333328</v>
      </c>
      <c r="N128">
        <v>1473570000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s="17" t="str">
        <f t="shared" si="11"/>
        <v>plays</v>
      </c>
    </row>
    <row r="129" spans="1:20" hidden="1" x14ac:dyDescent="0.3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4">
        <f t="shared" si="8"/>
        <v>40310.208333333336</v>
      </c>
      <c r="N129">
        <v>1273899600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s="17" t="str">
        <f t="shared" si="11"/>
        <v>plays</v>
      </c>
    </row>
    <row r="130" spans="1:20" x14ac:dyDescent="0.3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4">
        <f t="shared" si="8"/>
        <v>40417.208333333336</v>
      </c>
      <c r="N130">
        <v>1284008400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s="17" t="str">
        <f t="shared" si="11"/>
        <v>rock</v>
      </c>
    </row>
    <row r="131" spans="1:20" hidden="1" x14ac:dyDescent="0.3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 s="4">
        <f t="shared" ref="M131:M194" si="14">(((L131/60)/60)/24)+DATE(1970,1,1)</f>
        <v>42038.25</v>
      </c>
      <c r="N131">
        <v>1425103200</v>
      </c>
      <c r="O131" s="4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s="17" t="str">
        <f t="shared" ref="T131:T194" si="17">RIGHT(R131,LEN(R131)-SEARCH("/",R131))</f>
        <v>food trucks</v>
      </c>
    </row>
    <row r="132" spans="1:20" hidden="1" x14ac:dyDescent="0.3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 s="4">
        <f t="shared" si="14"/>
        <v>40842.208333333336</v>
      </c>
      <c r="N132">
        <v>1320991200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s="17" t="str">
        <f t="shared" si="17"/>
        <v>drama</v>
      </c>
    </row>
    <row r="133" spans="1:20" ht="31.2" hidden="1" x14ac:dyDescent="0.3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 s="4">
        <f t="shared" si="14"/>
        <v>41607.25</v>
      </c>
      <c r="N133">
        <v>1386828000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s="17" t="str">
        <f t="shared" si="17"/>
        <v>web</v>
      </c>
    </row>
    <row r="134" spans="1:20" x14ac:dyDescent="0.3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 s="4">
        <f t="shared" si="14"/>
        <v>43112.25</v>
      </c>
      <c r="N134">
        <v>1517119200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s="17" t="str">
        <f t="shared" si="17"/>
        <v>plays</v>
      </c>
    </row>
    <row r="135" spans="1:20" x14ac:dyDescent="0.3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 s="4">
        <f t="shared" si="14"/>
        <v>40767.208333333336</v>
      </c>
      <c r="N135">
        <v>1315026000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s="17" t="str">
        <f t="shared" si="17"/>
        <v>world music</v>
      </c>
    </row>
    <row r="136" spans="1:20" hidden="1" x14ac:dyDescent="0.3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 s="4">
        <f t="shared" si="14"/>
        <v>40713.208333333336</v>
      </c>
      <c r="N136">
        <v>1312693200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s="17" t="str">
        <f t="shared" si="17"/>
        <v>documentary</v>
      </c>
    </row>
    <row r="137" spans="1:20" x14ac:dyDescent="0.3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 s="4">
        <f t="shared" si="14"/>
        <v>41340.25</v>
      </c>
      <c r="N137">
        <v>1363064400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s="17" t="str">
        <f t="shared" si="17"/>
        <v>plays</v>
      </c>
    </row>
    <row r="138" spans="1:20" ht="31.2" x14ac:dyDescent="0.3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 s="4">
        <f t="shared" si="14"/>
        <v>41797.208333333336</v>
      </c>
      <c r="N138">
        <v>1403154000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s="17" t="str">
        <f t="shared" si="17"/>
        <v>drama</v>
      </c>
    </row>
    <row r="139" spans="1:20" x14ac:dyDescent="0.3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4">
        <f t="shared" si="14"/>
        <v>40457.208333333336</v>
      </c>
      <c r="N139">
        <v>1286859600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s="17" t="str">
        <f t="shared" si="17"/>
        <v>nonfiction</v>
      </c>
    </row>
    <row r="140" spans="1:20" ht="31.2" x14ac:dyDescent="0.3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 s="4">
        <f t="shared" si="14"/>
        <v>41180.208333333336</v>
      </c>
      <c r="N140">
        <v>1349326800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s="17" t="str">
        <f t="shared" si="17"/>
        <v>mobile games</v>
      </c>
    </row>
    <row r="141" spans="1:20" x14ac:dyDescent="0.3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 s="4">
        <f t="shared" si="14"/>
        <v>42115.208333333328</v>
      </c>
      <c r="N141">
        <v>1430974800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s="17" t="str">
        <f t="shared" si="17"/>
        <v>wearables</v>
      </c>
    </row>
    <row r="142" spans="1:20" ht="31.2" x14ac:dyDescent="0.3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 s="4">
        <f t="shared" si="14"/>
        <v>43156.25</v>
      </c>
      <c r="N142">
        <v>1519970400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s="17" t="str">
        <f t="shared" si="17"/>
        <v>documentary</v>
      </c>
    </row>
    <row r="143" spans="1:20" x14ac:dyDescent="0.3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 s="4">
        <f t="shared" si="14"/>
        <v>42167.208333333328</v>
      </c>
      <c r="N143">
        <v>1434603600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s="17" t="str">
        <f t="shared" si="17"/>
        <v>web</v>
      </c>
    </row>
    <row r="144" spans="1:20" ht="31.2" x14ac:dyDescent="0.3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 s="4">
        <f t="shared" si="14"/>
        <v>41005.208333333336</v>
      </c>
      <c r="N144">
        <v>1337230800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s="17" t="str">
        <f t="shared" si="17"/>
        <v>web</v>
      </c>
    </row>
    <row r="145" spans="1:20" x14ac:dyDescent="0.3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4">
        <f t="shared" si="14"/>
        <v>40357.208333333336</v>
      </c>
      <c r="N145">
        <v>1279429200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s="17" t="str">
        <f t="shared" si="17"/>
        <v>indie rock</v>
      </c>
    </row>
    <row r="146" spans="1:20" x14ac:dyDescent="0.3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 s="4">
        <f t="shared" si="14"/>
        <v>43633.208333333328</v>
      </c>
      <c r="N146">
        <v>1561438800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s="17" t="str">
        <f t="shared" si="17"/>
        <v>plays</v>
      </c>
    </row>
    <row r="147" spans="1:20" hidden="1" x14ac:dyDescent="0.3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 s="4">
        <f t="shared" si="14"/>
        <v>41889.208333333336</v>
      </c>
      <c r="N147">
        <v>1410498000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s="17" t="str">
        <f t="shared" si="17"/>
        <v>wearables</v>
      </c>
    </row>
    <row r="148" spans="1:20" ht="31.2" x14ac:dyDescent="0.3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 s="4">
        <f t="shared" si="14"/>
        <v>40855.25</v>
      </c>
      <c r="N148">
        <v>1322460000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s="17" t="str">
        <f t="shared" si="17"/>
        <v>plays</v>
      </c>
    </row>
    <row r="149" spans="1:20" ht="31.2" x14ac:dyDescent="0.3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 s="4">
        <f t="shared" si="14"/>
        <v>42534.208333333328</v>
      </c>
      <c r="N149">
        <v>1466312400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s="17" t="str">
        <f t="shared" si="17"/>
        <v>plays</v>
      </c>
    </row>
    <row r="150" spans="1:20" x14ac:dyDescent="0.3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 s="4">
        <f t="shared" si="14"/>
        <v>42941.208333333328</v>
      </c>
      <c r="N150">
        <v>1501736400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s="17" t="str">
        <f t="shared" si="17"/>
        <v>wearables</v>
      </c>
    </row>
    <row r="151" spans="1:20" x14ac:dyDescent="0.3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 s="4">
        <f t="shared" si="14"/>
        <v>41275.25</v>
      </c>
      <c r="N151">
        <v>1361512800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s="17" t="str">
        <f t="shared" si="17"/>
        <v>indie rock</v>
      </c>
    </row>
    <row r="152" spans="1:20" x14ac:dyDescent="0.3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4">
        <f t="shared" si="14"/>
        <v>43450.25</v>
      </c>
      <c r="N152">
        <v>1545026400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s="17" t="str">
        <f t="shared" si="17"/>
        <v>rock</v>
      </c>
    </row>
    <row r="153" spans="1:20" x14ac:dyDescent="0.3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 s="4">
        <f t="shared" si="14"/>
        <v>41799.208333333336</v>
      </c>
      <c r="N153">
        <v>1406696400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s="17" t="str">
        <f t="shared" si="17"/>
        <v>electric music</v>
      </c>
    </row>
    <row r="154" spans="1:20" x14ac:dyDescent="0.3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 s="4">
        <f t="shared" si="14"/>
        <v>42783.25</v>
      </c>
      <c r="N154">
        <v>1487916000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s="17" t="str">
        <f t="shared" si="17"/>
        <v>indie rock</v>
      </c>
    </row>
    <row r="155" spans="1:20" x14ac:dyDescent="0.3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 s="4">
        <f t="shared" si="14"/>
        <v>41201.208333333336</v>
      </c>
      <c r="N155">
        <v>1351141200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s="17" t="str">
        <f t="shared" si="17"/>
        <v>plays</v>
      </c>
    </row>
    <row r="156" spans="1:20" x14ac:dyDescent="0.3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 s="4">
        <f t="shared" si="14"/>
        <v>42502.208333333328</v>
      </c>
      <c r="N156">
        <v>1465016400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s="17" t="str">
        <f t="shared" si="17"/>
        <v>indie rock</v>
      </c>
    </row>
    <row r="157" spans="1:20" x14ac:dyDescent="0.3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 s="4">
        <f t="shared" si="14"/>
        <v>40262.208333333336</v>
      </c>
      <c r="N157">
        <v>1270789200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s="17" t="str">
        <f t="shared" si="17"/>
        <v>plays</v>
      </c>
    </row>
    <row r="158" spans="1:20" hidden="1" x14ac:dyDescent="0.3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 s="4">
        <f t="shared" si="14"/>
        <v>43743.208333333328</v>
      </c>
      <c r="N158">
        <v>1572325200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s="17" t="str">
        <f t="shared" si="17"/>
        <v>rock</v>
      </c>
    </row>
    <row r="159" spans="1:20" hidden="1" x14ac:dyDescent="0.3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 s="4">
        <f t="shared" si="14"/>
        <v>41638.25</v>
      </c>
      <c r="N159">
        <v>1389420000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s="17" t="str">
        <f t="shared" si="17"/>
        <v>photography books</v>
      </c>
    </row>
    <row r="160" spans="1:20" x14ac:dyDescent="0.3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 s="4">
        <f t="shared" si="14"/>
        <v>42346.25</v>
      </c>
      <c r="N160">
        <v>1449640800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s="17" t="str">
        <f t="shared" si="17"/>
        <v>rock</v>
      </c>
    </row>
    <row r="161" spans="1:20" x14ac:dyDescent="0.3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 s="4">
        <f t="shared" si="14"/>
        <v>43551.208333333328</v>
      </c>
      <c r="N161">
        <v>1555218000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s="17" t="str">
        <f t="shared" si="17"/>
        <v>plays</v>
      </c>
    </row>
    <row r="162" spans="1:20" x14ac:dyDescent="0.3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 s="4">
        <f t="shared" si="14"/>
        <v>43582.208333333328</v>
      </c>
      <c r="N162">
        <v>1557723600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s="17" t="str">
        <f t="shared" si="17"/>
        <v>wearables</v>
      </c>
    </row>
    <row r="163" spans="1:20" ht="31.2" x14ac:dyDescent="0.3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 s="4">
        <f t="shared" si="14"/>
        <v>42270.208333333328</v>
      </c>
      <c r="N163">
        <v>1443502800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s="17" t="str">
        <f t="shared" si="17"/>
        <v>web</v>
      </c>
    </row>
    <row r="164" spans="1:20" ht="31.2" hidden="1" x14ac:dyDescent="0.3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 s="4">
        <f t="shared" si="14"/>
        <v>43442.25</v>
      </c>
      <c r="N164">
        <v>1546840800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s="17" t="str">
        <f t="shared" si="17"/>
        <v>rock</v>
      </c>
    </row>
    <row r="165" spans="1:20" x14ac:dyDescent="0.3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 s="4">
        <f t="shared" si="14"/>
        <v>43028.208333333328</v>
      </c>
      <c r="N165">
        <v>1512712800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s="17" t="str">
        <f t="shared" si="17"/>
        <v>photography books</v>
      </c>
    </row>
    <row r="166" spans="1:20" x14ac:dyDescent="0.3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 s="4">
        <f t="shared" si="14"/>
        <v>43016.208333333328</v>
      </c>
      <c r="N166">
        <v>1507525200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s="17" t="str">
        <f t="shared" si="17"/>
        <v>plays</v>
      </c>
    </row>
    <row r="167" spans="1:20" x14ac:dyDescent="0.3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 s="4">
        <f t="shared" si="14"/>
        <v>42948.208333333328</v>
      </c>
      <c r="N167">
        <v>1504328400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s="17" t="str">
        <f t="shared" si="17"/>
        <v>web</v>
      </c>
    </row>
    <row r="168" spans="1:20" x14ac:dyDescent="0.3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 s="4">
        <f t="shared" si="14"/>
        <v>40534.25</v>
      </c>
      <c r="N168">
        <v>1293343200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s="17" t="str">
        <f t="shared" si="17"/>
        <v>photography books</v>
      </c>
    </row>
    <row r="169" spans="1:20" hidden="1" x14ac:dyDescent="0.3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4">
        <f t="shared" si="14"/>
        <v>41435.208333333336</v>
      </c>
      <c r="N169">
        <v>1371704400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s="17" t="str">
        <f t="shared" si="17"/>
        <v>plays</v>
      </c>
    </row>
    <row r="170" spans="1:20" hidden="1" x14ac:dyDescent="0.3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 s="4">
        <f t="shared" si="14"/>
        <v>43518.25</v>
      </c>
      <c r="N170">
        <v>1552798800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s="17" t="str">
        <f t="shared" si="17"/>
        <v>indie rock</v>
      </c>
    </row>
    <row r="171" spans="1:20" x14ac:dyDescent="0.3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 s="4">
        <f t="shared" si="14"/>
        <v>41077.208333333336</v>
      </c>
      <c r="N171">
        <v>1342328400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s="17" t="str">
        <f t="shared" si="17"/>
        <v>shorts</v>
      </c>
    </row>
    <row r="172" spans="1:20" x14ac:dyDescent="0.3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 s="4">
        <f t="shared" si="14"/>
        <v>42950.208333333328</v>
      </c>
      <c r="N172">
        <v>1502341200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s="17" t="str">
        <f t="shared" si="17"/>
        <v>indie rock</v>
      </c>
    </row>
    <row r="173" spans="1:20" ht="31.2" x14ac:dyDescent="0.3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4">
        <f t="shared" si="14"/>
        <v>41718.208333333336</v>
      </c>
      <c r="N173">
        <v>1397192400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s="17" t="str">
        <f t="shared" si="17"/>
        <v>translations</v>
      </c>
    </row>
    <row r="174" spans="1:20" x14ac:dyDescent="0.3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4">
        <f t="shared" si="14"/>
        <v>41839.208333333336</v>
      </c>
      <c r="N174">
        <v>1407042000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s="17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 s="4">
        <f t="shared" si="14"/>
        <v>41412.208333333336</v>
      </c>
      <c r="N175">
        <v>1369371600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s="17" t="str">
        <f t="shared" si="17"/>
        <v>plays</v>
      </c>
    </row>
    <row r="176" spans="1:20" x14ac:dyDescent="0.3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 s="4">
        <f t="shared" si="14"/>
        <v>42282.208333333328</v>
      </c>
      <c r="N176">
        <v>1444107600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s="17" t="str">
        <f t="shared" si="17"/>
        <v>wearables</v>
      </c>
    </row>
    <row r="177" spans="1:20" x14ac:dyDescent="0.3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 s="4">
        <f t="shared" si="14"/>
        <v>42613.208333333328</v>
      </c>
      <c r="N177">
        <v>1474261200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s="17" t="str">
        <f t="shared" si="17"/>
        <v>plays</v>
      </c>
    </row>
    <row r="178" spans="1:20" ht="31.2" x14ac:dyDescent="0.3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 s="4">
        <f t="shared" si="14"/>
        <v>42616.208333333328</v>
      </c>
      <c r="N178">
        <v>1473656400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s="17" t="str">
        <f t="shared" si="17"/>
        <v>plays</v>
      </c>
    </row>
    <row r="179" spans="1:20" x14ac:dyDescent="0.3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 s="4">
        <f t="shared" si="14"/>
        <v>40497.25</v>
      </c>
      <c r="N179">
        <v>1291960800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s="17" t="str">
        <f t="shared" si="17"/>
        <v>plays</v>
      </c>
    </row>
    <row r="180" spans="1:20" x14ac:dyDescent="0.3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 s="4">
        <f t="shared" si="14"/>
        <v>42999.208333333328</v>
      </c>
      <c r="N180">
        <v>1506747600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s="17" t="str">
        <f t="shared" si="17"/>
        <v>food trucks</v>
      </c>
    </row>
    <row r="181" spans="1:20" ht="31.2" hidden="1" x14ac:dyDescent="0.3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 s="4">
        <f t="shared" si="14"/>
        <v>41350.208333333336</v>
      </c>
      <c r="N181">
        <v>1363582800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s="17" t="str">
        <f t="shared" si="17"/>
        <v>plays</v>
      </c>
    </row>
    <row r="182" spans="1:20" hidden="1" x14ac:dyDescent="0.3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 s="4">
        <f t="shared" si="14"/>
        <v>40259.208333333336</v>
      </c>
      <c r="N182">
        <v>1269666000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s="17" t="str">
        <f t="shared" si="17"/>
        <v>wearables</v>
      </c>
    </row>
    <row r="183" spans="1:20" x14ac:dyDescent="0.3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 s="4">
        <f t="shared" si="14"/>
        <v>43012.208333333328</v>
      </c>
      <c r="N183">
        <v>1508648400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s="17" t="str">
        <f t="shared" si="17"/>
        <v>web</v>
      </c>
    </row>
    <row r="184" spans="1:20" ht="31.2" hidden="1" x14ac:dyDescent="0.3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 s="4">
        <f t="shared" si="14"/>
        <v>43631.208333333328</v>
      </c>
      <c r="N184">
        <v>1561957200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s="17" t="str">
        <f t="shared" si="17"/>
        <v>plays</v>
      </c>
    </row>
    <row r="185" spans="1:20" ht="31.2" hidden="1" x14ac:dyDescent="0.3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 s="4">
        <f t="shared" si="14"/>
        <v>40430.208333333336</v>
      </c>
      <c r="N185">
        <v>1285131600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s="17" t="str">
        <f t="shared" si="17"/>
        <v>rock</v>
      </c>
    </row>
    <row r="186" spans="1:20" x14ac:dyDescent="0.3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 s="4">
        <f t="shared" si="14"/>
        <v>43588.208333333328</v>
      </c>
      <c r="N186">
        <v>1556946000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s="17" t="str">
        <f t="shared" si="17"/>
        <v>plays</v>
      </c>
    </row>
    <row r="187" spans="1:20" x14ac:dyDescent="0.3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 s="4">
        <f t="shared" si="14"/>
        <v>43233.208333333328</v>
      </c>
      <c r="N187">
        <v>1527138000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s="17" t="str">
        <f t="shared" si="17"/>
        <v>television</v>
      </c>
    </row>
    <row r="188" spans="1:20" x14ac:dyDescent="0.3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 s="4">
        <f t="shared" si="14"/>
        <v>41782.208333333336</v>
      </c>
      <c r="N188">
        <v>1402117200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s="17" t="str">
        <f t="shared" si="17"/>
        <v>plays</v>
      </c>
    </row>
    <row r="189" spans="1:20" hidden="1" x14ac:dyDescent="0.3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 s="4">
        <f t="shared" si="14"/>
        <v>41328.25</v>
      </c>
      <c r="N189">
        <v>1364014800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s="17" t="str">
        <f t="shared" si="17"/>
        <v>shorts</v>
      </c>
    </row>
    <row r="190" spans="1:20" hidden="1" x14ac:dyDescent="0.3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4">
        <f t="shared" si="14"/>
        <v>41975.25</v>
      </c>
      <c r="N190">
        <v>1417586400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s="17" t="str">
        <f t="shared" si="17"/>
        <v>plays</v>
      </c>
    </row>
    <row r="191" spans="1:20" x14ac:dyDescent="0.3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 s="4">
        <f t="shared" si="14"/>
        <v>42433.25</v>
      </c>
      <c r="N191">
        <v>1457071200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s="17" t="str">
        <f t="shared" si="17"/>
        <v>plays</v>
      </c>
    </row>
    <row r="192" spans="1:20" x14ac:dyDescent="0.3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4">
        <f t="shared" si="14"/>
        <v>41429.208333333336</v>
      </c>
      <c r="N192">
        <v>1370408400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s="17" t="str">
        <f t="shared" si="17"/>
        <v>plays</v>
      </c>
    </row>
    <row r="193" spans="1:20" hidden="1" x14ac:dyDescent="0.3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 s="4">
        <f t="shared" si="14"/>
        <v>43536.208333333328</v>
      </c>
      <c r="N193">
        <v>1552626000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s="17" t="str">
        <f t="shared" si="17"/>
        <v>plays</v>
      </c>
    </row>
    <row r="194" spans="1:20" ht="31.2" x14ac:dyDescent="0.3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 s="4">
        <f t="shared" si="14"/>
        <v>41817.208333333336</v>
      </c>
      <c r="N194">
        <v>1404190800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s="17" t="str">
        <f t="shared" si="17"/>
        <v>rock</v>
      </c>
    </row>
    <row r="195" spans="1:20" x14ac:dyDescent="0.3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 s="4">
        <f t="shared" ref="M195:M258" si="20">(((L195/60)/60)/24)+DATE(1970,1,1)</f>
        <v>43198.208333333328</v>
      </c>
      <c r="N195">
        <v>1523509200</v>
      </c>
      <c r="O195" s="4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s="17" t="str">
        <f t="shared" ref="T195:T258" si="23">RIGHT(R195,LEN(R195)-SEARCH("/",R195))</f>
        <v>indie rock</v>
      </c>
    </row>
    <row r="196" spans="1:20" x14ac:dyDescent="0.3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 s="4">
        <f t="shared" si="20"/>
        <v>42261.208333333328</v>
      </c>
      <c r="N196">
        <v>1443589200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s="17" t="str">
        <f t="shared" si="23"/>
        <v>metal</v>
      </c>
    </row>
    <row r="197" spans="1:20" x14ac:dyDescent="0.3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 s="4">
        <f t="shared" si="20"/>
        <v>43310.208333333328</v>
      </c>
      <c r="N197">
        <v>1533445200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s="17" t="str">
        <f t="shared" si="23"/>
        <v>electric music</v>
      </c>
    </row>
    <row r="198" spans="1:20" hidden="1" x14ac:dyDescent="0.3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4">
        <f t="shared" si="20"/>
        <v>42616.208333333328</v>
      </c>
      <c r="N198">
        <v>1474520400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s="17" t="str">
        <f t="shared" si="23"/>
        <v>wearables</v>
      </c>
    </row>
    <row r="199" spans="1:20" x14ac:dyDescent="0.3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 s="4">
        <f t="shared" si="20"/>
        <v>42909.208333333328</v>
      </c>
      <c r="N199">
        <v>1499403600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s="17" t="str">
        <f t="shared" si="23"/>
        <v>drama</v>
      </c>
    </row>
    <row r="200" spans="1:20" x14ac:dyDescent="0.3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 s="4">
        <f t="shared" si="20"/>
        <v>40396.208333333336</v>
      </c>
      <c r="N200">
        <v>1283576400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s="17" t="str">
        <f t="shared" si="23"/>
        <v>electric music</v>
      </c>
    </row>
    <row r="201" spans="1:20" x14ac:dyDescent="0.3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 s="4">
        <f t="shared" si="20"/>
        <v>42192.208333333328</v>
      </c>
      <c r="N201">
        <v>1436590800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s="17" t="str">
        <f t="shared" si="23"/>
        <v>rock</v>
      </c>
    </row>
    <row r="202" spans="1:20" hidden="1" x14ac:dyDescent="0.3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4">
        <f t="shared" si="20"/>
        <v>40262.208333333336</v>
      </c>
      <c r="N202">
        <v>1270443600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s="17" t="str">
        <f t="shared" si="23"/>
        <v>plays</v>
      </c>
    </row>
    <row r="203" spans="1:20" ht="31.2" x14ac:dyDescent="0.3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 s="4">
        <f t="shared" si="20"/>
        <v>41845.208333333336</v>
      </c>
      <c r="N203">
        <v>1407819600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s="17" t="str">
        <f t="shared" si="23"/>
        <v>web</v>
      </c>
    </row>
    <row r="204" spans="1:20" x14ac:dyDescent="0.3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 s="4">
        <f t="shared" si="20"/>
        <v>40818.208333333336</v>
      </c>
      <c r="N204">
        <v>1317877200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s="17" t="str">
        <f t="shared" si="23"/>
        <v>food trucks</v>
      </c>
    </row>
    <row r="205" spans="1:20" ht="31.2" hidden="1" x14ac:dyDescent="0.3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4">
        <f t="shared" si="20"/>
        <v>42752.25</v>
      </c>
      <c r="N205">
        <v>1484805600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s="17" t="str">
        <f t="shared" si="23"/>
        <v>plays</v>
      </c>
    </row>
    <row r="206" spans="1:20" x14ac:dyDescent="0.3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 s="4">
        <f t="shared" si="20"/>
        <v>40636.208333333336</v>
      </c>
      <c r="N206">
        <v>1302670800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s="17" t="str">
        <f t="shared" si="23"/>
        <v>jazz</v>
      </c>
    </row>
    <row r="207" spans="1:20" x14ac:dyDescent="0.3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 s="4">
        <f t="shared" si="20"/>
        <v>43390.208333333328</v>
      </c>
      <c r="N207">
        <v>1540789200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s="17" t="str">
        <f t="shared" si="23"/>
        <v>plays</v>
      </c>
    </row>
    <row r="208" spans="1:20" x14ac:dyDescent="0.3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 s="4">
        <f t="shared" si="20"/>
        <v>40236.25</v>
      </c>
      <c r="N208">
        <v>1268028000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s="17" t="str">
        <f t="shared" si="23"/>
        <v>fiction</v>
      </c>
    </row>
    <row r="209" spans="1:20" ht="31.2" x14ac:dyDescent="0.3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4">
        <f t="shared" si="20"/>
        <v>43340.208333333328</v>
      </c>
      <c r="N209">
        <v>1537160400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s="17" t="str">
        <f t="shared" si="23"/>
        <v>rock</v>
      </c>
    </row>
    <row r="210" spans="1:20" x14ac:dyDescent="0.3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 s="4">
        <f t="shared" si="20"/>
        <v>43048.25</v>
      </c>
      <c r="N210">
        <v>1512280800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s="17" t="str">
        <f t="shared" si="23"/>
        <v>documentary</v>
      </c>
    </row>
    <row r="211" spans="1:20" ht="31.2" hidden="1" x14ac:dyDescent="0.3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4">
        <f t="shared" si="20"/>
        <v>42496.208333333328</v>
      </c>
      <c r="N211">
        <v>1463115600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s="17" t="str">
        <f t="shared" si="23"/>
        <v>documentary</v>
      </c>
    </row>
    <row r="212" spans="1:20" hidden="1" x14ac:dyDescent="0.3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 s="4">
        <f t="shared" si="20"/>
        <v>42797.25</v>
      </c>
      <c r="N212">
        <v>1490850000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s="17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 s="4">
        <f t="shared" si="20"/>
        <v>41513.208333333336</v>
      </c>
      <c r="N213">
        <v>1379653200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s="17" t="str">
        <f t="shared" si="23"/>
        <v>plays</v>
      </c>
    </row>
    <row r="214" spans="1:20" ht="31.2" x14ac:dyDescent="0.3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 s="4">
        <f t="shared" si="20"/>
        <v>43814.25</v>
      </c>
      <c r="N214">
        <v>1580364000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s="17" t="str">
        <f t="shared" si="23"/>
        <v>plays</v>
      </c>
    </row>
    <row r="215" spans="1:20" ht="31.2" x14ac:dyDescent="0.3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4">
        <f t="shared" si="20"/>
        <v>40488.208333333336</v>
      </c>
      <c r="N215">
        <v>1289714400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s="17" t="str">
        <f t="shared" si="23"/>
        <v>indie rock</v>
      </c>
    </row>
    <row r="216" spans="1:20" x14ac:dyDescent="0.3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 s="4">
        <f t="shared" si="20"/>
        <v>40409.208333333336</v>
      </c>
      <c r="N216">
        <v>1282712400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s="17" t="str">
        <f t="shared" si="23"/>
        <v>rock</v>
      </c>
    </row>
    <row r="217" spans="1:20" x14ac:dyDescent="0.3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 s="4">
        <f t="shared" si="20"/>
        <v>43509.25</v>
      </c>
      <c r="N217">
        <v>1550210400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s="17" t="str">
        <f t="shared" si="23"/>
        <v>plays</v>
      </c>
    </row>
    <row r="218" spans="1:20" x14ac:dyDescent="0.3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 s="4">
        <f t="shared" si="20"/>
        <v>40869.25</v>
      </c>
      <c r="N218">
        <v>1322114400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s="17" t="str">
        <f t="shared" si="23"/>
        <v>plays</v>
      </c>
    </row>
    <row r="219" spans="1:20" x14ac:dyDescent="0.3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4">
        <f t="shared" si="20"/>
        <v>43583.208333333328</v>
      </c>
      <c r="N219">
        <v>1557205200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s="17" t="str">
        <f t="shared" si="23"/>
        <v>science fiction</v>
      </c>
    </row>
    <row r="220" spans="1:20" hidden="1" x14ac:dyDescent="0.3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 s="4">
        <f t="shared" si="20"/>
        <v>40858.25</v>
      </c>
      <c r="N220">
        <v>1323928800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s="17" t="str">
        <f t="shared" si="23"/>
        <v>shorts</v>
      </c>
    </row>
    <row r="221" spans="1:20" x14ac:dyDescent="0.3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 s="4">
        <f t="shared" si="20"/>
        <v>41137.208333333336</v>
      </c>
      <c r="N221">
        <v>1346130000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s="17" t="str">
        <f t="shared" si="23"/>
        <v>animation</v>
      </c>
    </row>
    <row r="222" spans="1:20" x14ac:dyDescent="0.3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 s="4">
        <f t="shared" si="20"/>
        <v>40725.208333333336</v>
      </c>
      <c r="N222">
        <v>1311051600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s="17" t="str">
        <f t="shared" si="23"/>
        <v>plays</v>
      </c>
    </row>
    <row r="223" spans="1:20" ht="31.2" x14ac:dyDescent="0.3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 s="4">
        <f t="shared" si="20"/>
        <v>41081.208333333336</v>
      </c>
      <c r="N223">
        <v>1340427600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s="17" t="str">
        <f t="shared" si="23"/>
        <v>food trucks</v>
      </c>
    </row>
    <row r="224" spans="1:20" x14ac:dyDescent="0.3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 s="4">
        <f t="shared" si="20"/>
        <v>41914.208333333336</v>
      </c>
      <c r="N224">
        <v>1412312400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s="17" t="str">
        <f t="shared" si="23"/>
        <v>photography books</v>
      </c>
    </row>
    <row r="225" spans="1:20" x14ac:dyDescent="0.3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 s="4">
        <f t="shared" si="20"/>
        <v>42445.208333333328</v>
      </c>
      <c r="N225">
        <v>1459314000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s="17" t="str">
        <f t="shared" si="23"/>
        <v>plays</v>
      </c>
    </row>
    <row r="226" spans="1:20" x14ac:dyDescent="0.3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4">
        <f t="shared" si="20"/>
        <v>41906.208333333336</v>
      </c>
      <c r="N226">
        <v>1415426400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s="17" t="str">
        <f t="shared" si="23"/>
        <v>science fiction</v>
      </c>
    </row>
    <row r="227" spans="1:20" x14ac:dyDescent="0.3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4">
        <f t="shared" si="20"/>
        <v>41762.208333333336</v>
      </c>
      <c r="N227">
        <v>1399093200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s="17" t="str">
        <f t="shared" si="23"/>
        <v>rock</v>
      </c>
    </row>
    <row r="228" spans="1:20" x14ac:dyDescent="0.3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 s="4">
        <f t="shared" si="20"/>
        <v>40276.208333333336</v>
      </c>
      <c r="N228">
        <v>1273899600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s="17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 s="4">
        <f t="shared" si="20"/>
        <v>42139.208333333328</v>
      </c>
      <c r="N229">
        <v>1432184400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s="17" t="str">
        <f t="shared" si="23"/>
        <v>mobile games</v>
      </c>
    </row>
    <row r="230" spans="1:20" x14ac:dyDescent="0.3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4">
        <f t="shared" si="20"/>
        <v>42613.208333333328</v>
      </c>
      <c r="N230">
        <v>1474779600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s="17" t="str">
        <f t="shared" si="23"/>
        <v>animation</v>
      </c>
    </row>
    <row r="231" spans="1:20" x14ac:dyDescent="0.3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 s="4">
        <f t="shared" si="20"/>
        <v>42887.208333333328</v>
      </c>
      <c r="N231">
        <v>1500440400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s="17" t="str">
        <f t="shared" si="23"/>
        <v>mobile games</v>
      </c>
    </row>
    <row r="232" spans="1:20" x14ac:dyDescent="0.3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 s="4">
        <f t="shared" si="20"/>
        <v>43805.25</v>
      </c>
      <c r="N232">
        <v>1575612000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s="17" t="str">
        <f t="shared" si="23"/>
        <v>video games</v>
      </c>
    </row>
    <row r="233" spans="1:20" x14ac:dyDescent="0.3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 s="4">
        <f t="shared" si="20"/>
        <v>41415.208333333336</v>
      </c>
      <c r="N233">
        <v>1374123600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s="17" t="str">
        <f t="shared" si="23"/>
        <v>plays</v>
      </c>
    </row>
    <row r="234" spans="1:20" x14ac:dyDescent="0.3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 s="4">
        <f t="shared" si="20"/>
        <v>42576.208333333328</v>
      </c>
      <c r="N234">
        <v>1469509200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s="17" t="str">
        <f t="shared" si="23"/>
        <v>plays</v>
      </c>
    </row>
    <row r="235" spans="1:20" x14ac:dyDescent="0.3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 s="4">
        <f t="shared" si="20"/>
        <v>40706.208333333336</v>
      </c>
      <c r="N235">
        <v>1309237200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s="17" t="str">
        <f t="shared" si="23"/>
        <v>animation</v>
      </c>
    </row>
    <row r="236" spans="1:20" hidden="1" x14ac:dyDescent="0.3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 s="4">
        <f t="shared" si="20"/>
        <v>42969.208333333328</v>
      </c>
      <c r="N236">
        <v>1503982800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s="17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 s="4">
        <f t="shared" si="20"/>
        <v>42779.25</v>
      </c>
      <c r="N237">
        <v>1487397600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s="17" t="str">
        <f t="shared" si="23"/>
        <v>animation</v>
      </c>
    </row>
    <row r="238" spans="1:20" hidden="1" x14ac:dyDescent="0.3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 s="4">
        <f t="shared" si="20"/>
        <v>43641.208333333328</v>
      </c>
      <c r="N238">
        <v>1562043600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s="17" t="str">
        <f t="shared" si="23"/>
        <v>rock</v>
      </c>
    </row>
    <row r="239" spans="1:20" ht="31.2" x14ac:dyDescent="0.3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 s="4">
        <f t="shared" si="20"/>
        <v>41754.208333333336</v>
      </c>
      <c r="N239">
        <v>1398574800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s="17" t="str">
        <f t="shared" si="23"/>
        <v>animation</v>
      </c>
    </row>
    <row r="240" spans="1:20" hidden="1" x14ac:dyDescent="0.3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 s="4">
        <f t="shared" si="20"/>
        <v>43083.25</v>
      </c>
      <c r="N240">
        <v>1515391200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s="17" t="str">
        <f t="shared" si="23"/>
        <v>plays</v>
      </c>
    </row>
    <row r="241" spans="1:20" ht="31.2" x14ac:dyDescent="0.3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 s="4">
        <f t="shared" si="20"/>
        <v>42245.208333333328</v>
      </c>
      <c r="N241">
        <v>1441170000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s="17" t="str">
        <f t="shared" si="23"/>
        <v>wearables</v>
      </c>
    </row>
    <row r="242" spans="1:20" x14ac:dyDescent="0.3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 s="4">
        <f t="shared" si="20"/>
        <v>40396.208333333336</v>
      </c>
      <c r="N242">
        <v>1281157200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s="17" t="str">
        <f t="shared" si="23"/>
        <v>plays</v>
      </c>
    </row>
    <row r="243" spans="1:20" ht="31.2" hidden="1" x14ac:dyDescent="0.3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 s="4">
        <f t="shared" si="20"/>
        <v>41742.208333333336</v>
      </c>
      <c r="N243">
        <v>1398229200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s="17" t="str">
        <f t="shared" si="23"/>
        <v>nonfiction</v>
      </c>
    </row>
    <row r="244" spans="1:20" x14ac:dyDescent="0.3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 s="4">
        <f t="shared" si="20"/>
        <v>42865.208333333328</v>
      </c>
      <c r="N244">
        <v>1495256400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s="17" t="str">
        <f t="shared" si="23"/>
        <v>rock</v>
      </c>
    </row>
    <row r="245" spans="1:20" ht="31.2" x14ac:dyDescent="0.3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 s="4">
        <f t="shared" si="20"/>
        <v>43163.25</v>
      </c>
      <c r="N245">
        <v>1520402400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s="17" t="str">
        <f t="shared" si="23"/>
        <v>plays</v>
      </c>
    </row>
    <row r="246" spans="1:20" ht="31.2" x14ac:dyDescent="0.3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 s="4">
        <f t="shared" si="20"/>
        <v>41834.208333333336</v>
      </c>
      <c r="N246">
        <v>1409806800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s="17" t="str">
        <f t="shared" si="23"/>
        <v>plays</v>
      </c>
    </row>
    <row r="247" spans="1:20" x14ac:dyDescent="0.3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 s="4">
        <f t="shared" si="20"/>
        <v>41736.208333333336</v>
      </c>
      <c r="N247">
        <v>1396933200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s="17" t="str">
        <f t="shared" si="23"/>
        <v>plays</v>
      </c>
    </row>
    <row r="248" spans="1:20" ht="31.2" x14ac:dyDescent="0.3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 s="4">
        <f t="shared" si="20"/>
        <v>41491.208333333336</v>
      </c>
      <c r="N248">
        <v>1376024400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s="17" t="str">
        <f t="shared" si="23"/>
        <v>web</v>
      </c>
    </row>
    <row r="249" spans="1:20" x14ac:dyDescent="0.3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 s="4">
        <f t="shared" si="20"/>
        <v>42726.25</v>
      </c>
      <c r="N249">
        <v>1483682400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s="17" t="str">
        <f t="shared" si="23"/>
        <v>fiction</v>
      </c>
    </row>
    <row r="250" spans="1:20" hidden="1" x14ac:dyDescent="0.3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 s="4">
        <f t="shared" si="20"/>
        <v>42004.25</v>
      </c>
      <c r="N250">
        <v>1420437600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s="17" t="str">
        <f t="shared" si="23"/>
        <v>mobile games</v>
      </c>
    </row>
    <row r="251" spans="1:20" x14ac:dyDescent="0.3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4">
        <f t="shared" si="20"/>
        <v>42006.25</v>
      </c>
      <c r="N251">
        <v>1420783200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s="17" t="str">
        <f t="shared" si="23"/>
        <v>translations</v>
      </c>
    </row>
    <row r="252" spans="1:20" x14ac:dyDescent="0.3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4">
        <f t="shared" si="20"/>
        <v>40203.25</v>
      </c>
      <c r="N252">
        <v>1267423200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s="17" t="str">
        <f t="shared" si="23"/>
        <v>rock</v>
      </c>
    </row>
    <row r="253" spans="1:20" x14ac:dyDescent="0.3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 s="4">
        <f t="shared" si="20"/>
        <v>41252.25</v>
      </c>
      <c r="N253">
        <v>1355205600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s="17" t="str">
        <f t="shared" si="23"/>
        <v>plays</v>
      </c>
    </row>
    <row r="254" spans="1:20" ht="31.2" x14ac:dyDescent="0.3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 s="4">
        <f t="shared" si="20"/>
        <v>41572.208333333336</v>
      </c>
      <c r="N254">
        <v>1383109200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s="17" t="str">
        <f t="shared" si="23"/>
        <v>plays</v>
      </c>
    </row>
    <row r="255" spans="1:20" hidden="1" x14ac:dyDescent="0.3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 s="4">
        <f t="shared" si="20"/>
        <v>40641.208333333336</v>
      </c>
      <c r="N255">
        <v>1303275600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s="17" t="str">
        <f t="shared" si="23"/>
        <v>drama</v>
      </c>
    </row>
    <row r="256" spans="1:20" ht="31.2" x14ac:dyDescent="0.3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 s="4">
        <f t="shared" si="20"/>
        <v>42787.25</v>
      </c>
      <c r="N256">
        <v>1487829600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s="17" t="str">
        <f t="shared" si="23"/>
        <v>nonfiction</v>
      </c>
    </row>
    <row r="257" spans="1:20" ht="31.2" x14ac:dyDescent="0.3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4">
        <f t="shared" si="20"/>
        <v>40590.25</v>
      </c>
      <c r="N257">
        <v>1298268000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s="17" t="str">
        <f t="shared" si="23"/>
        <v>rock</v>
      </c>
    </row>
    <row r="258" spans="1:20" hidden="1" x14ac:dyDescent="0.3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 s="4">
        <f t="shared" si="20"/>
        <v>42393.25</v>
      </c>
      <c r="N258">
        <v>1456812000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s="17" t="str">
        <f t="shared" si="23"/>
        <v>rock</v>
      </c>
    </row>
    <row r="259" spans="1:20" x14ac:dyDescent="0.3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 s="4">
        <f t="shared" ref="M259:M322" si="26">(((L259/60)/60)/24)+DATE(1970,1,1)</f>
        <v>41338.25</v>
      </c>
      <c r="N259">
        <v>1363669200</v>
      </c>
      <c r="O259" s="4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s="17" t="str">
        <f t="shared" ref="T259:T322" si="29">RIGHT(R259,LEN(R259)-SEARCH("/",R259))</f>
        <v>plays</v>
      </c>
    </row>
    <row r="260" spans="1:20" x14ac:dyDescent="0.3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 s="4">
        <f t="shared" si="26"/>
        <v>42712.25</v>
      </c>
      <c r="N260">
        <v>1482904800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s="17" t="str">
        <f t="shared" si="29"/>
        <v>plays</v>
      </c>
    </row>
    <row r="261" spans="1:20" ht="31.2" x14ac:dyDescent="0.3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 s="4">
        <f t="shared" si="26"/>
        <v>41251.25</v>
      </c>
      <c r="N261">
        <v>1356588000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s="17" t="str">
        <f t="shared" si="29"/>
        <v>photography books</v>
      </c>
    </row>
    <row r="262" spans="1:20" x14ac:dyDescent="0.3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 s="4">
        <f t="shared" si="26"/>
        <v>41180.208333333336</v>
      </c>
      <c r="N262">
        <v>1349845200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s="17" t="str">
        <f t="shared" si="29"/>
        <v>rock</v>
      </c>
    </row>
    <row r="263" spans="1:20" ht="31.2" x14ac:dyDescent="0.3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 s="4">
        <f t="shared" si="26"/>
        <v>40415.208333333336</v>
      </c>
      <c r="N263">
        <v>1283058000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s="17" t="str">
        <f t="shared" si="29"/>
        <v>rock</v>
      </c>
    </row>
    <row r="264" spans="1:20" x14ac:dyDescent="0.3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 s="4">
        <f t="shared" si="26"/>
        <v>40638.208333333336</v>
      </c>
      <c r="N264">
        <v>1304226000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s="17" t="str">
        <f t="shared" si="29"/>
        <v>indie rock</v>
      </c>
    </row>
    <row r="265" spans="1:20" x14ac:dyDescent="0.3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 s="4">
        <f t="shared" si="26"/>
        <v>40187.25</v>
      </c>
      <c r="N265">
        <v>1263016800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s="17" t="str">
        <f t="shared" si="29"/>
        <v>photography books</v>
      </c>
    </row>
    <row r="266" spans="1:20" x14ac:dyDescent="0.3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 s="4">
        <f t="shared" si="26"/>
        <v>41317.25</v>
      </c>
      <c r="N266">
        <v>1362031200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s="17" t="str">
        <f t="shared" si="29"/>
        <v>plays</v>
      </c>
    </row>
    <row r="267" spans="1:20" x14ac:dyDescent="0.3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 s="4">
        <f t="shared" si="26"/>
        <v>42372.25</v>
      </c>
      <c r="N267">
        <v>1455602400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s="17" t="str">
        <f t="shared" si="29"/>
        <v>plays</v>
      </c>
    </row>
    <row r="268" spans="1:20" hidden="1" x14ac:dyDescent="0.3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 s="4">
        <f t="shared" si="26"/>
        <v>41950.25</v>
      </c>
      <c r="N268">
        <v>1418191200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s="17" t="str">
        <f t="shared" si="29"/>
        <v>jazz</v>
      </c>
    </row>
    <row r="269" spans="1:20" hidden="1" x14ac:dyDescent="0.3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 s="4">
        <f t="shared" si="26"/>
        <v>41206.208333333336</v>
      </c>
      <c r="N269">
        <v>1352440800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s="17" t="str">
        <f t="shared" si="29"/>
        <v>plays</v>
      </c>
    </row>
    <row r="270" spans="1:20" x14ac:dyDescent="0.3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 s="4">
        <f t="shared" si="26"/>
        <v>41186.208333333336</v>
      </c>
      <c r="N270">
        <v>1353304800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s="17" t="str">
        <f t="shared" si="29"/>
        <v>documentary</v>
      </c>
    </row>
    <row r="271" spans="1:20" x14ac:dyDescent="0.3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 s="4">
        <f t="shared" si="26"/>
        <v>43496.25</v>
      </c>
      <c r="N271">
        <v>1550728800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s="17" t="str">
        <f t="shared" si="29"/>
        <v>television</v>
      </c>
    </row>
    <row r="272" spans="1:20" x14ac:dyDescent="0.3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 s="4">
        <f t="shared" si="26"/>
        <v>40514.25</v>
      </c>
      <c r="N272">
        <v>1291442400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s="17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 s="4">
        <f t="shared" si="26"/>
        <v>42345.25</v>
      </c>
      <c r="N273">
        <v>1452146400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s="17" t="str">
        <f t="shared" si="29"/>
        <v>photography books</v>
      </c>
    </row>
    <row r="274" spans="1:20" x14ac:dyDescent="0.3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 s="4">
        <f t="shared" si="26"/>
        <v>43656.208333333328</v>
      </c>
      <c r="N274">
        <v>1564894800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s="17" t="str">
        <f t="shared" si="29"/>
        <v>plays</v>
      </c>
    </row>
    <row r="275" spans="1:20" hidden="1" x14ac:dyDescent="0.3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 s="4">
        <f t="shared" si="26"/>
        <v>42995.208333333328</v>
      </c>
      <c r="N275">
        <v>1505883600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s="17" t="str">
        <f t="shared" si="29"/>
        <v>plays</v>
      </c>
    </row>
    <row r="276" spans="1:20" ht="31.2" x14ac:dyDescent="0.3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 s="4">
        <f t="shared" si="26"/>
        <v>43045.25</v>
      </c>
      <c r="N276">
        <v>1510380000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s="17" t="str">
        <f t="shared" si="29"/>
        <v>plays</v>
      </c>
    </row>
    <row r="277" spans="1:20" ht="31.2" x14ac:dyDescent="0.3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 s="4">
        <f t="shared" si="26"/>
        <v>43561.208333333328</v>
      </c>
      <c r="N277">
        <v>1555218000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s="17" t="str">
        <f t="shared" si="29"/>
        <v>translations</v>
      </c>
    </row>
    <row r="278" spans="1:20" x14ac:dyDescent="0.3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 s="4">
        <f t="shared" si="26"/>
        <v>41018.208333333336</v>
      </c>
      <c r="N278">
        <v>1335243600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s="17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 s="4">
        <f t="shared" si="26"/>
        <v>40378.208333333336</v>
      </c>
      <c r="N279">
        <v>1279688400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s="17" t="str">
        <f t="shared" si="29"/>
        <v>plays</v>
      </c>
    </row>
    <row r="280" spans="1:20" x14ac:dyDescent="0.3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 s="4">
        <f t="shared" si="26"/>
        <v>41239.25</v>
      </c>
      <c r="N280">
        <v>1356069600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s="17" t="str">
        <f t="shared" si="29"/>
        <v>web</v>
      </c>
    </row>
    <row r="281" spans="1:20" ht="31.2" x14ac:dyDescent="0.3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 s="4">
        <f t="shared" si="26"/>
        <v>43346.208333333328</v>
      </c>
      <c r="N281">
        <v>1536210000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s="17" t="str">
        <f t="shared" si="29"/>
        <v>plays</v>
      </c>
    </row>
    <row r="282" spans="1:20" ht="31.2" x14ac:dyDescent="0.3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 s="4">
        <f t="shared" si="26"/>
        <v>43060.25</v>
      </c>
      <c r="N282">
        <v>1511762400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s="17" t="str">
        <f t="shared" si="29"/>
        <v>animation</v>
      </c>
    </row>
    <row r="283" spans="1:20" x14ac:dyDescent="0.3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 s="4">
        <f t="shared" si="26"/>
        <v>40979.25</v>
      </c>
      <c r="N283">
        <v>1333256400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s="17" t="str">
        <f t="shared" si="29"/>
        <v>plays</v>
      </c>
    </row>
    <row r="284" spans="1:20" x14ac:dyDescent="0.3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 s="4">
        <f t="shared" si="26"/>
        <v>42701.25</v>
      </c>
      <c r="N284">
        <v>1480744800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s="17" t="str">
        <f t="shared" si="29"/>
        <v>television</v>
      </c>
    </row>
    <row r="285" spans="1:20" ht="31.2" hidden="1" x14ac:dyDescent="0.3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 s="4">
        <f t="shared" si="26"/>
        <v>42520.208333333328</v>
      </c>
      <c r="N285">
        <v>1465016400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s="17" t="str">
        <f t="shared" si="29"/>
        <v>rock</v>
      </c>
    </row>
    <row r="286" spans="1:20" x14ac:dyDescent="0.3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 s="4">
        <f t="shared" si="26"/>
        <v>41030.208333333336</v>
      </c>
      <c r="N286">
        <v>1336280400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s="17" t="str">
        <f t="shared" si="29"/>
        <v>web</v>
      </c>
    </row>
    <row r="287" spans="1:20" x14ac:dyDescent="0.3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 s="4">
        <f t="shared" si="26"/>
        <v>42623.208333333328</v>
      </c>
      <c r="N287">
        <v>1476766800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s="17" t="str">
        <f t="shared" si="29"/>
        <v>plays</v>
      </c>
    </row>
    <row r="288" spans="1:20" x14ac:dyDescent="0.3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 s="4">
        <f t="shared" si="26"/>
        <v>42697.25</v>
      </c>
      <c r="N288">
        <v>1480485600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s="17" t="str">
        <f t="shared" si="29"/>
        <v>plays</v>
      </c>
    </row>
    <row r="289" spans="1:20" x14ac:dyDescent="0.3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 s="4">
        <f t="shared" si="26"/>
        <v>42122.208333333328</v>
      </c>
      <c r="N289">
        <v>1430197200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s="17" t="str">
        <f t="shared" si="29"/>
        <v>electric music</v>
      </c>
    </row>
    <row r="290" spans="1:20" hidden="1" x14ac:dyDescent="0.3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 s="4">
        <f t="shared" si="26"/>
        <v>40982.208333333336</v>
      </c>
      <c r="N290">
        <v>1331787600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s="17" t="str">
        <f t="shared" si="29"/>
        <v>metal</v>
      </c>
    </row>
    <row r="291" spans="1:20" hidden="1" x14ac:dyDescent="0.3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 s="4">
        <f t="shared" si="26"/>
        <v>42219.208333333328</v>
      </c>
      <c r="N291">
        <v>1438837200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s="17" t="str">
        <f t="shared" si="29"/>
        <v>plays</v>
      </c>
    </row>
    <row r="292" spans="1:20" x14ac:dyDescent="0.3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 s="4">
        <f t="shared" si="26"/>
        <v>41404.208333333336</v>
      </c>
      <c r="N292">
        <v>1370926800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s="17" t="str">
        <f t="shared" si="29"/>
        <v>documentary</v>
      </c>
    </row>
    <row r="293" spans="1:20" x14ac:dyDescent="0.3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 s="4">
        <f t="shared" si="26"/>
        <v>40831.208333333336</v>
      </c>
      <c r="N293">
        <v>1319000400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s="17" t="str">
        <f t="shared" si="29"/>
        <v>web</v>
      </c>
    </row>
    <row r="294" spans="1:20" x14ac:dyDescent="0.3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4">
        <f t="shared" si="26"/>
        <v>40984.208333333336</v>
      </c>
      <c r="N294">
        <v>1333429200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s="17" t="str">
        <f t="shared" si="29"/>
        <v>food trucks</v>
      </c>
    </row>
    <row r="295" spans="1:20" hidden="1" x14ac:dyDescent="0.3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 s="4">
        <f t="shared" si="26"/>
        <v>40456.208333333336</v>
      </c>
      <c r="N295">
        <v>1287032400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s="17" t="str">
        <f t="shared" si="29"/>
        <v>plays</v>
      </c>
    </row>
    <row r="296" spans="1:20" x14ac:dyDescent="0.3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 s="4">
        <f t="shared" si="26"/>
        <v>43399.208333333328</v>
      </c>
      <c r="N296">
        <v>1541570400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s="17" t="str">
        <f t="shared" si="29"/>
        <v>plays</v>
      </c>
    </row>
    <row r="297" spans="1:20" ht="31.2" hidden="1" x14ac:dyDescent="0.3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 s="4">
        <f t="shared" si="26"/>
        <v>41562.208333333336</v>
      </c>
      <c r="N297">
        <v>1383976800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s="17" t="str">
        <f t="shared" si="29"/>
        <v>plays</v>
      </c>
    </row>
    <row r="298" spans="1:20" ht="31.2" hidden="1" x14ac:dyDescent="0.3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 s="4">
        <f t="shared" si="26"/>
        <v>43493.25</v>
      </c>
      <c r="N298">
        <v>1550556000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s="17" t="str">
        <f t="shared" si="29"/>
        <v>plays</v>
      </c>
    </row>
    <row r="299" spans="1:20" hidden="1" x14ac:dyDescent="0.3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 s="4">
        <f t="shared" si="26"/>
        <v>41653.25</v>
      </c>
      <c r="N299">
        <v>1390456800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s="17" t="str">
        <f t="shared" si="29"/>
        <v>plays</v>
      </c>
    </row>
    <row r="300" spans="1:20" x14ac:dyDescent="0.3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 s="4">
        <f t="shared" si="26"/>
        <v>42426.25</v>
      </c>
      <c r="N300">
        <v>1458018000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s="17" t="str">
        <f t="shared" si="29"/>
        <v>rock</v>
      </c>
    </row>
    <row r="301" spans="1:20" ht="31.2" x14ac:dyDescent="0.3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 s="4">
        <f t="shared" si="26"/>
        <v>42432.25</v>
      </c>
      <c r="N301">
        <v>1461819600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s="17" t="str">
        <f t="shared" si="29"/>
        <v>food trucks</v>
      </c>
    </row>
    <row r="302" spans="1:20" hidden="1" x14ac:dyDescent="0.3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4">
        <f t="shared" si="26"/>
        <v>42977.208333333328</v>
      </c>
      <c r="N302">
        <v>1504155600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s="17" t="str">
        <f t="shared" si="29"/>
        <v>nonfiction</v>
      </c>
    </row>
    <row r="303" spans="1:20" ht="31.2" x14ac:dyDescent="0.3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 s="4">
        <f t="shared" si="26"/>
        <v>42061.25</v>
      </c>
      <c r="N303">
        <v>1426395600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s="17" t="str">
        <f t="shared" si="29"/>
        <v>documentary</v>
      </c>
    </row>
    <row r="304" spans="1:20" x14ac:dyDescent="0.3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 s="4">
        <f t="shared" si="26"/>
        <v>43345.208333333328</v>
      </c>
      <c r="N304">
        <v>1537074000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s="17" t="str">
        <f t="shared" si="29"/>
        <v>plays</v>
      </c>
    </row>
    <row r="305" spans="1:20" x14ac:dyDescent="0.3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 s="4">
        <f t="shared" si="26"/>
        <v>42376.25</v>
      </c>
      <c r="N305">
        <v>1452578400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s="17" t="str">
        <f t="shared" si="29"/>
        <v>indie rock</v>
      </c>
    </row>
    <row r="306" spans="1:20" x14ac:dyDescent="0.3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 s="4">
        <f t="shared" si="26"/>
        <v>42589.208333333328</v>
      </c>
      <c r="N306">
        <v>1474088400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s="17" t="str">
        <f t="shared" si="29"/>
        <v>documentary</v>
      </c>
    </row>
    <row r="307" spans="1:20" x14ac:dyDescent="0.3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 s="4">
        <f t="shared" si="26"/>
        <v>42448.208333333328</v>
      </c>
      <c r="N307">
        <v>1461906000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s="17" t="str">
        <f t="shared" si="29"/>
        <v>plays</v>
      </c>
    </row>
    <row r="308" spans="1:20" ht="31.2" x14ac:dyDescent="0.3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 s="4">
        <f t="shared" si="26"/>
        <v>42930.208333333328</v>
      </c>
      <c r="N308">
        <v>1500267600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s="17" t="str">
        <f t="shared" si="29"/>
        <v>plays</v>
      </c>
    </row>
    <row r="309" spans="1:20" ht="31.2" hidden="1" x14ac:dyDescent="0.3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 s="4">
        <f t="shared" si="26"/>
        <v>41066.208333333336</v>
      </c>
      <c r="N309">
        <v>1340686800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s="17" t="str">
        <f t="shared" si="29"/>
        <v>fiction</v>
      </c>
    </row>
    <row r="310" spans="1:20" x14ac:dyDescent="0.3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 s="4">
        <f t="shared" si="26"/>
        <v>40651.208333333336</v>
      </c>
      <c r="N310">
        <v>1303189200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s="17" t="str">
        <f t="shared" si="29"/>
        <v>plays</v>
      </c>
    </row>
    <row r="311" spans="1:20" x14ac:dyDescent="0.3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4">
        <f t="shared" si="26"/>
        <v>40807.208333333336</v>
      </c>
      <c r="N311">
        <v>1318309200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s="17" t="str">
        <f t="shared" si="29"/>
        <v>indie rock</v>
      </c>
    </row>
    <row r="312" spans="1:20" x14ac:dyDescent="0.3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 s="4">
        <f t="shared" si="26"/>
        <v>40277.208333333336</v>
      </c>
      <c r="N312">
        <v>1272171600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s="17" t="str">
        <f t="shared" si="29"/>
        <v>video games</v>
      </c>
    </row>
    <row r="313" spans="1:20" x14ac:dyDescent="0.3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 s="4">
        <f t="shared" si="26"/>
        <v>40590.25</v>
      </c>
      <c r="N313">
        <v>1298872800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s="17" t="str">
        <f t="shared" si="29"/>
        <v>plays</v>
      </c>
    </row>
    <row r="314" spans="1:20" x14ac:dyDescent="0.3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 s="4">
        <f t="shared" si="26"/>
        <v>41572.208333333336</v>
      </c>
      <c r="N314">
        <v>1383282000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s="17" t="str">
        <f t="shared" si="29"/>
        <v>plays</v>
      </c>
    </row>
    <row r="315" spans="1:20" x14ac:dyDescent="0.3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4">
        <f t="shared" si="26"/>
        <v>40966.25</v>
      </c>
      <c r="N315">
        <v>1330495200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s="17" t="str">
        <f t="shared" si="29"/>
        <v>rock</v>
      </c>
    </row>
    <row r="316" spans="1:20" x14ac:dyDescent="0.3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 s="4">
        <f t="shared" si="26"/>
        <v>43536.208333333328</v>
      </c>
      <c r="N316">
        <v>1552798800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s="17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 s="4">
        <f t="shared" si="26"/>
        <v>41783.208333333336</v>
      </c>
      <c r="N317">
        <v>1403413200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s="17" t="str">
        <f t="shared" si="29"/>
        <v>plays</v>
      </c>
    </row>
    <row r="318" spans="1:20" hidden="1" x14ac:dyDescent="0.3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 s="4">
        <f t="shared" si="26"/>
        <v>43788.25</v>
      </c>
      <c r="N318">
        <v>1574229600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s="17" t="str">
        <f t="shared" si="29"/>
        <v>food trucks</v>
      </c>
    </row>
    <row r="319" spans="1:20" x14ac:dyDescent="0.3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4">
        <f t="shared" si="26"/>
        <v>42869.208333333328</v>
      </c>
      <c r="N319">
        <v>1495861200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s="17" t="str">
        <f t="shared" si="29"/>
        <v>plays</v>
      </c>
    </row>
    <row r="320" spans="1:20" ht="31.2" x14ac:dyDescent="0.3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 s="4">
        <f t="shared" si="26"/>
        <v>41684.25</v>
      </c>
      <c r="N320">
        <v>1392530400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s="17" t="str">
        <f t="shared" si="29"/>
        <v>rock</v>
      </c>
    </row>
    <row r="321" spans="1:20" x14ac:dyDescent="0.3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 s="4">
        <f t="shared" si="26"/>
        <v>40402.208333333336</v>
      </c>
      <c r="N321">
        <v>1283662800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s="17" t="str">
        <f t="shared" si="29"/>
        <v>web</v>
      </c>
    </row>
    <row r="322" spans="1:20" x14ac:dyDescent="0.3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4">
        <f t="shared" si="26"/>
        <v>40673.208333333336</v>
      </c>
      <c r="N322">
        <v>1305781200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s="17" t="str">
        <f t="shared" si="29"/>
        <v>fiction</v>
      </c>
    </row>
    <row r="323" spans="1:20" ht="31.2" x14ac:dyDescent="0.3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 s="4">
        <f t="shared" ref="M323:M386" si="32">(((L323/60)/60)/24)+DATE(1970,1,1)</f>
        <v>40634.208333333336</v>
      </c>
      <c r="N323">
        <v>1302325200</v>
      </c>
      <c r="O323" s="4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s="17" t="str">
        <f t="shared" ref="T323:T386" si="35">RIGHT(R323,LEN(R323)-SEARCH("/",R323))</f>
        <v>shorts</v>
      </c>
    </row>
    <row r="324" spans="1:20" ht="31.2" x14ac:dyDescent="0.3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 s="4">
        <f t="shared" si="32"/>
        <v>40507.25</v>
      </c>
      <c r="N324">
        <v>1291788000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s="17" t="str">
        <f t="shared" si="35"/>
        <v>plays</v>
      </c>
    </row>
    <row r="325" spans="1:20" hidden="1" x14ac:dyDescent="0.3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 s="4">
        <f t="shared" si="32"/>
        <v>41725.208333333336</v>
      </c>
      <c r="N325">
        <v>1396069200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s="17" t="str">
        <f t="shared" si="35"/>
        <v>documentary</v>
      </c>
    </row>
    <row r="326" spans="1:20" x14ac:dyDescent="0.3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 s="4">
        <f t="shared" si="32"/>
        <v>42176.208333333328</v>
      </c>
      <c r="N326">
        <v>1435899600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s="17" t="str">
        <f t="shared" si="35"/>
        <v>plays</v>
      </c>
    </row>
    <row r="327" spans="1:20" ht="31.2" x14ac:dyDescent="0.3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 s="4">
        <f t="shared" si="32"/>
        <v>43267.208333333328</v>
      </c>
      <c r="N327">
        <v>1531112400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s="17" t="str">
        <f t="shared" si="35"/>
        <v>plays</v>
      </c>
    </row>
    <row r="328" spans="1:20" ht="31.2" x14ac:dyDescent="0.3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 s="4">
        <f t="shared" si="32"/>
        <v>42364.25</v>
      </c>
      <c r="N328">
        <v>1451628000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s="17" t="str">
        <f t="shared" si="35"/>
        <v>animation</v>
      </c>
    </row>
    <row r="329" spans="1:20" x14ac:dyDescent="0.3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 s="4">
        <f t="shared" si="32"/>
        <v>43705.208333333328</v>
      </c>
      <c r="N329">
        <v>1567314000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s="17" t="str">
        <f t="shared" si="35"/>
        <v>plays</v>
      </c>
    </row>
    <row r="330" spans="1:20" ht="31.2" x14ac:dyDescent="0.3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 s="4">
        <f t="shared" si="32"/>
        <v>43434.25</v>
      </c>
      <c r="N330">
        <v>1544508000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s="17" t="str">
        <f t="shared" si="35"/>
        <v>rock</v>
      </c>
    </row>
    <row r="331" spans="1:20" x14ac:dyDescent="0.3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 s="4">
        <f t="shared" si="32"/>
        <v>42716.25</v>
      </c>
      <c r="N331">
        <v>1482472800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s="17" t="str">
        <f t="shared" si="35"/>
        <v>video games</v>
      </c>
    </row>
    <row r="332" spans="1:20" ht="31.2" hidden="1" x14ac:dyDescent="0.3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 s="4">
        <f t="shared" si="32"/>
        <v>43077.25</v>
      </c>
      <c r="N332">
        <v>1512799200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s="17" t="str">
        <f t="shared" si="35"/>
        <v>documentary</v>
      </c>
    </row>
    <row r="333" spans="1:20" x14ac:dyDescent="0.3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 s="4">
        <f t="shared" si="32"/>
        <v>40896.25</v>
      </c>
      <c r="N333">
        <v>1324360800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s="17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 s="4">
        <f t="shared" si="32"/>
        <v>41361.208333333336</v>
      </c>
      <c r="N334">
        <v>1364533200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s="17" t="str">
        <f t="shared" si="35"/>
        <v>wearables</v>
      </c>
    </row>
    <row r="335" spans="1:20" x14ac:dyDescent="0.3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 s="4">
        <f t="shared" si="32"/>
        <v>43424.25</v>
      </c>
      <c r="N335">
        <v>1545112800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s="17" t="str">
        <f t="shared" si="35"/>
        <v>plays</v>
      </c>
    </row>
    <row r="336" spans="1:20" x14ac:dyDescent="0.3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 s="4">
        <f t="shared" si="32"/>
        <v>43110.25</v>
      </c>
      <c r="N336">
        <v>1516168800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s="17" t="str">
        <f t="shared" si="35"/>
        <v>rock</v>
      </c>
    </row>
    <row r="337" spans="1:20" x14ac:dyDescent="0.3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 s="4">
        <f t="shared" si="32"/>
        <v>43784.25</v>
      </c>
      <c r="N337">
        <v>1574920800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s="17" t="str">
        <f t="shared" si="35"/>
        <v>rock</v>
      </c>
    </row>
    <row r="338" spans="1:20" x14ac:dyDescent="0.3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 s="4">
        <f t="shared" si="32"/>
        <v>40527.25</v>
      </c>
      <c r="N338">
        <v>1292479200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s="17" t="str">
        <f t="shared" si="35"/>
        <v>rock</v>
      </c>
    </row>
    <row r="339" spans="1:20" x14ac:dyDescent="0.3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 s="4">
        <f t="shared" si="32"/>
        <v>43780.25</v>
      </c>
      <c r="N339">
        <v>1573538400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s="17" t="str">
        <f t="shared" si="35"/>
        <v>plays</v>
      </c>
    </row>
    <row r="340" spans="1:20" x14ac:dyDescent="0.3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 s="4">
        <f t="shared" si="32"/>
        <v>40821.208333333336</v>
      </c>
      <c r="N340">
        <v>1320382800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s="17" t="str">
        <f t="shared" si="35"/>
        <v>plays</v>
      </c>
    </row>
    <row r="341" spans="1:20" hidden="1" x14ac:dyDescent="0.3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 s="4">
        <f t="shared" si="32"/>
        <v>42949.208333333328</v>
      </c>
      <c r="N341">
        <v>1502859600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s="17" t="str">
        <f t="shared" si="35"/>
        <v>plays</v>
      </c>
    </row>
    <row r="342" spans="1:20" x14ac:dyDescent="0.3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 s="4">
        <f t="shared" si="32"/>
        <v>40889.25</v>
      </c>
      <c r="N342">
        <v>1323756000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s="17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 s="4">
        <f t="shared" si="32"/>
        <v>42244.208333333328</v>
      </c>
      <c r="N343">
        <v>1441342800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s="17" t="str">
        <f t="shared" si="35"/>
        <v>indie rock</v>
      </c>
    </row>
    <row r="344" spans="1:20" x14ac:dyDescent="0.3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 s="4">
        <f t="shared" si="32"/>
        <v>41475.208333333336</v>
      </c>
      <c r="N344">
        <v>1375333200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s="17" t="str">
        <f t="shared" si="35"/>
        <v>plays</v>
      </c>
    </row>
    <row r="345" spans="1:20" x14ac:dyDescent="0.3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 s="4">
        <f t="shared" si="32"/>
        <v>41597.25</v>
      </c>
      <c r="N345">
        <v>1389420000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s="17" t="str">
        <f t="shared" si="35"/>
        <v>plays</v>
      </c>
    </row>
    <row r="346" spans="1:20" x14ac:dyDescent="0.3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 s="4">
        <f t="shared" si="32"/>
        <v>43122.25</v>
      </c>
      <c r="N346">
        <v>1520056800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s="17" t="str">
        <f t="shared" si="35"/>
        <v>video games</v>
      </c>
    </row>
    <row r="347" spans="1:20" hidden="1" x14ac:dyDescent="0.3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 s="4">
        <f t="shared" si="32"/>
        <v>42194.208333333328</v>
      </c>
      <c r="N347">
        <v>1436504400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s="17" t="str">
        <f t="shared" si="35"/>
        <v>drama</v>
      </c>
    </row>
    <row r="348" spans="1:20" x14ac:dyDescent="0.3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4">
        <f t="shared" si="32"/>
        <v>42971.208333333328</v>
      </c>
      <c r="N348">
        <v>1508302800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s="17" t="str">
        <f t="shared" si="35"/>
        <v>indie rock</v>
      </c>
    </row>
    <row r="349" spans="1:20" x14ac:dyDescent="0.3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 s="4">
        <f t="shared" si="32"/>
        <v>42046.25</v>
      </c>
      <c r="N349">
        <v>1425708000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s="17" t="str">
        <f t="shared" si="35"/>
        <v>web</v>
      </c>
    </row>
    <row r="350" spans="1:20" x14ac:dyDescent="0.3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 s="4">
        <f t="shared" si="32"/>
        <v>42782.25</v>
      </c>
      <c r="N350">
        <v>1488348000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s="17" t="str">
        <f t="shared" si="35"/>
        <v>food trucks</v>
      </c>
    </row>
    <row r="351" spans="1:20" x14ac:dyDescent="0.3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 s="4">
        <f t="shared" si="32"/>
        <v>42930.208333333328</v>
      </c>
      <c r="N351">
        <v>1502600400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s="17" t="str">
        <f t="shared" si="35"/>
        <v>plays</v>
      </c>
    </row>
    <row r="352" spans="1:20" x14ac:dyDescent="0.3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4">
        <f t="shared" si="32"/>
        <v>42144.208333333328</v>
      </c>
      <c r="N352">
        <v>1433653200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s="17" t="str">
        <f t="shared" si="35"/>
        <v>jazz</v>
      </c>
    </row>
    <row r="353" spans="1:20" x14ac:dyDescent="0.3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 s="4">
        <f t="shared" si="32"/>
        <v>42240.208333333328</v>
      </c>
      <c r="N353">
        <v>1441602000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s="17" t="str">
        <f t="shared" si="35"/>
        <v>rock</v>
      </c>
    </row>
    <row r="354" spans="1:20" hidden="1" x14ac:dyDescent="0.3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 s="4">
        <f t="shared" si="32"/>
        <v>42315.25</v>
      </c>
      <c r="N354">
        <v>1447567200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s="17" t="str">
        <f t="shared" si="35"/>
        <v>plays</v>
      </c>
    </row>
    <row r="355" spans="1:20" x14ac:dyDescent="0.3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 s="4">
        <f t="shared" si="32"/>
        <v>43651.208333333328</v>
      </c>
      <c r="N355">
        <v>1562389200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s="17" t="str">
        <f t="shared" si="35"/>
        <v>plays</v>
      </c>
    </row>
    <row r="356" spans="1:20" hidden="1" x14ac:dyDescent="0.3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4">
        <f t="shared" si="32"/>
        <v>41520.208333333336</v>
      </c>
      <c r="N356">
        <v>1378789200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s="17" t="str">
        <f t="shared" si="35"/>
        <v>documentary</v>
      </c>
    </row>
    <row r="357" spans="1:20" x14ac:dyDescent="0.3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 s="4">
        <f t="shared" si="32"/>
        <v>42757.25</v>
      </c>
      <c r="N357">
        <v>1488520800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s="17" t="str">
        <f t="shared" si="35"/>
        <v>wearables</v>
      </c>
    </row>
    <row r="358" spans="1:20" hidden="1" x14ac:dyDescent="0.3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 s="4">
        <f t="shared" si="32"/>
        <v>40922.25</v>
      </c>
      <c r="N358">
        <v>1327298400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s="17" t="str">
        <f t="shared" si="35"/>
        <v>plays</v>
      </c>
    </row>
    <row r="359" spans="1:20" x14ac:dyDescent="0.3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 s="4">
        <f t="shared" si="32"/>
        <v>42250.208333333328</v>
      </c>
      <c r="N359">
        <v>1443416400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s="17" t="str">
        <f t="shared" si="35"/>
        <v>video games</v>
      </c>
    </row>
    <row r="360" spans="1:20" hidden="1" x14ac:dyDescent="0.3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 s="4">
        <f t="shared" si="32"/>
        <v>43322.208333333328</v>
      </c>
      <c r="N360">
        <v>1534136400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s="17" t="str">
        <f t="shared" si="35"/>
        <v>photography books</v>
      </c>
    </row>
    <row r="361" spans="1:20" x14ac:dyDescent="0.3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 s="4">
        <f t="shared" si="32"/>
        <v>40782.208333333336</v>
      </c>
      <c r="N361">
        <v>1315026000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s="17" t="str">
        <f t="shared" si="35"/>
        <v>animation</v>
      </c>
    </row>
    <row r="362" spans="1:20" hidden="1" x14ac:dyDescent="0.3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 s="4">
        <f t="shared" si="32"/>
        <v>40544.25</v>
      </c>
      <c r="N362">
        <v>1295071200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s="17" t="str">
        <f t="shared" si="35"/>
        <v>plays</v>
      </c>
    </row>
    <row r="363" spans="1:20" x14ac:dyDescent="0.3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 s="4">
        <f t="shared" si="32"/>
        <v>43015.208333333328</v>
      </c>
      <c r="N363">
        <v>1509426000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s="17" t="str">
        <f t="shared" si="35"/>
        <v>plays</v>
      </c>
    </row>
    <row r="364" spans="1:20" x14ac:dyDescent="0.3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 s="4">
        <f t="shared" si="32"/>
        <v>40570.25</v>
      </c>
      <c r="N364">
        <v>1299391200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s="17" t="str">
        <f t="shared" si="35"/>
        <v>rock</v>
      </c>
    </row>
    <row r="365" spans="1:20" x14ac:dyDescent="0.3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 s="4">
        <f t="shared" si="32"/>
        <v>40904.25</v>
      </c>
      <c r="N365">
        <v>1325052000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s="17" t="str">
        <f t="shared" si="35"/>
        <v>rock</v>
      </c>
    </row>
    <row r="366" spans="1:20" x14ac:dyDescent="0.3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 s="4">
        <f t="shared" si="32"/>
        <v>43164.25</v>
      </c>
      <c r="N366">
        <v>1522818000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s="17" t="str">
        <f t="shared" si="35"/>
        <v>indie rock</v>
      </c>
    </row>
    <row r="367" spans="1:20" hidden="1" x14ac:dyDescent="0.3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 s="4">
        <f t="shared" si="32"/>
        <v>42733.25</v>
      </c>
      <c r="N367">
        <v>1485324000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s="17" t="str">
        <f t="shared" si="35"/>
        <v>plays</v>
      </c>
    </row>
    <row r="368" spans="1:20" x14ac:dyDescent="0.3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 s="4">
        <f t="shared" si="32"/>
        <v>40546.25</v>
      </c>
      <c r="N368">
        <v>1294120800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s="17" t="str">
        <f t="shared" si="35"/>
        <v>plays</v>
      </c>
    </row>
    <row r="369" spans="1:20" x14ac:dyDescent="0.3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 s="4">
        <f t="shared" si="32"/>
        <v>41930.208333333336</v>
      </c>
      <c r="N369">
        <v>1415685600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s="17" t="str">
        <f t="shared" si="35"/>
        <v>plays</v>
      </c>
    </row>
    <row r="370" spans="1:20" hidden="1" x14ac:dyDescent="0.3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 s="4">
        <f t="shared" si="32"/>
        <v>40464.208333333336</v>
      </c>
      <c r="N370">
        <v>1288933200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s="17" t="str">
        <f t="shared" si="35"/>
        <v>documentary</v>
      </c>
    </row>
    <row r="371" spans="1:20" x14ac:dyDescent="0.3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 s="4">
        <f t="shared" si="32"/>
        <v>41308.25</v>
      </c>
      <c r="N371">
        <v>1363237200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s="17" t="str">
        <f t="shared" si="35"/>
        <v>television</v>
      </c>
    </row>
    <row r="372" spans="1:20" x14ac:dyDescent="0.3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 s="4">
        <f t="shared" si="32"/>
        <v>43570.208333333328</v>
      </c>
      <c r="N372">
        <v>1555822800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s="17" t="str">
        <f t="shared" si="35"/>
        <v>plays</v>
      </c>
    </row>
    <row r="373" spans="1:20" x14ac:dyDescent="0.3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 s="4">
        <f t="shared" si="32"/>
        <v>42043.25</v>
      </c>
      <c r="N373">
        <v>1427778000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s="17" t="str">
        <f t="shared" si="35"/>
        <v>plays</v>
      </c>
    </row>
    <row r="374" spans="1:20" ht="31.2" x14ac:dyDescent="0.3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 s="4">
        <f t="shared" si="32"/>
        <v>42012.25</v>
      </c>
      <c r="N374">
        <v>1422424800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s="17" t="str">
        <f t="shared" si="35"/>
        <v>documentary</v>
      </c>
    </row>
    <row r="375" spans="1:20" x14ac:dyDescent="0.3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 s="4">
        <f t="shared" si="32"/>
        <v>42964.208333333328</v>
      </c>
      <c r="N375">
        <v>1503637200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s="17" t="str">
        <f t="shared" si="35"/>
        <v>plays</v>
      </c>
    </row>
    <row r="376" spans="1:20" ht="31.2" x14ac:dyDescent="0.3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 s="4">
        <f t="shared" si="32"/>
        <v>43476.25</v>
      </c>
      <c r="N376">
        <v>1547618400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s="17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4">
        <f t="shared" si="32"/>
        <v>42293.208333333328</v>
      </c>
      <c r="N377">
        <v>1449900000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s="17" t="str">
        <f t="shared" si="35"/>
        <v>indie rock</v>
      </c>
    </row>
    <row r="378" spans="1:20" x14ac:dyDescent="0.3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 s="4">
        <f t="shared" si="32"/>
        <v>41826.208333333336</v>
      </c>
      <c r="N378">
        <v>1405141200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s="17" t="str">
        <f t="shared" si="35"/>
        <v>rock</v>
      </c>
    </row>
    <row r="379" spans="1:20" x14ac:dyDescent="0.3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 s="4">
        <f t="shared" si="32"/>
        <v>43760.208333333328</v>
      </c>
      <c r="N379">
        <v>1572933600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s="17" t="str">
        <f t="shared" si="35"/>
        <v>plays</v>
      </c>
    </row>
    <row r="380" spans="1:20" x14ac:dyDescent="0.3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 s="4">
        <f t="shared" si="32"/>
        <v>43241.208333333328</v>
      </c>
      <c r="N380">
        <v>1530162000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s="17" t="str">
        <f t="shared" si="35"/>
        <v>documentary</v>
      </c>
    </row>
    <row r="381" spans="1:20" hidden="1" x14ac:dyDescent="0.3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 s="4">
        <f t="shared" si="32"/>
        <v>40843.208333333336</v>
      </c>
      <c r="N381">
        <v>1320904800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s="17" t="str">
        <f t="shared" si="35"/>
        <v>plays</v>
      </c>
    </row>
    <row r="382" spans="1:20" ht="31.2" x14ac:dyDescent="0.3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 s="4">
        <f t="shared" si="32"/>
        <v>41448.208333333336</v>
      </c>
      <c r="N382">
        <v>1372395600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s="17" t="str">
        <f t="shared" si="35"/>
        <v>plays</v>
      </c>
    </row>
    <row r="383" spans="1:20" x14ac:dyDescent="0.3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 s="4">
        <f t="shared" si="32"/>
        <v>42163.208333333328</v>
      </c>
      <c r="N383">
        <v>1437714000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s="17" t="str">
        <f t="shared" si="35"/>
        <v>plays</v>
      </c>
    </row>
    <row r="384" spans="1:20" ht="31.2" x14ac:dyDescent="0.3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 s="4">
        <f t="shared" si="32"/>
        <v>43024.208333333328</v>
      </c>
      <c r="N384">
        <v>1509771600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s="17" t="str">
        <f t="shared" si="35"/>
        <v>photography books</v>
      </c>
    </row>
    <row r="385" spans="1:20" x14ac:dyDescent="0.3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 s="4">
        <f t="shared" si="32"/>
        <v>43509.25</v>
      </c>
      <c r="N385">
        <v>1550556000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s="17" t="str">
        <f t="shared" si="35"/>
        <v>food trucks</v>
      </c>
    </row>
    <row r="386" spans="1:20" x14ac:dyDescent="0.3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 s="4">
        <f t="shared" si="32"/>
        <v>42776.25</v>
      </c>
      <c r="N386">
        <v>1489039200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s="17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 s="4">
        <f t="shared" ref="M387:M450" si="38">(((L387/60)/60)/24)+DATE(1970,1,1)</f>
        <v>43553.208333333328</v>
      </c>
      <c r="N387">
        <v>1556600400</v>
      </c>
      <c r="O387" s="4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s="1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 s="4">
        <f t="shared" si="38"/>
        <v>40355.208333333336</v>
      </c>
      <c r="N388">
        <v>1278565200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s="17" t="str">
        <f t="shared" si="41"/>
        <v>plays</v>
      </c>
    </row>
    <row r="389" spans="1:20" x14ac:dyDescent="0.3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 s="4">
        <f t="shared" si="38"/>
        <v>41072.208333333336</v>
      </c>
      <c r="N389">
        <v>1339909200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s="17" t="str">
        <f t="shared" si="41"/>
        <v>wearables</v>
      </c>
    </row>
    <row r="390" spans="1:20" hidden="1" x14ac:dyDescent="0.3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 s="4">
        <f t="shared" si="38"/>
        <v>40912.25</v>
      </c>
      <c r="N390">
        <v>1325829600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s="17" t="str">
        <f t="shared" si="41"/>
        <v>indie rock</v>
      </c>
    </row>
    <row r="391" spans="1:20" x14ac:dyDescent="0.3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 s="4">
        <f t="shared" si="38"/>
        <v>40479.208333333336</v>
      </c>
      <c r="N391">
        <v>1290578400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s="17" t="str">
        <f t="shared" si="41"/>
        <v>plays</v>
      </c>
    </row>
    <row r="392" spans="1:20" x14ac:dyDescent="0.3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4">
        <f t="shared" si="38"/>
        <v>41530.208333333336</v>
      </c>
      <c r="N392">
        <v>1380344400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s="17" t="str">
        <f t="shared" si="41"/>
        <v>photography books</v>
      </c>
    </row>
    <row r="393" spans="1:20" x14ac:dyDescent="0.3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 s="4">
        <f t="shared" si="38"/>
        <v>41653.25</v>
      </c>
      <c r="N393">
        <v>1389852000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s="17" t="str">
        <f t="shared" si="41"/>
        <v>nonfiction</v>
      </c>
    </row>
    <row r="394" spans="1:20" ht="31.2" x14ac:dyDescent="0.3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 s="4">
        <f t="shared" si="38"/>
        <v>40549.25</v>
      </c>
      <c r="N394">
        <v>1294466400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s="17" t="str">
        <f t="shared" si="41"/>
        <v>wearables</v>
      </c>
    </row>
    <row r="395" spans="1:20" hidden="1" x14ac:dyDescent="0.3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 s="4">
        <f t="shared" si="38"/>
        <v>42933.208333333328</v>
      </c>
      <c r="N395">
        <v>1500354000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s="17" t="str">
        <f t="shared" si="41"/>
        <v>jazz</v>
      </c>
    </row>
    <row r="396" spans="1:20" x14ac:dyDescent="0.3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 s="4">
        <f t="shared" si="38"/>
        <v>41484.208333333336</v>
      </c>
      <c r="N396">
        <v>1375938000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s="17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 s="4">
        <f t="shared" si="38"/>
        <v>40885.25</v>
      </c>
      <c r="N397">
        <v>1323410400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s="17" t="str">
        <f t="shared" si="41"/>
        <v>plays</v>
      </c>
    </row>
    <row r="398" spans="1:20" hidden="1" x14ac:dyDescent="0.3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 s="4">
        <f t="shared" si="38"/>
        <v>43378.208333333328</v>
      </c>
      <c r="N398">
        <v>1539406800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s="17" t="str">
        <f t="shared" si="41"/>
        <v>drama</v>
      </c>
    </row>
    <row r="399" spans="1:20" x14ac:dyDescent="0.3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 s="4">
        <f t="shared" si="38"/>
        <v>41417.208333333336</v>
      </c>
      <c r="N399">
        <v>1369803600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s="17" t="str">
        <f t="shared" si="41"/>
        <v>rock</v>
      </c>
    </row>
    <row r="400" spans="1:20" ht="31.2" hidden="1" x14ac:dyDescent="0.3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 s="4">
        <f t="shared" si="38"/>
        <v>43228.208333333328</v>
      </c>
      <c r="N400">
        <v>1525928400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s="17" t="str">
        <f t="shared" si="41"/>
        <v>animation</v>
      </c>
    </row>
    <row r="401" spans="1:20" x14ac:dyDescent="0.3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 s="4">
        <f t="shared" si="38"/>
        <v>40576.25</v>
      </c>
      <c r="N401">
        <v>1297231200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s="17" t="str">
        <f t="shared" si="41"/>
        <v>indie rock</v>
      </c>
    </row>
    <row r="402" spans="1:20" ht="31.2" x14ac:dyDescent="0.3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4">
        <f t="shared" si="38"/>
        <v>41502.208333333336</v>
      </c>
      <c r="N402">
        <v>1378530000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s="17" t="str">
        <f t="shared" si="41"/>
        <v>photography books</v>
      </c>
    </row>
    <row r="403" spans="1:20" x14ac:dyDescent="0.3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 s="4">
        <f t="shared" si="38"/>
        <v>43765.208333333328</v>
      </c>
      <c r="N403">
        <v>1572152400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s="17" t="str">
        <f t="shared" si="41"/>
        <v>plays</v>
      </c>
    </row>
    <row r="404" spans="1:20" x14ac:dyDescent="0.3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4">
        <f t="shared" si="38"/>
        <v>40914.25</v>
      </c>
      <c r="N404">
        <v>1329890400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s="17" t="str">
        <f t="shared" si="41"/>
        <v>shorts</v>
      </c>
    </row>
    <row r="405" spans="1:20" hidden="1" x14ac:dyDescent="0.3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 s="4">
        <f t="shared" si="38"/>
        <v>40310.208333333336</v>
      </c>
      <c r="N405">
        <v>1276750800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s="17" t="str">
        <f t="shared" si="41"/>
        <v>plays</v>
      </c>
    </row>
    <row r="406" spans="1:20" x14ac:dyDescent="0.3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 s="4">
        <f t="shared" si="38"/>
        <v>43053.25</v>
      </c>
      <c r="N406">
        <v>1510898400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s="17" t="str">
        <f t="shared" si="41"/>
        <v>plays</v>
      </c>
    </row>
    <row r="407" spans="1:20" x14ac:dyDescent="0.3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 s="4">
        <f t="shared" si="38"/>
        <v>43255.208333333328</v>
      </c>
      <c r="N407">
        <v>1532408400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s="17" t="str">
        <f t="shared" si="41"/>
        <v>plays</v>
      </c>
    </row>
    <row r="408" spans="1:20" ht="31.2" x14ac:dyDescent="0.3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 s="4">
        <f t="shared" si="38"/>
        <v>41304.25</v>
      </c>
      <c r="N408">
        <v>1360562400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s="17" t="str">
        <f t="shared" si="41"/>
        <v>documentary</v>
      </c>
    </row>
    <row r="409" spans="1:20" hidden="1" x14ac:dyDescent="0.3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4">
        <f t="shared" si="38"/>
        <v>43751.208333333328</v>
      </c>
      <c r="N409">
        <v>1571547600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s="17" t="str">
        <f t="shared" si="41"/>
        <v>plays</v>
      </c>
    </row>
    <row r="410" spans="1:20" hidden="1" x14ac:dyDescent="0.3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 s="4">
        <f t="shared" si="38"/>
        <v>42541.208333333328</v>
      </c>
      <c r="N410">
        <v>1468126800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s="17" t="str">
        <f t="shared" si="41"/>
        <v>documentary</v>
      </c>
    </row>
    <row r="411" spans="1:20" x14ac:dyDescent="0.3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 s="4">
        <f t="shared" si="38"/>
        <v>42843.208333333328</v>
      </c>
      <c r="N411">
        <v>1492837200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s="17" t="str">
        <f t="shared" si="41"/>
        <v>rock</v>
      </c>
    </row>
    <row r="412" spans="1:20" x14ac:dyDescent="0.3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 s="4">
        <f t="shared" si="38"/>
        <v>42122.208333333328</v>
      </c>
      <c r="N412">
        <v>1430197200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s="17" t="str">
        <f t="shared" si="41"/>
        <v>mobile games</v>
      </c>
    </row>
    <row r="413" spans="1:20" x14ac:dyDescent="0.3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 s="4">
        <f t="shared" si="38"/>
        <v>42884.208333333328</v>
      </c>
      <c r="N413">
        <v>1496206800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s="17" t="str">
        <f t="shared" si="41"/>
        <v>plays</v>
      </c>
    </row>
    <row r="414" spans="1:20" x14ac:dyDescent="0.3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 s="4">
        <f t="shared" si="38"/>
        <v>41642.25</v>
      </c>
      <c r="N414">
        <v>1389592800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s="17" t="str">
        <f t="shared" si="41"/>
        <v>fiction</v>
      </c>
    </row>
    <row r="415" spans="1:20" x14ac:dyDescent="0.3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 s="4">
        <f t="shared" si="38"/>
        <v>43431.25</v>
      </c>
      <c r="N415">
        <v>1545631200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s="17" t="str">
        <f t="shared" si="41"/>
        <v>animation</v>
      </c>
    </row>
    <row r="416" spans="1:20" x14ac:dyDescent="0.3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 s="4">
        <f t="shared" si="38"/>
        <v>40288.208333333336</v>
      </c>
      <c r="N416">
        <v>1272430800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s="17" t="str">
        <f t="shared" si="41"/>
        <v>food trucks</v>
      </c>
    </row>
    <row r="417" spans="1:20" x14ac:dyDescent="0.3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 s="4">
        <f t="shared" si="38"/>
        <v>40921.25</v>
      </c>
      <c r="N417">
        <v>1327903200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s="17" t="str">
        <f t="shared" si="41"/>
        <v>plays</v>
      </c>
    </row>
    <row r="418" spans="1:20" ht="31.2" x14ac:dyDescent="0.3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 s="4">
        <f t="shared" si="38"/>
        <v>40560.25</v>
      </c>
      <c r="N418">
        <v>1296021600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s="17" t="str">
        <f t="shared" si="41"/>
        <v>documentary</v>
      </c>
    </row>
    <row r="419" spans="1:20" x14ac:dyDescent="0.3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 s="4">
        <f t="shared" si="38"/>
        <v>43407.208333333328</v>
      </c>
      <c r="N419">
        <v>1543298400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s="17" t="str">
        <f t="shared" si="41"/>
        <v>plays</v>
      </c>
    </row>
    <row r="420" spans="1:20" hidden="1" x14ac:dyDescent="0.3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 s="4">
        <f t="shared" si="38"/>
        <v>41035.208333333336</v>
      </c>
      <c r="N420">
        <v>1336366800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s="17" t="str">
        <f t="shared" si="41"/>
        <v>documentary</v>
      </c>
    </row>
    <row r="421" spans="1:20" x14ac:dyDescent="0.3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 s="4">
        <f t="shared" si="38"/>
        <v>40899.25</v>
      </c>
      <c r="N421">
        <v>1325052000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s="17" t="str">
        <f t="shared" si="41"/>
        <v>web</v>
      </c>
    </row>
    <row r="422" spans="1:20" x14ac:dyDescent="0.3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 s="4">
        <f t="shared" si="38"/>
        <v>42911.208333333328</v>
      </c>
      <c r="N422">
        <v>1499576400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s="17" t="str">
        <f t="shared" si="41"/>
        <v>plays</v>
      </c>
    </row>
    <row r="423" spans="1:20" x14ac:dyDescent="0.3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 s="4">
        <f t="shared" si="38"/>
        <v>42915.208333333328</v>
      </c>
      <c r="N423">
        <v>1501304400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s="17" t="str">
        <f t="shared" si="41"/>
        <v>wearables</v>
      </c>
    </row>
    <row r="424" spans="1:20" ht="31.2" x14ac:dyDescent="0.3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 s="4">
        <f t="shared" si="38"/>
        <v>40285.208333333336</v>
      </c>
      <c r="N424">
        <v>1273208400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s="17" t="str">
        <f t="shared" si="41"/>
        <v>plays</v>
      </c>
    </row>
    <row r="425" spans="1:20" x14ac:dyDescent="0.3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 s="4">
        <f t="shared" si="38"/>
        <v>40808.208333333336</v>
      </c>
      <c r="N425">
        <v>1316840400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s="17" t="str">
        <f t="shared" si="41"/>
        <v>food trucks</v>
      </c>
    </row>
    <row r="426" spans="1:20" x14ac:dyDescent="0.3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 s="4">
        <f t="shared" si="38"/>
        <v>43208.208333333328</v>
      </c>
      <c r="N426">
        <v>1524546000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s="17" t="str">
        <f t="shared" si="41"/>
        <v>indie rock</v>
      </c>
    </row>
    <row r="427" spans="1:20" x14ac:dyDescent="0.3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 s="4">
        <f t="shared" si="38"/>
        <v>42213.208333333328</v>
      </c>
      <c r="N427">
        <v>1438578000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s="17" t="str">
        <f t="shared" si="41"/>
        <v>photography books</v>
      </c>
    </row>
    <row r="428" spans="1:20" x14ac:dyDescent="0.3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 s="4">
        <f t="shared" si="38"/>
        <v>41332.25</v>
      </c>
      <c r="N428">
        <v>1362549600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s="17" t="str">
        <f t="shared" si="41"/>
        <v>plays</v>
      </c>
    </row>
    <row r="429" spans="1:20" x14ac:dyDescent="0.3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 s="4">
        <f t="shared" si="38"/>
        <v>41895.208333333336</v>
      </c>
      <c r="N429">
        <v>1413349200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s="17" t="str">
        <f t="shared" si="41"/>
        <v>plays</v>
      </c>
    </row>
    <row r="430" spans="1:20" x14ac:dyDescent="0.3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 s="4">
        <f t="shared" si="38"/>
        <v>40585.25</v>
      </c>
      <c r="N430">
        <v>1298008800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s="17" t="str">
        <f t="shared" si="41"/>
        <v>animation</v>
      </c>
    </row>
    <row r="431" spans="1:20" x14ac:dyDescent="0.3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 s="4">
        <f t="shared" si="38"/>
        <v>41680.25</v>
      </c>
      <c r="N431">
        <v>1394427600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s="17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 s="4">
        <f t="shared" si="38"/>
        <v>43737.208333333328</v>
      </c>
      <c r="N432">
        <v>1572670800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s="17" t="str">
        <f t="shared" si="41"/>
        <v>plays</v>
      </c>
    </row>
    <row r="433" spans="1:20" x14ac:dyDescent="0.3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 s="4">
        <f t="shared" si="38"/>
        <v>43273.208333333328</v>
      </c>
      <c r="N433">
        <v>1531112400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s="17" t="str">
        <f t="shared" si="41"/>
        <v>plays</v>
      </c>
    </row>
    <row r="434" spans="1:20" ht="31.2" x14ac:dyDescent="0.3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 s="4">
        <f t="shared" si="38"/>
        <v>41761.208333333336</v>
      </c>
      <c r="N434">
        <v>1400734800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s="17" t="str">
        <f t="shared" si="41"/>
        <v>plays</v>
      </c>
    </row>
    <row r="435" spans="1:20" x14ac:dyDescent="0.3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 s="4">
        <f t="shared" si="38"/>
        <v>41603.25</v>
      </c>
      <c r="N435">
        <v>1386741600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s="17" t="str">
        <f t="shared" si="41"/>
        <v>documentary</v>
      </c>
    </row>
    <row r="436" spans="1:20" hidden="1" x14ac:dyDescent="0.3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4">
        <f t="shared" si="38"/>
        <v>42705.25</v>
      </c>
      <c r="N436">
        <v>1481781600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s="17" t="str">
        <f t="shared" si="41"/>
        <v>plays</v>
      </c>
    </row>
    <row r="437" spans="1:20" hidden="1" x14ac:dyDescent="0.3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 s="4">
        <f t="shared" si="38"/>
        <v>41988.25</v>
      </c>
      <c r="N437">
        <v>1419660000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s="17" t="str">
        <f t="shared" si="41"/>
        <v>plays</v>
      </c>
    </row>
    <row r="438" spans="1:20" x14ac:dyDescent="0.3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 s="4">
        <f t="shared" si="38"/>
        <v>43575.208333333328</v>
      </c>
      <c r="N438">
        <v>1555822800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s="17" t="str">
        <f t="shared" si="41"/>
        <v>jazz</v>
      </c>
    </row>
    <row r="439" spans="1:20" x14ac:dyDescent="0.3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 s="4">
        <f t="shared" si="38"/>
        <v>42260.208333333328</v>
      </c>
      <c r="N439">
        <v>1442379600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s="17" t="str">
        <f t="shared" si="41"/>
        <v>animation</v>
      </c>
    </row>
    <row r="440" spans="1:20" ht="31.2" x14ac:dyDescent="0.3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 s="4">
        <f t="shared" si="38"/>
        <v>41337.25</v>
      </c>
      <c r="N440">
        <v>1364965200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s="17" t="str">
        <f t="shared" si="41"/>
        <v>plays</v>
      </c>
    </row>
    <row r="441" spans="1:20" x14ac:dyDescent="0.3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 s="4">
        <f t="shared" si="38"/>
        <v>42680.208333333328</v>
      </c>
      <c r="N441">
        <v>1479016800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s="17" t="str">
        <f t="shared" si="41"/>
        <v>science fiction</v>
      </c>
    </row>
    <row r="442" spans="1:20" x14ac:dyDescent="0.3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 s="4">
        <f t="shared" si="38"/>
        <v>42916.208333333328</v>
      </c>
      <c r="N442">
        <v>1499662800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s="17" t="str">
        <f t="shared" si="41"/>
        <v>television</v>
      </c>
    </row>
    <row r="443" spans="1:20" x14ac:dyDescent="0.3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4">
        <f t="shared" si="38"/>
        <v>41025.208333333336</v>
      </c>
      <c r="N443">
        <v>1337835600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s="17" t="str">
        <f t="shared" si="41"/>
        <v>wearables</v>
      </c>
    </row>
    <row r="444" spans="1:20" hidden="1" x14ac:dyDescent="0.3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 s="4">
        <f t="shared" si="38"/>
        <v>42980.208333333328</v>
      </c>
      <c r="N444">
        <v>1505710800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s="17" t="str">
        <f t="shared" si="41"/>
        <v>plays</v>
      </c>
    </row>
    <row r="445" spans="1:20" x14ac:dyDescent="0.3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 s="4">
        <f t="shared" si="38"/>
        <v>40451.208333333336</v>
      </c>
      <c r="N445">
        <v>1287464400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s="17" t="str">
        <f t="shared" si="41"/>
        <v>plays</v>
      </c>
    </row>
    <row r="446" spans="1:20" x14ac:dyDescent="0.3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 s="4">
        <f t="shared" si="38"/>
        <v>40748.208333333336</v>
      </c>
      <c r="N446">
        <v>1311656400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s="17" t="str">
        <f t="shared" si="41"/>
        <v>indie rock</v>
      </c>
    </row>
    <row r="447" spans="1:20" ht="31.2" x14ac:dyDescent="0.3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 s="4">
        <f t="shared" si="38"/>
        <v>40515.25</v>
      </c>
      <c r="N447">
        <v>1293170400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s="17" t="str">
        <f t="shared" si="41"/>
        <v>plays</v>
      </c>
    </row>
    <row r="448" spans="1:20" x14ac:dyDescent="0.3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 s="4">
        <f t="shared" si="38"/>
        <v>41261.25</v>
      </c>
      <c r="N448">
        <v>1355983200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s="17" t="str">
        <f t="shared" si="41"/>
        <v>wearables</v>
      </c>
    </row>
    <row r="449" spans="1:20" ht="31.2" hidden="1" x14ac:dyDescent="0.3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4">
        <f t="shared" si="38"/>
        <v>43088.25</v>
      </c>
      <c r="N449">
        <v>1515045600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s="17" t="str">
        <f t="shared" si="41"/>
        <v>television</v>
      </c>
    </row>
    <row r="450" spans="1:20" x14ac:dyDescent="0.3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 s="4">
        <f t="shared" si="38"/>
        <v>41378.208333333336</v>
      </c>
      <c r="N450">
        <v>1366088400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s="17" t="str">
        <f t="shared" si="41"/>
        <v>video games</v>
      </c>
    </row>
    <row r="451" spans="1:20" hidden="1" x14ac:dyDescent="0.3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 s="4">
        <f t="shared" ref="M451:M514" si="44">(((L451/60)/60)/24)+DATE(1970,1,1)</f>
        <v>43530.25</v>
      </c>
      <c r="N451">
        <v>1553317200</v>
      </c>
      <c r="O451" s="4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s="17" t="str">
        <f t="shared" ref="T451:T514" si="47">RIGHT(R451,LEN(R451)-SEARCH("/",R451))</f>
        <v>video games</v>
      </c>
    </row>
    <row r="452" spans="1:20" hidden="1" x14ac:dyDescent="0.3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4">
        <f t="shared" si="44"/>
        <v>43394.208333333328</v>
      </c>
      <c r="N452">
        <v>1542088800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s="17" t="str">
        <f t="shared" si="47"/>
        <v>animation</v>
      </c>
    </row>
    <row r="453" spans="1:20" x14ac:dyDescent="0.3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 s="4">
        <f t="shared" si="44"/>
        <v>42935.208333333328</v>
      </c>
      <c r="N453">
        <v>1503118800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s="17" t="str">
        <f t="shared" si="47"/>
        <v>rock</v>
      </c>
    </row>
    <row r="454" spans="1:20" ht="31.2" x14ac:dyDescent="0.3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 s="4">
        <f t="shared" si="44"/>
        <v>40365.208333333336</v>
      </c>
      <c r="N454">
        <v>1278478800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s="17" t="str">
        <f t="shared" si="47"/>
        <v>drama</v>
      </c>
    </row>
    <row r="455" spans="1:20" ht="31.2" x14ac:dyDescent="0.3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 s="4">
        <f t="shared" si="44"/>
        <v>42705.25</v>
      </c>
      <c r="N455">
        <v>1484114400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s="17" t="str">
        <f t="shared" si="47"/>
        <v>science fiction</v>
      </c>
    </row>
    <row r="456" spans="1:20" x14ac:dyDescent="0.3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 s="4">
        <f t="shared" si="44"/>
        <v>41568.208333333336</v>
      </c>
      <c r="N456">
        <v>1385445600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s="17" t="str">
        <f t="shared" si="47"/>
        <v>drama</v>
      </c>
    </row>
    <row r="457" spans="1:20" x14ac:dyDescent="0.3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 s="4">
        <f t="shared" si="44"/>
        <v>40809.208333333336</v>
      </c>
      <c r="N457">
        <v>1318741200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s="17" t="str">
        <f t="shared" si="47"/>
        <v>plays</v>
      </c>
    </row>
    <row r="458" spans="1:20" ht="31.2" x14ac:dyDescent="0.3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 s="4">
        <f t="shared" si="44"/>
        <v>43141.25</v>
      </c>
      <c r="N458">
        <v>1518242400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s="17" t="str">
        <f t="shared" si="47"/>
        <v>indie rock</v>
      </c>
    </row>
    <row r="459" spans="1:20" x14ac:dyDescent="0.3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 s="4">
        <f t="shared" si="44"/>
        <v>42657.208333333328</v>
      </c>
      <c r="N459">
        <v>1476594000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s="17" t="str">
        <f t="shared" si="47"/>
        <v>plays</v>
      </c>
    </row>
    <row r="460" spans="1:20" x14ac:dyDescent="0.3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 s="4">
        <f t="shared" si="44"/>
        <v>40265.208333333336</v>
      </c>
      <c r="N460">
        <v>1273554000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s="17" t="str">
        <f t="shared" si="47"/>
        <v>plays</v>
      </c>
    </row>
    <row r="461" spans="1:20" x14ac:dyDescent="0.3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 s="4">
        <f t="shared" si="44"/>
        <v>42001.25</v>
      </c>
      <c r="N461">
        <v>1421906400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s="17" t="str">
        <f t="shared" si="47"/>
        <v>documentary</v>
      </c>
    </row>
    <row r="462" spans="1:20" x14ac:dyDescent="0.3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4">
        <f t="shared" si="44"/>
        <v>40399.208333333336</v>
      </c>
      <c r="N462">
        <v>1281589200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s="17" t="str">
        <f t="shared" si="47"/>
        <v>plays</v>
      </c>
    </row>
    <row r="463" spans="1:20" x14ac:dyDescent="0.3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 s="4">
        <f t="shared" si="44"/>
        <v>41757.208333333336</v>
      </c>
      <c r="N463">
        <v>1400389200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s="17" t="str">
        <f t="shared" si="47"/>
        <v>drama</v>
      </c>
    </row>
    <row r="464" spans="1:20" x14ac:dyDescent="0.3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 s="4">
        <f t="shared" si="44"/>
        <v>41304.25</v>
      </c>
      <c r="N464">
        <v>1362808800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s="17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 s="4">
        <f t="shared" si="44"/>
        <v>41639.25</v>
      </c>
      <c r="N465">
        <v>1388815200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s="17" t="str">
        <f t="shared" si="47"/>
        <v>animation</v>
      </c>
    </row>
    <row r="466" spans="1:20" x14ac:dyDescent="0.3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 s="4">
        <f t="shared" si="44"/>
        <v>43142.25</v>
      </c>
      <c r="N466">
        <v>1519538400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s="17" t="str">
        <f t="shared" si="47"/>
        <v>plays</v>
      </c>
    </row>
    <row r="467" spans="1:20" x14ac:dyDescent="0.3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 s="4">
        <f t="shared" si="44"/>
        <v>43127.25</v>
      </c>
      <c r="N467">
        <v>1517810400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s="17" t="str">
        <f t="shared" si="47"/>
        <v>translations</v>
      </c>
    </row>
    <row r="468" spans="1:20" x14ac:dyDescent="0.3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 s="4">
        <f t="shared" si="44"/>
        <v>41409.208333333336</v>
      </c>
      <c r="N468">
        <v>1370581200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s="17" t="str">
        <f t="shared" si="47"/>
        <v>wearables</v>
      </c>
    </row>
    <row r="469" spans="1:20" ht="31.2" hidden="1" x14ac:dyDescent="0.3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 s="4">
        <f t="shared" si="44"/>
        <v>42331.25</v>
      </c>
      <c r="N469">
        <v>1448863200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s="17" t="str">
        <f t="shared" si="47"/>
        <v>web</v>
      </c>
    </row>
    <row r="470" spans="1:20" x14ac:dyDescent="0.3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4">
        <f t="shared" si="44"/>
        <v>43569.208333333328</v>
      </c>
      <c r="N470">
        <v>1556600400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s="17" t="str">
        <f t="shared" si="47"/>
        <v>plays</v>
      </c>
    </row>
    <row r="471" spans="1:20" x14ac:dyDescent="0.3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 s="4">
        <f t="shared" si="44"/>
        <v>42142.208333333328</v>
      </c>
      <c r="N471">
        <v>1432098000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s="17" t="str">
        <f t="shared" si="47"/>
        <v>drama</v>
      </c>
    </row>
    <row r="472" spans="1:20" x14ac:dyDescent="0.3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 s="4">
        <f t="shared" si="44"/>
        <v>42716.25</v>
      </c>
      <c r="N472">
        <v>1482127200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s="17" t="str">
        <f t="shared" si="47"/>
        <v>wearables</v>
      </c>
    </row>
    <row r="473" spans="1:20" hidden="1" x14ac:dyDescent="0.3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 s="4">
        <f t="shared" si="44"/>
        <v>41031.208333333336</v>
      </c>
      <c r="N473">
        <v>1335934800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s="17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 s="4">
        <f t="shared" si="44"/>
        <v>43535.208333333328</v>
      </c>
      <c r="N474">
        <v>1556946000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s="17" t="str">
        <f t="shared" si="47"/>
        <v>rock</v>
      </c>
    </row>
    <row r="475" spans="1:20" x14ac:dyDescent="0.3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 s="4">
        <f t="shared" si="44"/>
        <v>43277.208333333328</v>
      </c>
      <c r="N475">
        <v>1530075600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s="17" t="str">
        <f t="shared" si="47"/>
        <v>electric music</v>
      </c>
    </row>
    <row r="476" spans="1:20" x14ac:dyDescent="0.3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 s="4">
        <f t="shared" si="44"/>
        <v>41989.25</v>
      </c>
      <c r="N476">
        <v>1418796000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s="17" t="str">
        <f t="shared" si="47"/>
        <v>television</v>
      </c>
    </row>
    <row r="477" spans="1:20" ht="31.2" x14ac:dyDescent="0.3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 s="4">
        <f t="shared" si="44"/>
        <v>41450.208333333336</v>
      </c>
      <c r="N477">
        <v>1372482000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s="1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 s="4">
        <f t="shared" si="44"/>
        <v>43322.208333333328</v>
      </c>
      <c r="N478">
        <v>1534395600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s="17" t="str">
        <f t="shared" si="47"/>
        <v>fiction</v>
      </c>
    </row>
    <row r="479" spans="1:20" x14ac:dyDescent="0.3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 s="4">
        <f t="shared" si="44"/>
        <v>40720.208333333336</v>
      </c>
      <c r="N479">
        <v>1311397200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s="17" t="str">
        <f t="shared" si="47"/>
        <v>science fiction</v>
      </c>
    </row>
    <row r="480" spans="1:20" x14ac:dyDescent="0.3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 s="4">
        <f t="shared" si="44"/>
        <v>42072.208333333328</v>
      </c>
      <c r="N480">
        <v>1426914000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s="17" t="str">
        <f t="shared" si="47"/>
        <v>wearables</v>
      </c>
    </row>
    <row r="481" spans="1:20" hidden="1" x14ac:dyDescent="0.3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 s="4">
        <f t="shared" si="44"/>
        <v>42945.208333333328</v>
      </c>
      <c r="N481">
        <v>1501477200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s="17" t="str">
        <f t="shared" si="47"/>
        <v>food trucks</v>
      </c>
    </row>
    <row r="482" spans="1:20" x14ac:dyDescent="0.3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 s="4">
        <f t="shared" si="44"/>
        <v>40248.25</v>
      </c>
      <c r="N482">
        <v>1269061200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s="17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 s="4">
        <f t="shared" si="44"/>
        <v>41913.208333333336</v>
      </c>
      <c r="N483">
        <v>1415772000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s="17" t="str">
        <f t="shared" si="47"/>
        <v>plays</v>
      </c>
    </row>
    <row r="484" spans="1:20" ht="31.2" x14ac:dyDescent="0.3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 s="4">
        <f t="shared" si="44"/>
        <v>40963.25</v>
      </c>
      <c r="N484">
        <v>1331013600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s="17" t="str">
        <f t="shared" si="47"/>
        <v>fiction</v>
      </c>
    </row>
    <row r="485" spans="1:20" x14ac:dyDescent="0.3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 s="4">
        <f t="shared" si="44"/>
        <v>43811.25</v>
      </c>
      <c r="N485">
        <v>1576735200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s="17" t="str">
        <f t="shared" si="47"/>
        <v>plays</v>
      </c>
    </row>
    <row r="486" spans="1:20" hidden="1" x14ac:dyDescent="0.3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 s="4">
        <f t="shared" si="44"/>
        <v>41855.208333333336</v>
      </c>
      <c r="N486">
        <v>1411362000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s="17" t="str">
        <f t="shared" si="47"/>
        <v>food trucks</v>
      </c>
    </row>
    <row r="487" spans="1:20" ht="31.2" hidden="1" x14ac:dyDescent="0.3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 s="4">
        <f t="shared" si="44"/>
        <v>43626.208333333328</v>
      </c>
      <c r="N487">
        <v>1563685200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s="17" t="str">
        <f t="shared" si="47"/>
        <v>plays</v>
      </c>
    </row>
    <row r="488" spans="1:20" ht="31.2" hidden="1" x14ac:dyDescent="0.3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 s="4">
        <f t="shared" si="44"/>
        <v>43168.25</v>
      </c>
      <c r="N488">
        <v>1521867600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s="17" t="str">
        <f t="shared" si="47"/>
        <v>translations</v>
      </c>
    </row>
    <row r="489" spans="1:20" x14ac:dyDescent="0.3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 s="4">
        <f t="shared" si="44"/>
        <v>42845.208333333328</v>
      </c>
      <c r="N489">
        <v>1495515600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s="17" t="str">
        <f t="shared" si="47"/>
        <v>plays</v>
      </c>
    </row>
    <row r="490" spans="1:20" x14ac:dyDescent="0.3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 s="4">
        <f t="shared" si="44"/>
        <v>42403.25</v>
      </c>
      <c r="N490">
        <v>1455948000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s="17" t="str">
        <f t="shared" si="47"/>
        <v>plays</v>
      </c>
    </row>
    <row r="491" spans="1:20" hidden="1" x14ac:dyDescent="0.3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 s="4">
        <f t="shared" si="44"/>
        <v>40406.208333333336</v>
      </c>
      <c r="N491">
        <v>1282366800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s="17" t="str">
        <f t="shared" si="47"/>
        <v>wearables</v>
      </c>
    </row>
    <row r="492" spans="1:20" ht="31.2" x14ac:dyDescent="0.3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 s="4">
        <f t="shared" si="44"/>
        <v>43786.25</v>
      </c>
      <c r="N492">
        <v>1574575200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s="17" t="str">
        <f t="shared" si="47"/>
        <v>audio</v>
      </c>
    </row>
    <row r="493" spans="1:20" ht="31.2" x14ac:dyDescent="0.3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 s="4">
        <f t="shared" si="44"/>
        <v>41456.208333333336</v>
      </c>
      <c r="N493">
        <v>1374901200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s="17" t="str">
        <f t="shared" si="47"/>
        <v>food trucks</v>
      </c>
    </row>
    <row r="494" spans="1:20" x14ac:dyDescent="0.3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 s="4">
        <f t="shared" si="44"/>
        <v>40336.208333333336</v>
      </c>
      <c r="N494">
        <v>1278910800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s="17" t="str">
        <f t="shared" si="47"/>
        <v>shorts</v>
      </c>
    </row>
    <row r="495" spans="1:20" x14ac:dyDescent="0.3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 s="4">
        <f t="shared" si="44"/>
        <v>43645.208333333328</v>
      </c>
      <c r="N495">
        <v>1562907600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s="17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 s="4">
        <f t="shared" si="44"/>
        <v>40990.208333333336</v>
      </c>
      <c r="N496">
        <v>1332478800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s="17" t="str">
        <f t="shared" si="47"/>
        <v>wearables</v>
      </c>
    </row>
    <row r="497" spans="1:20" hidden="1" x14ac:dyDescent="0.3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 s="4">
        <f t="shared" si="44"/>
        <v>41800.208333333336</v>
      </c>
      <c r="N497">
        <v>1402722000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s="17" t="str">
        <f t="shared" si="47"/>
        <v>plays</v>
      </c>
    </row>
    <row r="498" spans="1:20" x14ac:dyDescent="0.3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 s="4">
        <f t="shared" si="44"/>
        <v>42876.208333333328</v>
      </c>
      <c r="N498">
        <v>1496811600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s="17" t="str">
        <f t="shared" si="47"/>
        <v>animation</v>
      </c>
    </row>
    <row r="499" spans="1:20" x14ac:dyDescent="0.3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 s="4">
        <f t="shared" si="44"/>
        <v>42724.25</v>
      </c>
      <c r="N499">
        <v>1482213600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s="17" t="str">
        <f t="shared" si="47"/>
        <v>wearables</v>
      </c>
    </row>
    <row r="500" spans="1:20" hidden="1" x14ac:dyDescent="0.3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 s="4">
        <f t="shared" si="44"/>
        <v>42005.25</v>
      </c>
      <c r="N500">
        <v>1420264800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s="17" t="str">
        <f t="shared" si="47"/>
        <v>web</v>
      </c>
    </row>
    <row r="501" spans="1:20" ht="31.2" x14ac:dyDescent="0.3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 s="4">
        <f t="shared" si="44"/>
        <v>42444.208333333328</v>
      </c>
      <c r="N501">
        <v>1458450000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s="17" t="str">
        <f t="shared" si="47"/>
        <v>documentary</v>
      </c>
    </row>
    <row r="502" spans="1:20" x14ac:dyDescent="0.3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4">
        <f t="shared" si="44"/>
        <v>41395.208333333336</v>
      </c>
      <c r="N502">
        <v>1369803600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s="17" t="str">
        <f t="shared" si="47"/>
        <v>plays</v>
      </c>
    </row>
    <row r="503" spans="1:20" x14ac:dyDescent="0.3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 s="4">
        <f t="shared" si="44"/>
        <v>41345.208333333336</v>
      </c>
      <c r="N503">
        <v>1363237200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s="17" t="str">
        <f t="shared" si="47"/>
        <v>documentary</v>
      </c>
    </row>
    <row r="504" spans="1:20" hidden="1" x14ac:dyDescent="0.3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 s="4">
        <f t="shared" si="44"/>
        <v>41117.208333333336</v>
      </c>
      <c r="N504">
        <v>1345870800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s="17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 s="4">
        <f t="shared" si="44"/>
        <v>42186.208333333328</v>
      </c>
      <c r="N505">
        <v>1437454800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s="17" t="str">
        <f t="shared" si="47"/>
        <v>drama</v>
      </c>
    </row>
    <row r="506" spans="1:20" hidden="1" x14ac:dyDescent="0.3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 s="4">
        <f t="shared" si="44"/>
        <v>42142.208333333328</v>
      </c>
      <c r="N506">
        <v>1432011600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s="17" t="str">
        <f t="shared" si="47"/>
        <v>rock</v>
      </c>
    </row>
    <row r="507" spans="1:20" x14ac:dyDescent="0.3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 s="4">
        <f t="shared" si="44"/>
        <v>41341.25</v>
      </c>
      <c r="N507">
        <v>1366347600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s="1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 s="4">
        <f t="shared" si="44"/>
        <v>43062.25</v>
      </c>
      <c r="N508">
        <v>1512885600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s="17" t="str">
        <f t="shared" si="47"/>
        <v>plays</v>
      </c>
    </row>
    <row r="509" spans="1:20" ht="31.2" x14ac:dyDescent="0.3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 s="4">
        <f t="shared" si="44"/>
        <v>41373.208333333336</v>
      </c>
      <c r="N509">
        <v>1369717200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s="17" t="str">
        <f t="shared" si="47"/>
        <v>web</v>
      </c>
    </row>
    <row r="510" spans="1:20" x14ac:dyDescent="0.3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 s="4">
        <f t="shared" si="44"/>
        <v>43310.208333333328</v>
      </c>
      <c r="N510">
        <v>1534654800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s="17" t="str">
        <f t="shared" si="47"/>
        <v>plays</v>
      </c>
    </row>
    <row r="511" spans="1:20" x14ac:dyDescent="0.3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4">
        <f t="shared" si="44"/>
        <v>41034.208333333336</v>
      </c>
      <c r="N511">
        <v>1337058000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s="17" t="str">
        <f t="shared" si="47"/>
        <v>plays</v>
      </c>
    </row>
    <row r="512" spans="1:20" hidden="1" x14ac:dyDescent="0.3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 s="4">
        <f t="shared" si="44"/>
        <v>43251.208333333328</v>
      </c>
      <c r="N512">
        <v>1529816400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s="17" t="str">
        <f t="shared" si="47"/>
        <v>drama</v>
      </c>
    </row>
    <row r="513" spans="1:20" x14ac:dyDescent="0.3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 s="4">
        <f t="shared" si="44"/>
        <v>43671.208333333328</v>
      </c>
      <c r="N513">
        <v>1564894800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s="17" t="str">
        <f t="shared" si="47"/>
        <v>plays</v>
      </c>
    </row>
    <row r="514" spans="1:20" x14ac:dyDescent="0.3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 s="4">
        <f t="shared" si="44"/>
        <v>41825.208333333336</v>
      </c>
      <c r="N514">
        <v>1404622800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s="17" t="str">
        <f t="shared" si="47"/>
        <v>video games</v>
      </c>
    </row>
    <row r="515" spans="1:20" x14ac:dyDescent="0.3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 s="4">
        <f t="shared" ref="M515:M578" si="50">(((L515/60)/60)/24)+DATE(1970,1,1)</f>
        <v>40430.208333333336</v>
      </c>
      <c r="N515">
        <v>1284181200</v>
      </c>
      <c r="O515" s="4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s="17" t="str">
        <f t="shared" ref="T515:T578" si="53">RIGHT(R515,LEN(R515)-SEARCH("/",R515))</f>
        <v>television</v>
      </c>
    </row>
    <row r="516" spans="1:20" hidden="1" x14ac:dyDescent="0.3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 s="4">
        <f t="shared" si="50"/>
        <v>41614.25</v>
      </c>
      <c r="N516">
        <v>1386741600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s="17" t="str">
        <f t="shared" si="53"/>
        <v>rock</v>
      </c>
    </row>
    <row r="517" spans="1:20" hidden="1" x14ac:dyDescent="0.3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 s="4">
        <f t="shared" si="50"/>
        <v>40900.25</v>
      </c>
      <c r="N517">
        <v>1324792800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s="17" t="str">
        <f t="shared" si="53"/>
        <v>plays</v>
      </c>
    </row>
    <row r="518" spans="1:20" x14ac:dyDescent="0.3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 s="4">
        <f t="shared" si="50"/>
        <v>40396.208333333336</v>
      </c>
      <c r="N518">
        <v>1284354000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s="17" t="str">
        <f t="shared" si="53"/>
        <v>nonfiction</v>
      </c>
    </row>
    <row r="519" spans="1:20" x14ac:dyDescent="0.3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 s="4">
        <f t="shared" si="50"/>
        <v>42860.208333333328</v>
      </c>
      <c r="N519">
        <v>1494392400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s="17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4">
        <f t="shared" si="50"/>
        <v>43154.25</v>
      </c>
      <c r="N520">
        <v>1519538400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s="17" t="str">
        <f t="shared" si="53"/>
        <v>animation</v>
      </c>
    </row>
    <row r="521" spans="1:20" x14ac:dyDescent="0.3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 s="4">
        <f t="shared" si="50"/>
        <v>42012.25</v>
      </c>
      <c r="N521">
        <v>1421906400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s="17" t="str">
        <f t="shared" si="53"/>
        <v>rock</v>
      </c>
    </row>
    <row r="522" spans="1:20" x14ac:dyDescent="0.3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 s="4">
        <f t="shared" si="50"/>
        <v>43574.208333333328</v>
      </c>
      <c r="N522">
        <v>1555909200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s="17" t="str">
        <f t="shared" si="53"/>
        <v>plays</v>
      </c>
    </row>
    <row r="523" spans="1:20" x14ac:dyDescent="0.3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 s="4">
        <f t="shared" si="50"/>
        <v>42605.208333333328</v>
      </c>
      <c r="N523">
        <v>1472446800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s="17" t="str">
        <f t="shared" si="53"/>
        <v>drama</v>
      </c>
    </row>
    <row r="524" spans="1:20" ht="31.2" x14ac:dyDescent="0.3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 s="4">
        <f t="shared" si="50"/>
        <v>41093.208333333336</v>
      </c>
      <c r="N524">
        <v>1342328400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s="17" t="str">
        <f t="shared" si="53"/>
        <v>shorts</v>
      </c>
    </row>
    <row r="525" spans="1:20" x14ac:dyDescent="0.3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 s="4">
        <f t="shared" si="50"/>
        <v>40241.25</v>
      </c>
      <c r="N525">
        <v>1268114400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s="17" t="str">
        <f t="shared" si="53"/>
        <v>shorts</v>
      </c>
    </row>
    <row r="526" spans="1:20" x14ac:dyDescent="0.3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 s="4">
        <f t="shared" si="50"/>
        <v>40294.208333333336</v>
      </c>
      <c r="N526">
        <v>1273381200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s="17" t="str">
        <f t="shared" si="53"/>
        <v>plays</v>
      </c>
    </row>
    <row r="527" spans="1:20" ht="31.2" x14ac:dyDescent="0.3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 s="4">
        <f t="shared" si="50"/>
        <v>40505.25</v>
      </c>
      <c r="N527">
        <v>1290837600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s="1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 s="4">
        <f t="shared" si="50"/>
        <v>42364.25</v>
      </c>
      <c r="N528">
        <v>1454306400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s="17" t="str">
        <f t="shared" si="53"/>
        <v>plays</v>
      </c>
    </row>
    <row r="529" spans="1:20" hidden="1" x14ac:dyDescent="0.3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4">
        <f t="shared" si="50"/>
        <v>42405.25</v>
      </c>
      <c r="N529">
        <v>1457762400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s="17" t="str">
        <f t="shared" si="53"/>
        <v>animation</v>
      </c>
    </row>
    <row r="530" spans="1:20" hidden="1" x14ac:dyDescent="0.3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 s="4">
        <f t="shared" si="50"/>
        <v>41601.25</v>
      </c>
      <c r="N530">
        <v>1389074400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s="17" t="str">
        <f t="shared" si="53"/>
        <v>indie rock</v>
      </c>
    </row>
    <row r="531" spans="1:20" x14ac:dyDescent="0.3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 s="4">
        <f t="shared" si="50"/>
        <v>41769.208333333336</v>
      </c>
      <c r="N531">
        <v>1402117200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s="17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 s="4">
        <f t="shared" si="50"/>
        <v>40421.208333333336</v>
      </c>
      <c r="N532">
        <v>1284440400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s="17" t="str">
        <f t="shared" si="53"/>
        <v>fiction</v>
      </c>
    </row>
    <row r="533" spans="1:20" ht="31.2" hidden="1" x14ac:dyDescent="0.3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 s="4">
        <f t="shared" si="50"/>
        <v>41589.25</v>
      </c>
      <c r="N533">
        <v>1388988000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s="17" t="str">
        <f t="shared" si="53"/>
        <v>video games</v>
      </c>
    </row>
    <row r="534" spans="1:20" hidden="1" x14ac:dyDescent="0.3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 s="4">
        <f t="shared" si="50"/>
        <v>43125.25</v>
      </c>
      <c r="N534">
        <v>1516946400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s="17" t="str">
        <f t="shared" si="53"/>
        <v>plays</v>
      </c>
    </row>
    <row r="535" spans="1:20" hidden="1" x14ac:dyDescent="0.3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 s="4">
        <f t="shared" si="50"/>
        <v>41479.208333333336</v>
      </c>
      <c r="N535">
        <v>1377752400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s="17" t="str">
        <f t="shared" si="53"/>
        <v>indie rock</v>
      </c>
    </row>
    <row r="536" spans="1:20" x14ac:dyDescent="0.3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 s="4">
        <f t="shared" si="50"/>
        <v>43329.208333333328</v>
      </c>
      <c r="N536">
        <v>1534568400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s="17" t="str">
        <f t="shared" si="53"/>
        <v>drama</v>
      </c>
    </row>
    <row r="537" spans="1:20" hidden="1" x14ac:dyDescent="0.3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 s="4">
        <f t="shared" si="50"/>
        <v>43259.208333333328</v>
      </c>
      <c r="N537">
        <v>1528606800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s="17" t="str">
        <f t="shared" si="53"/>
        <v>plays</v>
      </c>
    </row>
    <row r="538" spans="1:20" hidden="1" x14ac:dyDescent="0.3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 s="4">
        <f t="shared" si="50"/>
        <v>40414.208333333336</v>
      </c>
      <c r="N538">
        <v>1284872400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s="17" t="str">
        <f t="shared" si="53"/>
        <v>fiction</v>
      </c>
    </row>
    <row r="539" spans="1:20" hidden="1" x14ac:dyDescent="0.3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 s="4">
        <f t="shared" si="50"/>
        <v>43342.208333333328</v>
      </c>
      <c r="N539">
        <v>1537592400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s="17" t="str">
        <f t="shared" si="53"/>
        <v>documentary</v>
      </c>
    </row>
    <row r="540" spans="1:20" x14ac:dyDescent="0.3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 s="4">
        <f t="shared" si="50"/>
        <v>41539.208333333336</v>
      </c>
      <c r="N540">
        <v>1381208400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s="17" t="str">
        <f t="shared" si="53"/>
        <v>mobile games</v>
      </c>
    </row>
    <row r="541" spans="1:20" x14ac:dyDescent="0.3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 s="4">
        <f t="shared" si="50"/>
        <v>43647.208333333328</v>
      </c>
      <c r="N541">
        <v>1562475600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s="17" t="str">
        <f t="shared" si="53"/>
        <v>food trucks</v>
      </c>
    </row>
    <row r="542" spans="1:20" x14ac:dyDescent="0.3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 s="4">
        <f t="shared" si="50"/>
        <v>43225.208333333328</v>
      </c>
      <c r="N542">
        <v>1527397200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s="17" t="str">
        <f t="shared" si="53"/>
        <v>photography books</v>
      </c>
    </row>
    <row r="543" spans="1:20" hidden="1" x14ac:dyDescent="0.3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 s="4">
        <f t="shared" si="50"/>
        <v>42165.208333333328</v>
      </c>
      <c r="N543">
        <v>1436158800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s="17" t="str">
        <f t="shared" si="53"/>
        <v>mobile games</v>
      </c>
    </row>
    <row r="544" spans="1:20" hidden="1" x14ac:dyDescent="0.3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 s="4">
        <f t="shared" si="50"/>
        <v>42391.25</v>
      </c>
      <c r="N544">
        <v>1456034400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s="17" t="str">
        <f t="shared" si="53"/>
        <v>indie rock</v>
      </c>
    </row>
    <row r="545" spans="1:20" x14ac:dyDescent="0.3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 s="4">
        <f t="shared" si="50"/>
        <v>41528.208333333336</v>
      </c>
      <c r="N545">
        <v>1380171600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s="17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 s="4">
        <f t="shared" si="50"/>
        <v>42377.25</v>
      </c>
      <c r="N546">
        <v>1453356000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s="17" t="str">
        <f t="shared" si="53"/>
        <v>rock</v>
      </c>
    </row>
    <row r="547" spans="1:20" x14ac:dyDescent="0.3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 s="4">
        <f t="shared" si="50"/>
        <v>43824.25</v>
      </c>
      <c r="N547">
        <v>1578981600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s="17" t="str">
        <f t="shared" si="53"/>
        <v>plays</v>
      </c>
    </row>
    <row r="548" spans="1:20" ht="31.2" x14ac:dyDescent="0.3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 s="4">
        <f t="shared" si="50"/>
        <v>43360.208333333328</v>
      </c>
      <c r="N548">
        <v>1537419600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s="17" t="str">
        <f t="shared" si="53"/>
        <v>plays</v>
      </c>
    </row>
    <row r="549" spans="1:20" x14ac:dyDescent="0.3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4">
        <f t="shared" si="50"/>
        <v>42029.25</v>
      </c>
      <c r="N549">
        <v>1423202400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s="17" t="str">
        <f t="shared" si="53"/>
        <v>drama</v>
      </c>
    </row>
    <row r="550" spans="1:20" x14ac:dyDescent="0.3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 s="4">
        <f t="shared" si="50"/>
        <v>42461.208333333328</v>
      </c>
      <c r="N550">
        <v>1460610000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s="17" t="str">
        <f t="shared" si="53"/>
        <v>plays</v>
      </c>
    </row>
    <row r="551" spans="1:20" ht="31.2" x14ac:dyDescent="0.3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 s="4">
        <f t="shared" si="50"/>
        <v>41422.208333333336</v>
      </c>
      <c r="N551">
        <v>1370494800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s="17" t="str">
        <f t="shared" si="53"/>
        <v>wearables</v>
      </c>
    </row>
    <row r="552" spans="1:20" ht="31.2" hidden="1" x14ac:dyDescent="0.3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4">
        <f t="shared" si="50"/>
        <v>40968.25</v>
      </c>
      <c r="N552">
        <v>1332306000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s="17" t="str">
        <f t="shared" si="53"/>
        <v>indie rock</v>
      </c>
    </row>
    <row r="553" spans="1:20" ht="31.2" hidden="1" x14ac:dyDescent="0.3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 s="4">
        <f t="shared" si="50"/>
        <v>41993.25</v>
      </c>
      <c r="N553">
        <v>1422511200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s="17" t="str">
        <f t="shared" si="53"/>
        <v>web</v>
      </c>
    </row>
    <row r="554" spans="1:20" x14ac:dyDescent="0.3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 s="4">
        <f t="shared" si="50"/>
        <v>42700.25</v>
      </c>
      <c r="N554">
        <v>1480312800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s="17" t="str">
        <f t="shared" si="53"/>
        <v>plays</v>
      </c>
    </row>
    <row r="555" spans="1:20" ht="31.2" x14ac:dyDescent="0.3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 s="4">
        <f t="shared" si="50"/>
        <v>40545.25</v>
      </c>
      <c r="N555">
        <v>1294034400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s="17" t="str">
        <f t="shared" si="53"/>
        <v>rock</v>
      </c>
    </row>
    <row r="556" spans="1:20" ht="31.2" hidden="1" x14ac:dyDescent="0.3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 s="4">
        <f t="shared" si="50"/>
        <v>42723.25</v>
      </c>
      <c r="N556">
        <v>1482645600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s="17" t="str">
        <f t="shared" si="53"/>
        <v>indie rock</v>
      </c>
    </row>
    <row r="557" spans="1:20" hidden="1" x14ac:dyDescent="0.3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 s="4">
        <f t="shared" si="50"/>
        <v>41731.208333333336</v>
      </c>
      <c r="N557">
        <v>1399093200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s="17" t="str">
        <f t="shared" si="53"/>
        <v>rock</v>
      </c>
    </row>
    <row r="558" spans="1:20" x14ac:dyDescent="0.3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 s="4">
        <f t="shared" si="50"/>
        <v>40792.208333333336</v>
      </c>
      <c r="N558">
        <v>1315890000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s="17" t="str">
        <f t="shared" si="53"/>
        <v>translations</v>
      </c>
    </row>
    <row r="559" spans="1:20" x14ac:dyDescent="0.3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 s="4">
        <f t="shared" si="50"/>
        <v>42279.208333333328</v>
      </c>
      <c r="N559">
        <v>1444021200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s="17" t="str">
        <f t="shared" si="53"/>
        <v>science fiction</v>
      </c>
    </row>
    <row r="560" spans="1:20" x14ac:dyDescent="0.3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 s="4">
        <f t="shared" si="50"/>
        <v>42424.25</v>
      </c>
      <c r="N560">
        <v>1460005200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s="17" t="str">
        <f t="shared" si="53"/>
        <v>plays</v>
      </c>
    </row>
    <row r="561" spans="1:20" x14ac:dyDescent="0.3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 s="4">
        <f t="shared" si="50"/>
        <v>42584.208333333328</v>
      </c>
      <c r="N561">
        <v>1470718800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s="17" t="str">
        <f t="shared" si="53"/>
        <v>plays</v>
      </c>
    </row>
    <row r="562" spans="1:20" x14ac:dyDescent="0.3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 s="4">
        <f t="shared" si="50"/>
        <v>40865.25</v>
      </c>
      <c r="N562">
        <v>1325052000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s="17" t="str">
        <f t="shared" si="53"/>
        <v>animation</v>
      </c>
    </row>
    <row r="563" spans="1:20" hidden="1" x14ac:dyDescent="0.3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 s="4">
        <f t="shared" si="50"/>
        <v>40833.208333333336</v>
      </c>
      <c r="N563">
        <v>1319000400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s="17" t="str">
        <f t="shared" si="53"/>
        <v>plays</v>
      </c>
    </row>
    <row r="564" spans="1:20" ht="31.2" hidden="1" x14ac:dyDescent="0.3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 s="4">
        <f t="shared" si="50"/>
        <v>43536.208333333328</v>
      </c>
      <c r="N564">
        <v>1552539600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s="17" t="str">
        <f t="shared" si="53"/>
        <v>rock</v>
      </c>
    </row>
    <row r="565" spans="1:20" hidden="1" x14ac:dyDescent="0.3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 s="4">
        <f t="shared" si="50"/>
        <v>43417.25</v>
      </c>
      <c r="N565">
        <v>1543816800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s="17" t="str">
        <f t="shared" si="53"/>
        <v>documentary</v>
      </c>
    </row>
    <row r="566" spans="1:20" x14ac:dyDescent="0.3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 s="4">
        <f t="shared" si="50"/>
        <v>42078.208333333328</v>
      </c>
      <c r="N566">
        <v>1427086800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s="17" t="str">
        <f t="shared" si="53"/>
        <v>plays</v>
      </c>
    </row>
    <row r="567" spans="1:20" x14ac:dyDescent="0.3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 s="4">
        <f t="shared" si="50"/>
        <v>40862.25</v>
      </c>
      <c r="N567">
        <v>1323064800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s="17" t="str">
        <f t="shared" si="53"/>
        <v>plays</v>
      </c>
    </row>
    <row r="568" spans="1:20" x14ac:dyDescent="0.3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 s="4">
        <f t="shared" si="50"/>
        <v>42424.25</v>
      </c>
      <c r="N568">
        <v>1458277200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s="17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 s="4">
        <f t="shared" si="50"/>
        <v>41830.208333333336</v>
      </c>
      <c r="N569">
        <v>1405141200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s="17" t="str">
        <f t="shared" si="53"/>
        <v>rock</v>
      </c>
    </row>
    <row r="570" spans="1:20" x14ac:dyDescent="0.3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 s="4">
        <f t="shared" si="50"/>
        <v>40374.208333333336</v>
      </c>
      <c r="N570">
        <v>1283058000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s="17" t="str">
        <f t="shared" si="53"/>
        <v>plays</v>
      </c>
    </row>
    <row r="571" spans="1:20" hidden="1" x14ac:dyDescent="0.3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 s="4">
        <f t="shared" si="50"/>
        <v>40554.25</v>
      </c>
      <c r="N571">
        <v>1295762400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s="17" t="str">
        <f t="shared" si="53"/>
        <v>animation</v>
      </c>
    </row>
    <row r="572" spans="1:20" x14ac:dyDescent="0.3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 s="4">
        <f t="shared" si="50"/>
        <v>41993.25</v>
      </c>
      <c r="N572">
        <v>1419573600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s="17" t="str">
        <f t="shared" si="53"/>
        <v>rock</v>
      </c>
    </row>
    <row r="573" spans="1:20" hidden="1" x14ac:dyDescent="0.3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 s="4">
        <f t="shared" si="50"/>
        <v>42174.208333333328</v>
      </c>
      <c r="N573">
        <v>1438750800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s="17" t="str">
        <f t="shared" si="53"/>
        <v>shorts</v>
      </c>
    </row>
    <row r="574" spans="1:20" x14ac:dyDescent="0.3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 s="4">
        <f t="shared" si="50"/>
        <v>42275.208333333328</v>
      </c>
      <c r="N574">
        <v>1444798800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s="17" t="str">
        <f t="shared" si="53"/>
        <v>rock</v>
      </c>
    </row>
    <row r="575" spans="1:20" x14ac:dyDescent="0.3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 s="4">
        <f t="shared" si="50"/>
        <v>41761.208333333336</v>
      </c>
      <c r="N575">
        <v>1399179600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s="17" t="str">
        <f t="shared" si="53"/>
        <v>audio</v>
      </c>
    </row>
    <row r="576" spans="1:20" x14ac:dyDescent="0.3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 s="4">
        <f t="shared" si="50"/>
        <v>43806.25</v>
      </c>
      <c r="N576">
        <v>1576562400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s="17" t="str">
        <f t="shared" si="53"/>
        <v>food trucks</v>
      </c>
    </row>
    <row r="577" spans="1:20" x14ac:dyDescent="0.3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 s="4">
        <f t="shared" si="50"/>
        <v>41779.208333333336</v>
      </c>
      <c r="N577">
        <v>1400821200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s="17" t="str">
        <f t="shared" si="53"/>
        <v>plays</v>
      </c>
    </row>
    <row r="578" spans="1:20" ht="31.2" x14ac:dyDescent="0.3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 s="4">
        <f t="shared" si="50"/>
        <v>43040.208333333328</v>
      </c>
      <c r="N578">
        <v>1510984800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s="17" t="str">
        <f t="shared" si="53"/>
        <v>plays</v>
      </c>
    </row>
    <row r="579" spans="1:20" x14ac:dyDescent="0.3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 s="4">
        <f t="shared" ref="M579:M642" si="56">(((L579/60)/60)/24)+DATE(1970,1,1)</f>
        <v>40613.25</v>
      </c>
      <c r="N579">
        <v>1302066000</v>
      </c>
      <c r="O579" s="4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s="17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 s="4">
        <f t="shared" si="56"/>
        <v>40878.25</v>
      </c>
      <c r="N580">
        <v>1322978400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s="17" t="str">
        <f t="shared" si="59"/>
        <v>science fiction</v>
      </c>
    </row>
    <row r="581" spans="1:20" x14ac:dyDescent="0.3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 s="4">
        <f t="shared" si="56"/>
        <v>40762.208333333336</v>
      </c>
      <c r="N581">
        <v>1313730000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s="17" t="str">
        <f t="shared" si="59"/>
        <v>jazz</v>
      </c>
    </row>
    <row r="582" spans="1:20" x14ac:dyDescent="0.3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 s="4">
        <f t="shared" si="56"/>
        <v>41696.25</v>
      </c>
      <c r="N582">
        <v>1394085600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s="17" t="str">
        <f t="shared" si="59"/>
        <v>plays</v>
      </c>
    </row>
    <row r="583" spans="1:20" x14ac:dyDescent="0.3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 s="4">
        <f t="shared" si="56"/>
        <v>40662.208333333336</v>
      </c>
      <c r="N583">
        <v>1305349200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s="17" t="str">
        <f t="shared" si="59"/>
        <v>web</v>
      </c>
    </row>
    <row r="584" spans="1:20" x14ac:dyDescent="0.3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 s="4">
        <f t="shared" si="56"/>
        <v>42165.208333333328</v>
      </c>
      <c r="N584">
        <v>1434344400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s="17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 s="4">
        <f t="shared" si="56"/>
        <v>40959.25</v>
      </c>
      <c r="N585">
        <v>1331186400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s="17" t="str">
        <f t="shared" si="59"/>
        <v>documentary</v>
      </c>
    </row>
    <row r="586" spans="1:20" ht="31.2" x14ac:dyDescent="0.3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 s="4">
        <f t="shared" si="56"/>
        <v>41024.208333333336</v>
      </c>
      <c r="N586">
        <v>1336539600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s="17" t="str">
        <f t="shared" si="59"/>
        <v>web</v>
      </c>
    </row>
    <row r="587" spans="1:20" x14ac:dyDescent="0.3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 s="4">
        <f t="shared" si="56"/>
        <v>40255.208333333336</v>
      </c>
      <c r="N587">
        <v>1269752400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s="1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 s="4">
        <f t="shared" si="56"/>
        <v>40499.25</v>
      </c>
      <c r="N588">
        <v>1291615200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s="17" t="str">
        <f t="shared" si="59"/>
        <v>rock</v>
      </c>
    </row>
    <row r="589" spans="1:20" hidden="1" x14ac:dyDescent="0.3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 s="4">
        <f t="shared" si="56"/>
        <v>43484.25</v>
      </c>
      <c r="N589">
        <v>1552366800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s="17" t="str">
        <f t="shared" si="59"/>
        <v>food trucks</v>
      </c>
    </row>
    <row r="590" spans="1:20" hidden="1" x14ac:dyDescent="0.3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 s="4">
        <f t="shared" si="56"/>
        <v>40262.208333333336</v>
      </c>
      <c r="N590">
        <v>1272171600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s="17" t="str">
        <f t="shared" si="59"/>
        <v>plays</v>
      </c>
    </row>
    <row r="591" spans="1:20" x14ac:dyDescent="0.3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 s="4">
        <f t="shared" si="56"/>
        <v>42190.208333333328</v>
      </c>
      <c r="N591">
        <v>1436677200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s="17" t="str">
        <f t="shared" si="59"/>
        <v>documentary</v>
      </c>
    </row>
    <row r="592" spans="1:20" ht="31.2" hidden="1" x14ac:dyDescent="0.3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 s="4">
        <f t="shared" si="56"/>
        <v>41994.25</v>
      </c>
      <c r="N592">
        <v>1420092000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s="17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 s="4">
        <f t="shared" si="56"/>
        <v>40373.208333333336</v>
      </c>
      <c r="N593">
        <v>1279947600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s="17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 s="4">
        <f t="shared" si="56"/>
        <v>41789.208333333336</v>
      </c>
      <c r="N594">
        <v>1402203600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s="17" t="str">
        <f t="shared" si="59"/>
        <v>plays</v>
      </c>
    </row>
    <row r="595" spans="1:20" ht="31.2" x14ac:dyDescent="0.3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 s="4">
        <f t="shared" si="56"/>
        <v>41724.208333333336</v>
      </c>
      <c r="N595">
        <v>1396933200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s="17" t="str">
        <f t="shared" si="59"/>
        <v>animation</v>
      </c>
    </row>
    <row r="596" spans="1:20" ht="31.2" x14ac:dyDescent="0.3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 s="4">
        <f t="shared" si="56"/>
        <v>42548.208333333328</v>
      </c>
      <c r="N596">
        <v>1467262800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s="17" t="str">
        <f t="shared" si="59"/>
        <v>plays</v>
      </c>
    </row>
    <row r="597" spans="1:20" ht="31.2" x14ac:dyDescent="0.3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 s="4">
        <f t="shared" si="56"/>
        <v>40253.208333333336</v>
      </c>
      <c r="N597">
        <v>1270530000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s="17" t="str">
        <f t="shared" si="59"/>
        <v>plays</v>
      </c>
    </row>
    <row r="598" spans="1:20" x14ac:dyDescent="0.3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 s="4">
        <f t="shared" si="56"/>
        <v>42434.25</v>
      </c>
      <c r="N598">
        <v>1457762400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s="17" t="str">
        <f t="shared" si="59"/>
        <v>drama</v>
      </c>
    </row>
    <row r="599" spans="1:20" x14ac:dyDescent="0.3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 s="4">
        <f t="shared" si="56"/>
        <v>43786.25</v>
      </c>
      <c r="N599">
        <v>1575525600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s="17" t="str">
        <f t="shared" si="59"/>
        <v>plays</v>
      </c>
    </row>
    <row r="600" spans="1:20" hidden="1" x14ac:dyDescent="0.3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 s="4">
        <f t="shared" si="56"/>
        <v>40344.208333333336</v>
      </c>
      <c r="N600">
        <v>1279083600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s="17" t="str">
        <f t="shared" si="59"/>
        <v>rock</v>
      </c>
    </row>
    <row r="601" spans="1:20" ht="31.2" hidden="1" x14ac:dyDescent="0.3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 s="4">
        <f t="shared" si="56"/>
        <v>42047.25</v>
      </c>
      <c r="N601">
        <v>1424412000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s="17" t="str">
        <f t="shared" si="59"/>
        <v>documentary</v>
      </c>
    </row>
    <row r="602" spans="1:20" hidden="1" x14ac:dyDescent="0.3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4">
        <f t="shared" si="56"/>
        <v>41485.208333333336</v>
      </c>
      <c r="N602">
        <v>1376197200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s="17" t="str">
        <f t="shared" si="59"/>
        <v>food trucks</v>
      </c>
    </row>
    <row r="603" spans="1:20" x14ac:dyDescent="0.3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 s="4">
        <f t="shared" si="56"/>
        <v>41789.208333333336</v>
      </c>
      <c r="N603">
        <v>1402894800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s="17" t="str">
        <f t="shared" si="59"/>
        <v>wearables</v>
      </c>
    </row>
    <row r="604" spans="1:20" ht="31.2" x14ac:dyDescent="0.3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 s="4">
        <f t="shared" si="56"/>
        <v>42160.208333333328</v>
      </c>
      <c r="N604">
        <v>1434430800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s="17" t="str">
        <f t="shared" si="59"/>
        <v>plays</v>
      </c>
    </row>
    <row r="605" spans="1:20" x14ac:dyDescent="0.3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 s="4">
        <f t="shared" si="56"/>
        <v>43573.208333333328</v>
      </c>
      <c r="N605">
        <v>1557896400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s="17" t="str">
        <f t="shared" si="59"/>
        <v>plays</v>
      </c>
    </row>
    <row r="606" spans="1:20" x14ac:dyDescent="0.3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 s="4">
        <f t="shared" si="56"/>
        <v>40565.25</v>
      </c>
      <c r="N606">
        <v>1297490400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s="17" t="str">
        <f t="shared" si="59"/>
        <v>plays</v>
      </c>
    </row>
    <row r="607" spans="1:20" x14ac:dyDescent="0.3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 s="4">
        <f t="shared" si="56"/>
        <v>42280.208333333328</v>
      </c>
      <c r="N607">
        <v>1447394400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s="17" t="str">
        <f t="shared" si="59"/>
        <v>nonfiction</v>
      </c>
    </row>
    <row r="608" spans="1:20" hidden="1" x14ac:dyDescent="0.3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 s="4">
        <f t="shared" si="56"/>
        <v>42436.25</v>
      </c>
      <c r="N608">
        <v>1458277200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s="17" t="str">
        <f t="shared" si="59"/>
        <v>rock</v>
      </c>
    </row>
    <row r="609" spans="1:20" x14ac:dyDescent="0.3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 s="4">
        <f t="shared" si="56"/>
        <v>41721.208333333336</v>
      </c>
      <c r="N609">
        <v>1395723600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s="17" t="str">
        <f t="shared" si="59"/>
        <v>food trucks</v>
      </c>
    </row>
    <row r="610" spans="1:20" x14ac:dyDescent="0.3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 s="4">
        <f t="shared" si="56"/>
        <v>43530.25</v>
      </c>
      <c r="N610">
        <v>1552197600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s="17" t="str">
        <f t="shared" si="59"/>
        <v>jazz</v>
      </c>
    </row>
    <row r="611" spans="1:20" x14ac:dyDescent="0.3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 s="4">
        <f t="shared" si="56"/>
        <v>43481.25</v>
      </c>
      <c r="N611">
        <v>1549087200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s="17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 s="4">
        <f t="shared" si="56"/>
        <v>41259.25</v>
      </c>
      <c r="N612">
        <v>1356847200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s="17" t="str">
        <f t="shared" si="59"/>
        <v>plays</v>
      </c>
    </row>
    <row r="613" spans="1:20" x14ac:dyDescent="0.3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 s="4">
        <f t="shared" si="56"/>
        <v>41480.208333333336</v>
      </c>
      <c r="N613">
        <v>1375765200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s="17" t="str">
        <f t="shared" si="59"/>
        <v>plays</v>
      </c>
    </row>
    <row r="614" spans="1:20" x14ac:dyDescent="0.3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 s="4">
        <f t="shared" si="56"/>
        <v>40474.208333333336</v>
      </c>
      <c r="N614">
        <v>1289800800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s="17" t="str">
        <f t="shared" si="59"/>
        <v>electric music</v>
      </c>
    </row>
    <row r="615" spans="1:20" ht="31.2" hidden="1" x14ac:dyDescent="0.3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 s="4">
        <f t="shared" si="56"/>
        <v>42973.208333333328</v>
      </c>
      <c r="N615">
        <v>1504501200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s="17" t="str">
        <f t="shared" si="59"/>
        <v>plays</v>
      </c>
    </row>
    <row r="616" spans="1:20" ht="31.2" x14ac:dyDescent="0.3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 s="4">
        <f t="shared" si="56"/>
        <v>42746.25</v>
      </c>
      <c r="N616">
        <v>1485669600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s="17" t="str">
        <f t="shared" si="59"/>
        <v>plays</v>
      </c>
    </row>
    <row r="617" spans="1:20" hidden="1" x14ac:dyDescent="0.3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 s="4">
        <f t="shared" si="56"/>
        <v>42489.208333333328</v>
      </c>
      <c r="N617">
        <v>1462770000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s="17" t="str">
        <f t="shared" si="59"/>
        <v>plays</v>
      </c>
    </row>
    <row r="618" spans="1:20" hidden="1" x14ac:dyDescent="0.3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 s="4">
        <f t="shared" si="56"/>
        <v>41537.208333333336</v>
      </c>
      <c r="N618">
        <v>1379739600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s="17" t="str">
        <f t="shared" si="59"/>
        <v>indie rock</v>
      </c>
    </row>
    <row r="619" spans="1:20" x14ac:dyDescent="0.3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 s="4">
        <f t="shared" si="56"/>
        <v>41794.208333333336</v>
      </c>
      <c r="N619">
        <v>1402722000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s="17" t="str">
        <f t="shared" si="59"/>
        <v>plays</v>
      </c>
    </row>
    <row r="620" spans="1:20" x14ac:dyDescent="0.3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 s="4">
        <f t="shared" si="56"/>
        <v>41396.208333333336</v>
      </c>
      <c r="N620">
        <v>1369285200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s="17" t="str">
        <f t="shared" si="59"/>
        <v>nonfiction</v>
      </c>
    </row>
    <row r="621" spans="1:20" x14ac:dyDescent="0.3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 s="4">
        <f t="shared" si="56"/>
        <v>40669.208333333336</v>
      </c>
      <c r="N621">
        <v>1304744400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s="17" t="str">
        <f t="shared" si="59"/>
        <v>plays</v>
      </c>
    </row>
    <row r="622" spans="1:20" hidden="1" x14ac:dyDescent="0.3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 s="4">
        <f t="shared" si="56"/>
        <v>42559.208333333328</v>
      </c>
      <c r="N622">
        <v>1468299600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s="17" t="str">
        <f t="shared" si="59"/>
        <v>photography books</v>
      </c>
    </row>
    <row r="623" spans="1:20" x14ac:dyDescent="0.3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 s="4">
        <f t="shared" si="56"/>
        <v>42626.208333333328</v>
      </c>
      <c r="N623">
        <v>1474174800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s="17" t="str">
        <f t="shared" si="59"/>
        <v>plays</v>
      </c>
    </row>
    <row r="624" spans="1:20" x14ac:dyDescent="0.3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 s="4">
        <f t="shared" si="56"/>
        <v>43205.208333333328</v>
      </c>
      <c r="N624">
        <v>1526014800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s="17" t="str">
        <f t="shared" si="59"/>
        <v>indie rock</v>
      </c>
    </row>
    <row r="625" spans="1:20" hidden="1" x14ac:dyDescent="0.3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 s="4">
        <f t="shared" si="56"/>
        <v>42201.208333333328</v>
      </c>
      <c r="N625">
        <v>1437454800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s="17" t="str">
        <f t="shared" si="59"/>
        <v>plays</v>
      </c>
    </row>
    <row r="626" spans="1:20" x14ac:dyDescent="0.3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 s="4">
        <f t="shared" si="56"/>
        <v>42029.25</v>
      </c>
      <c r="N626">
        <v>1422684000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s="17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 s="4">
        <f t="shared" si="56"/>
        <v>43857.25</v>
      </c>
      <c r="N627">
        <v>1581314400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s="17" t="str">
        <f t="shared" si="59"/>
        <v>plays</v>
      </c>
    </row>
    <row r="628" spans="1:20" ht="31.2" x14ac:dyDescent="0.3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 s="4">
        <f t="shared" si="56"/>
        <v>40449.208333333336</v>
      </c>
      <c r="N628">
        <v>1286427600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s="17" t="str">
        <f t="shared" si="59"/>
        <v>plays</v>
      </c>
    </row>
    <row r="629" spans="1:20" hidden="1" x14ac:dyDescent="0.3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 s="4">
        <f t="shared" si="56"/>
        <v>40345.208333333336</v>
      </c>
      <c r="N629">
        <v>1278738000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s="17" t="str">
        <f t="shared" si="59"/>
        <v>food trucks</v>
      </c>
    </row>
    <row r="630" spans="1:20" x14ac:dyDescent="0.3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 s="4">
        <f t="shared" si="56"/>
        <v>40455.208333333336</v>
      </c>
      <c r="N630">
        <v>1286427600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s="17" t="str">
        <f t="shared" si="59"/>
        <v>indie rock</v>
      </c>
    </row>
    <row r="631" spans="1:20" x14ac:dyDescent="0.3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 s="4">
        <f t="shared" si="56"/>
        <v>42557.208333333328</v>
      </c>
      <c r="N631">
        <v>1467954000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s="17" t="str">
        <f t="shared" si="59"/>
        <v>plays</v>
      </c>
    </row>
    <row r="632" spans="1:20" x14ac:dyDescent="0.3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 s="4">
        <f t="shared" si="56"/>
        <v>43586.208333333328</v>
      </c>
      <c r="N632">
        <v>1557637200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s="17" t="str">
        <f t="shared" si="59"/>
        <v>plays</v>
      </c>
    </row>
    <row r="633" spans="1:20" x14ac:dyDescent="0.3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 s="4">
        <f t="shared" si="56"/>
        <v>43550.208333333328</v>
      </c>
      <c r="N633">
        <v>1553922000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s="17" t="str">
        <f t="shared" si="59"/>
        <v>plays</v>
      </c>
    </row>
    <row r="634" spans="1:20" x14ac:dyDescent="0.3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 s="4">
        <f t="shared" si="56"/>
        <v>41945.208333333336</v>
      </c>
      <c r="N634">
        <v>1416463200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s="17" t="str">
        <f t="shared" si="59"/>
        <v>plays</v>
      </c>
    </row>
    <row r="635" spans="1:20" ht="31.2" x14ac:dyDescent="0.3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 s="4">
        <f t="shared" si="56"/>
        <v>42315.25</v>
      </c>
      <c r="N635">
        <v>1447221600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s="17" t="str">
        <f t="shared" si="59"/>
        <v>animation</v>
      </c>
    </row>
    <row r="636" spans="1:20" x14ac:dyDescent="0.3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 s="4">
        <f t="shared" si="56"/>
        <v>42819.208333333328</v>
      </c>
      <c r="N636">
        <v>1491627600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s="17" t="str">
        <f t="shared" si="59"/>
        <v>television</v>
      </c>
    </row>
    <row r="637" spans="1:20" x14ac:dyDescent="0.3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 s="4">
        <f t="shared" si="56"/>
        <v>41314.25</v>
      </c>
      <c r="N637">
        <v>1363150800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s="17" t="str">
        <f t="shared" si="59"/>
        <v>television</v>
      </c>
    </row>
    <row r="638" spans="1:20" hidden="1" x14ac:dyDescent="0.3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 s="4">
        <f t="shared" si="56"/>
        <v>40926.25</v>
      </c>
      <c r="N638">
        <v>1330754400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s="17" t="str">
        <f t="shared" si="59"/>
        <v>animation</v>
      </c>
    </row>
    <row r="639" spans="1:20" x14ac:dyDescent="0.3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 s="4">
        <f t="shared" si="56"/>
        <v>42688.25</v>
      </c>
      <c r="N639">
        <v>1479794400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s="17" t="str">
        <f t="shared" si="59"/>
        <v>plays</v>
      </c>
    </row>
    <row r="640" spans="1:20" x14ac:dyDescent="0.3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 s="4">
        <f t="shared" si="56"/>
        <v>40386.208333333336</v>
      </c>
      <c r="N640">
        <v>1281243600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s="17" t="str">
        <f t="shared" si="59"/>
        <v>plays</v>
      </c>
    </row>
    <row r="641" spans="1:20" x14ac:dyDescent="0.3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 s="4">
        <f t="shared" si="56"/>
        <v>43309.208333333328</v>
      </c>
      <c r="N641">
        <v>1532754000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s="17" t="str">
        <f t="shared" si="59"/>
        <v>drama</v>
      </c>
    </row>
    <row r="642" spans="1:20" x14ac:dyDescent="0.3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 s="4">
        <f t="shared" si="56"/>
        <v>42387.25</v>
      </c>
      <c r="N642">
        <v>1453356000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s="17" t="str">
        <f t="shared" si="59"/>
        <v>plays</v>
      </c>
    </row>
    <row r="643" spans="1:20" ht="31.2" hidden="1" x14ac:dyDescent="0.3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 s="4">
        <f t="shared" ref="M643:M706" si="62">(((L643/60)/60)/24)+DATE(1970,1,1)</f>
        <v>42786.25</v>
      </c>
      <c r="N643">
        <v>1489986000</v>
      </c>
      <c r="O643" s="4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s="17" t="str">
        <f t="shared" ref="T643:T706" si="65">RIGHT(R643,LEN(R643)-SEARCH("/",R643))</f>
        <v>plays</v>
      </c>
    </row>
    <row r="644" spans="1:20" hidden="1" x14ac:dyDescent="0.3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 s="4">
        <f t="shared" si="62"/>
        <v>43451.25</v>
      </c>
      <c r="N644">
        <v>1545804000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s="17" t="str">
        <f t="shared" si="65"/>
        <v>wearables</v>
      </c>
    </row>
    <row r="645" spans="1:20" x14ac:dyDescent="0.3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 s="4">
        <f t="shared" si="62"/>
        <v>42795.25</v>
      </c>
      <c r="N645">
        <v>1489899600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s="17" t="str">
        <f t="shared" si="65"/>
        <v>plays</v>
      </c>
    </row>
    <row r="646" spans="1:20" hidden="1" x14ac:dyDescent="0.3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4">
        <f t="shared" si="62"/>
        <v>43452.25</v>
      </c>
      <c r="N646">
        <v>1546495200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s="17" t="str">
        <f t="shared" si="65"/>
        <v>plays</v>
      </c>
    </row>
    <row r="647" spans="1:20" x14ac:dyDescent="0.3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 s="4">
        <f t="shared" si="62"/>
        <v>43369.208333333328</v>
      </c>
      <c r="N647">
        <v>1539752400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s="17" t="str">
        <f t="shared" si="65"/>
        <v>rock</v>
      </c>
    </row>
    <row r="648" spans="1:20" x14ac:dyDescent="0.3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 s="4">
        <f t="shared" si="62"/>
        <v>41346.208333333336</v>
      </c>
      <c r="N648">
        <v>1364101200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s="17" t="str">
        <f t="shared" si="65"/>
        <v>video games</v>
      </c>
    </row>
    <row r="649" spans="1:20" x14ac:dyDescent="0.3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4">
        <f t="shared" si="62"/>
        <v>43199.208333333328</v>
      </c>
      <c r="N649">
        <v>1525323600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s="17" t="str">
        <f t="shared" si="65"/>
        <v>translations</v>
      </c>
    </row>
    <row r="650" spans="1:20" x14ac:dyDescent="0.3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 s="4">
        <f t="shared" si="62"/>
        <v>42922.208333333328</v>
      </c>
      <c r="N650">
        <v>1500872400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s="17" t="str">
        <f t="shared" si="65"/>
        <v>food trucks</v>
      </c>
    </row>
    <row r="651" spans="1:20" hidden="1" x14ac:dyDescent="0.3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 s="4">
        <f t="shared" si="62"/>
        <v>40471.208333333336</v>
      </c>
      <c r="N651">
        <v>1288501200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s="17" t="str">
        <f t="shared" si="65"/>
        <v>plays</v>
      </c>
    </row>
    <row r="652" spans="1:20" x14ac:dyDescent="0.3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4">
        <f t="shared" si="62"/>
        <v>41828.208333333336</v>
      </c>
      <c r="N652">
        <v>1407128400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s="17" t="str">
        <f t="shared" si="65"/>
        <v>jazz</v>
      </c>
    </row>
    <row r="653" spans="1:20" hidden="1" x14ac:dyDescent="0.3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 s="4">
        <f t="shared" si="62"/>
        <v>41692.25</v>
      </c>
      <c r="N653">
        <v>1394344800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s="17" t="str">
        <f t="shared" si="65"/>
        <v>shorts</v>
      </c>
    </row>
    <row r="654" spans="1:20" x14ac:dyDescent="0.3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 s="4">
        <f t="shared" si="62"/>
        <v>42587.208333333328</v>
      </c>
      <c r="N654">
        <v>1474088400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s="17" t="str">
        <f t="shared" si="65"/>
        <v>web</v>
      </c>
    </row>
    <row r="655" spans="1:20" ht="31.2" x14ac:dyDescent="0.3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 s="4">
        <f t="shared" si="62"/>
        <v>42468.208333333328</v>
      </c>
      <c r="N655">
        <v>1460264400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s="17" t="str">
        <f t="shared" si="65"/>
        <v>web</v>
      </c>
    </row>
    <row r="656" spans="1:20" x14ac:dyDescent="0.3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 s="4">
        <f t="shared" si="62"/>
        <v>42240.208333333328</v>
      </c>
      <c r="N656">
        <v>1440824400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s="17" t="str">
        <f t="shared" si="65"/>
        <v>metal</v>
      </c>
    </row>
    <row r="657" spans="1:20" x14ac:dyDescent="0.3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 s="4">
        <f t="shared" si="62"/>
        <v>42796.25</v>
      </c>
      <c r="N657">
        <v>1489554000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s="17" t="str">
        <f t="shared" si="65"/>
        <v>photography books</v>
      </c>
    </row>
    <row r="658" spans="1:20" ht="31.2" hidden="1" x14ac:dyDescent="0.3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 s="4">
        <f t="shared" si="62"/>
        <v>43097.25</v>
      </c>
      <c r="N658">
        <v>1514872800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s="17" t="str">
        <f t="shared" si="65"/>
        <v>food trucks</v>
      </c>
    </row>
    <row r="659" spans="1:20" x14ac:dyDescent="0.3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 s="4">
        <f t="shared" si="62"/>
        <v>43096.25</v>
      </c>
      <c r="N659">
        <v>1515736800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s="17" t="str">
        <f t="shared" si="65"/>
        <v>science fiction</v>
      </c>
    </row>
    <row r="660" spans="1:20" x14ac:dyDescent="0.3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 s="4">
        <f t="shared" si="62"/>
        <v>42246.208333333328</v>
      </c>
      <c r="N660">
        <v>1442898000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s="17" t="str">
        <f t="shared" si="65"/>
        <v>rock</v>
      </c>
    </row>
    <row r="661" spans="1:20" hidden="1" x14ac:dyDescent="0.3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 s="4">
        <f t="shared" si="62"/>
        <v>40570.25</v>
      </c>
      <c r="N661">
        <v>1296194400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s="17" t="str">
        <f t="shared" si="65"/>
        <v>documentary</v>
      </c>
    </row>
    <row r="662" spans="1:20" x14ac:dyDescent="0.3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 s="4">
        <f t="shared" si="62"/>
        <v>42237.208333333328</v>
      </c>
      <c r="N662">
        <v>1440910800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s="17" t="str">
        <f t="shared" si="65"/>
        <v>plays</v>
      </c>
    </row>
    <row r="663" spans="1:20" hidden="1" x14ac:dyDescent="0.3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 s="4">
        <f t="shared" si="62"/>
        <v>40996.208333333336</v>
      </c>
      <c r="N663">
        <v>1335502800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s="17" t="str">
        <f t="shared" si="65"/>
        <v>jazz</v>
      </c>
    </row>
    <row r="664" spans="1:20" x14ac:dyDescent="0.3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 s="4">
        <f t="shared" si="62"/>
        <v>43443.25</v>
      </c>
      <c r="N664">
        <v>1544680800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s="17" t="str">
        <f t="shared" si="65"/>
        <v>plays</v>
      </c>
    </row>
    <row r="665" spans="1:20" x14ac:dyDescent="0.3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 s="4">
        <f t="shared" si="62"/>
        <v>40458.208333333336</v>
      </c>
      <c r="N665">
        <v>1288414800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s="17" t="str">
        <f t="shared" si="65"/>
        <v>plays</v>
      </c>
    </row>
    <row r="666" spans="1:20" x14ac:dyDescent="0.3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 s="4">
        <f t="shared" si="62"/>
        <v>40959.25</v>
      </c>
      <c r="N666">
        <v>1330581600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s="17" t="str">
        <f t="shared" si="65"/>
        <v>jazz</v>
      </c>
    </row>
    <row r="667" spans="1:20" x14ac:dyDescent="0.3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 s="4">
        <f t="shared" si="62"/>
        <v>40733.208333333336</v>
      </c>
      <c r="N667">
        <v>1311397200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s="17" t="str">
        <f t="shared" si="65"/>
        <v>documentary</v>
      </c>
    </row>
    <row r="668" spans="1:20" x14ac:dyDescent="0.3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4">
        <f t="shared" si="62"/>
        <v>41516.208333333336</v>
      </c>
      <c r="N668">
        <v>1378357200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s="17" t="str">
        <f t="shared" si="65"/>
        <v>plays</v>
      </c>
    </row>
    <row r="669" spans="1:20" ht="31.2" x14ac:dyDescent="0.3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 s="4">
        <f t="shared" si="62"/>
        <v>41892.208333333336</v>
      </c>
      <c r="N669">
        <v>1411102800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s="17" t="str">
        <f t="shared" si="65"/>
        <v>audio</v>
      </c>
    </row>
    <row r="670" spans="1:20" ht="31.2" x14ac:dyDescent="0.3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 s="4">
        <f t="shared" si="62"/>
        <v>41122.208333333336</v>
      </c>
      <c r="N670">
        <v>1344834000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s="17" t="str">
        <f t="shared" si="65"/>
        <v>plays</v>
      </c>
    </row>
    <row r="671" spans="1:20" hidden="1" x14ac:dyDescent="0.3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 s="4">
        <f t="shared" si="62"/>
        <v>42912.208333333328</v>
      </c>
      <c r="N671">
        <v>1499230800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s="17" t="str">
        <f t="shared" si="65"/>
        <v>plays</v>
      </c>
    </row>
    <row r="672" spans="1:20" ht="31.2" x14ac:dyDescent="0.3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 s="4">
        <f t="shared" si="62"/>
        <v>42425.25</v>
      </c>
      <c r="N672">
        <v>1457416800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s="17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 s="4">
        <f t="shared" si="62"/>
        <v>40390.208333333336</v>
      </c>
      <c r="N673">
        <v>1280898000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s="17" t="str">
        <f t="shared" si="65"/>
        <v>plays</v>
      </c>
    </row>
    <row r="674" spans="1:20" hidden="1" x14ac:dyDescent="0.3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 s="4">
        <f t="shared" si="62"/>
        <v>43180.208333333328</v>
      </c>
      <c r="N674">
        <v>1522472400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s="17" t="str">
        <f t="shared" si="65"/>
        <v>plays</v>
      </c>
    </row>
    <row r="675" spans="1:20" hidden="1" x14ac:dyDescent="0.3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 s="4">
        <f t="shared" si="62"/>
        <v>42475.208333333328</v>
      </c>
      <c r="N675">
        <v>1462510800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s="17" t="str">
        <f t="shared" si="65"/>
        <v>indie rock</v>
      </c>
    </row>
    <row r="676" spans="1:20" x14ac:dyDescent="0.3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 s="4">
        <f t="shared" si="62"/>
        <v>40774.208333333336</v>
      </c>
      <c r="N676">
        <v>1317790800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s="17" t="str">
        <f t="shared" si="65"/>
        <v>photography books</v>
      </c>
    </row>
    <row r="677" spans="1:20" x14ac:dyDescent="0.3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 s="4">
        <f t="shared" si="62"/>
        <v>43719.208333333328</v>
      </c>
      <c r="N677">
        <v>1568782800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s="17" t="str">
        <f t="shared" si="65"/>
        <v>audio</v>
      </c>
    </row>
    <row r="678" spans="1:20" x14ac:dyDescent="0.3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 s="4">
        <f t="shared" si="62"/>
        <v>41178.208333333336</v>
      </c>
      <c r="N678">
        <v>1349413200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s="17" t="str">
        <f t="shared" si="65"/>
        <v>photography books</v>
      </c>
    </row>
    <row r="679" spans="1:20" x14ac:dyDescent="0.3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 s="4">
        <f t="shared" si="62"/>
        <v>42561.208333333328</v>
      </c>
      <c r="N679">
        <v>1472446800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s="17" t="str">
        <f t="shared" si="65"/>
        <v>fiction</v>
      </c>
    </row>
    <row r="680" spans="1:20" x14ac:dyDescent="0.3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 s="4">
        <f t="shared" si="62"/>
        <v>43484.25</v>
      </c>
      <c r="N680">
        <v>1548050400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s="17" t="str">
        <f t="shared" si="65"/>
        <v>drama</v>
      </c>
    </row>
    <row r="681" spans="1:20" x14ac:dyDescent="0.3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 s="4">
        <f t="shared" si="62"/>
        <v>43756.208333333328</v>
      </c>
      <c r="N681">
        <v>1571806800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s="17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 s="4">
        <f t="shared" si="62"/>
        <v>43813.25</v>
      </c>
      <c r="N682">
        <v>1576476000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s="17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 s="4">
        <f t="shared" si="62"/>
        <v>40898.25</v>
      </c>
      <c r="N683">
        <v>1324965600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s="17" t="str">
        <f t="shared" si="65"/>
        <v>plays</v>
      </c>
    </row>
    <row r="684" spans="1:20" x14ac:dyDescent="0.3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 s="4">
        <f t="shared" si="62"/>
        <v>41619.25</v>
      </c>
      <c r="N684">
        <v>1387519200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s="17" t="str">
        <f t="shared" si="65"/>
        <v>plays</v>
      </c>
    </row>
    <row r="685" spans="1:20" x14ac:dyDescent="0.3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 s="4">
        <f t="shared" si="62"/>
        <v>43359.208333333328</v>
      </c>
      <c r="N685">
        <v>1537246800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s="17" t="str">
        <f t="shared" si="65"/>
        <v>plays</v>
      </c>
    </row>
    <row r="686" spans="1:20" hidden="1" x14ac:dyDescent="0.3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 s="4">
        <f t="shared" si="62"/>
        <v>40358.208333333336</v>
      </c>
      <c r="N686">
        <v>1279515600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s="17" t="str">
        <f t="shared" si="65"/>
        <v>nonfiction</v>
      </c>
    </row>
    <row r="687" spans="1:20" hidden="1" x14ac:dyDescent="0.3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 s="4">
        <f t="shared" si="62"/>
        <v>42239.208333333328</v>
      </c>
      <c r="N687">
        <v>1442379600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s="17" t="str">
        <f t="shared" si="65"/>
        <v>plays</v>
      </c>
    </row>
    <row r="688" spans="1:20" x14ac:dyDescent="0.3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 s="4">
        <f t="shared" si="62"/>
        <v>43186.208333333328</v>
      </c>
      <c r="N688">
        <v>1523077200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s="17" t="str">
        <f t="shared" si="65"/>
        <v>wearables</v>
      </c>
    </row>
    <row r="689" spans="1:20" x14ac:dyDescent="0.3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 s="4">
        <f t="shared" si="62"/>
        <v>42806.25</v>
      </c>
      <c r="N689">
        <v>1489554000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s="17" t="str">
        <f t="shared" si="65"/>
        <v>plays</v>
      </c>
    </row>
    <row r="690" spans="1:20" x14ac:dyDescent="0.3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 s="4">
        <f t="shared" si="62"/>
        <v>43475.25</v>
      </c>
      <c r="N690">
        <v>1548482400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s="17" t="str">
        <f t="shared" si="65"/>
        <v>television</v>
      </c>
    </row>
    <row r="691" spans="1:20" x14ac:dyDescent="0.3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 s="4">
        <f t="shared" si="62"/>
        <v>41576.208333333336</v>
      </c>
      <c r="N691">
        <v>1384063200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s="17" t="str">
        <f t="shared" si="65"/>
        <v>web</v>
      </c>
    </row>
    <row r="692" spans="1:20" x14ac:dyDescent="0.3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 s="4">
        <f t="shared" si="62"/>
        <v>40874.25</v>
      </c>
      <c r="N692">
        <v>1322892000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s="17" t="str">
        <f t="shared" si="65"/>
        <v>documentary</v>
      </c>
    </row>
    <row r="693" spans="1:20" x14ac:dyDescent="0.3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 s="4">
        <f t="shared" si="62"/>
        <v>41185.208333333336</v>
      </c>
      <c r="N693">
        <v>1350709200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s="17" t="str">
        <f t="shared" si="65"/>
        <v>documentary</v>
      </c>
    </row>
    <row r="694" spans="1:20" ht="31.2" hidden="1" x14ac:dyDescent="0.3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 s="4">
        <f t="shared" si="62"/>
        <v>43655.208333333328</v>
      </c>
      <c r="N694">
        <v>1564203600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s="17" t="str">
        <f t="shared" si="65"/>
        <v>rock</v>
      </c>
    </row>
    <row r="695" spans="1:20" ht="31.2" x14ac:dyDescent="0.3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 s="4">
        <f t="shared" si="62"/>
        <v>43025.208333333328</v>
      </c>
      <c r="N695">
        <v>1509685200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s="17" t="str">
        <f t="shared" si="65"/>
        <v>plays</v>
      </c>
    </row>
    <row r="696" spans="1:20" x14ac:dyDescent="0.3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 s="4">
        <f t="shared" si="62"/>
        <v>43066.25</v>
      </c>
      <c r="N696">
        <v>1514959200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s="17" t="str">
        <f t="shared" si="65"/>
        <v>plays</v>
      </c>
    </row>
    <row r="697" spans="1:20" hidden="1" x14ac:dyDescent="0.3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 s="4">
        <f t="shared" si="62"/>
        <v>42322.25</v>
      </c>
      <c r="N697">
        <v>1448863200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s="17" t="str">
        <f t="shared" si="65"/>
        <v>rock</v>
      </c>
    </row>
    <row r="698" spans="1:20" x14ac:dyDescent="0.3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 s="4">
        <f t="shared" si="62"/>
        <v>42114.208333333328</v>
      </c>
      <c r="N698">
        <v>1429592400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s="17" t="str">
        <f t="shared" si="65"/>
        <v>plays</v>
      </c>
    </row>
    <row r="699" spans="1:20" ht="31.2" x14ac:dyDescent="0.3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 s="4">
        <f t="shared" si="62"/>
        <v>43190.208333333328</v>
      </c>
      <c r="N699">
        <v>1522645200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s="17" t="str">
        <f t="shared" si="65"/>
        <v>electric music</v>
      </c>
    </row>
    <row r="700" spans="1:20" hidden="1" x14ac:dyDescent="0.3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 s="4">
        <f t="shared" si="62"/>
        <v>40871.25</v>
      </c>
      <c r="N700">
        <v>1323324000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s="17" t="str">
        <f t="shared" si="65"/>
        <v>wearables</v>
      </c>
    </row>
    <row r="701" spans="1:20" x14ac:dyDescent="0.3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 s="4">
        <f t="shared" si="62"/>
        <v>43641.208333333328</v>
      </c>
      <c r="N701">
        <v>1561525200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s="17" t="str">
        <f t="shared" si="65"/>
        <v>drama</v>
      </c>
    </row>
    <row r="702" spans="1:20" ht="31.2" x14ac:dyDescent="0.3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4">
        <f t="shared" si="62"/>
        <v>40203.25</v>
      </c>
      <c r="N702">
        <v>1265695200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s="17" t="str">
        <f t="shared" si="65"/>
        <v>wearables</v>
      </c>
    </row>
    <row r="703" spans="1:20" ht="31.2" x14ac:dyDescent="0.3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 s="4">
        <f t="shared" si="62"/>
        <v>40629.208333333336</v>
      </c>
      <c r="N703">
        <v>1301806800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s="17" t="str">
        <f t="shared" si="65"/>
        <v>plays</v>
      </c>
    </row>
    <row r="704" spans="1:20" ht="31.2" x14ac:dyDescent="0.3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 s="4">
        <f t="shared" si="62"/>
        <v>41477.208333333336</v>
      </c>
      <c r="N704">
        <v>1374901200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s="17" t="str">
        <f t="shared" si="65"/>
        <v>wearables</v>
      </c>
    </row>
    <row r="705" spans="1:20" x14ac:dyDescent="0.3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 s="4">
        <f t="shared" si="62"/>
        <v>41020.208333333336</v>
      </c>
      <c r="N705">
        <v>1336453200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s="17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 s="4">
        <f t="shared" si="62"/>
        <v>42555.208333333328</v>
      </c>
      <c r="N706">
        <v>1468904400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s="17" t="str">
        <f t="shared" si="65"/>
        <v>animation</v>
      </c>
    </row>
    <row r="707" spans="1:20" hidden="1" x14ac:dyDescent="0.3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 s="4">
        <f t="shared" ref="M707:M770" si="68">(((L707/60)/60)/24)+DATE(1970,1,1)</f>
        <v>41619.25</v>
      </c>
      <c r="N707">
        <v>1387087200</v>
      </c>
      <c r="O707" s="4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s="17" t="str">
        <f t="shared" ref="T707:T770" si="71">RIGHT(R707,LEN(R707)-SEARCH("/",R707))</f>
        <v>nonfiction</v>
      </c>
    </row>
    <row r="708" spans="1:20" ht="31.2" hidden="1" x14ac:dyDescent="0.3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 s="4">
        <f t="shared" si="68"/>
        <v>43471.25</v>
      </c>
      <c r="N708">
        <v>1547445600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s="17" t="str">
        <f t="shared" si="71"/>
        <v>web</v>
      </c>
    </row>
    <row r="709" spans="1:20" ht="31.2" x14ac:dyDescent="0.3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 s="4">
        <f t="shared" si="68"/>
        <v>43442.25</v>
      </c>
      <c r="N709">
        <v>1547359200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s="17" t="str">
        <f t="shared" si="71"/>
        <v>drama</v>
      </c>
    </row>
    <row r="710" spans="1:20" hidden="1" x14ac:dyDescent="0.3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 s="4">
        <f t="shared" si="68"/>
        <v>42877.208333333328</v>
      </c>
      <c r="N710">
        <v>1496293200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s="17" t="str">
        <f t="shared" si="71"/>
        <v>plays</v>
      </c>
    </row>
    <row r="711" spans="1:20" hidden="1" x14ac:dyDescent="0.3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 s="4">
        <f t="shared" si="68"/>
        <v>41018.208333333336</v>
      </c>
      <c r="N711">
        <v>1335416400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s="17" t="str">
        <f t="shared" si="71"/>
        <v>plays</v>
      </c>
    </row>
    <row r="712" spans="1:20" ht="31.2" x14ac:dyDescent="0.3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 s="4">
        <f t="shared" si="68"/>
        <v>43295.208333333328</v>
      </c>
      <c r="N712">
        <v>1532149200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s="17" t="str">
        <f t="shared" si="71"/>
        <v>plays</v>
      </c>
    </row>
    <row r="713" spans="1:20" ht="31.2" hidden="1" x14ac:dyDescent="0.3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4">
        <f t="shared" si="68"/>
        <v>42393.25</v>
      </c>
      <c r="N713">
        <v>1453788000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s="17" t="str">
        <f t="shared" si="71"/>
        <v>plays</v>
      </c>
    </row>
    <row r="714" spans="1:20" ht="31.2" x14ac:dyDescent="0.3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 s="4">
        <f t="shared" si="68"/>
        <v>42559.208333333328</v>
      </c>
      <c r="N714">
        <v>1471496400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s="17" t="str">
        <f t="shared" si="71"/>
        <v>plays</v>
      </c>
    </row>
    <row r="715" spans="1:20" x14ac:dyDescent="0.3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 s="4">
        <f t="shared" si="68"/>
        <v>42604.208333333328</v>
      </c>
      <c r="N715">
        <v>1472878800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s="17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 s="4">
        <f t="shared" si="68"/>
        <v>41870.208333333336</v>
      </c>
      <c r="N716">
        <v>1408510800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s="17" t="str">
        <f t="shared" si="71"/>
        <v>rock</v>
      </c>
    </row>
    <row r="717" spans="1:20" x14ac:dyDescent="0.3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 s="4">
        <f t="shared" si="68"/>
        <v>40397.208333333336</v>
      </c>
      <c r="N717">
        <v>1281589200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s="17" t="str">
        <f t="shared" si="71"/>
        <v>mobile games</v>
      </c>
    </row>
    <row r="718" spans="1:20" x14ac:dyDescent="0.3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 s="4">
        <f t="shared" si="68"/>
        <v>41465.208333333336</v>
      </c>
      <c r="N718">
        <v>1375851600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s="17" t="str">
        <f t="shared" si="71"/>
        <v>plays</v>
      </c>
    </row>
    <row r="719" spans="1:20" ht="31.2" x14ac:dyDescent="0.3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 s="4">
        <f t="shared" si="68"/>
        <v>40777.208333333336</v>
      </c>
      <c r="N719">
        <v>1315803600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s="17" t="str">
        <f t="shared" si="71"/>
        <v>documentary</v>
      </c>
    </row>
    <row r="720" spans="1:20" x14ac:dyDescent="0.3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 s="4">
        <f t="shared" si="68"/>
        <v>41442.208333333336</v>
      </c>
      <c r="N720">
        <v>1373691600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s="17" t="str">
        <f t="shared" si="71"/>
        <v>wearables</v>
      </c>
    </row>
    <row r="721" spans="1:20" x14ac:dyDescent="0.3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 s="4">
        <f t="shared" si="68"/>
        <v>41058.208333333336</v>
      </c>
      <c r="N721">
        <v>1339218000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s="17" t="str">
        <f t="shared" si="71"/>
        <v>fiction</v>
      </c>
    </row>
    <row r="722" spans="1:20" ht="31.2" hidden="1" x14ac:dyDescent="0.3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 s="4">
        <f t="shared" si="68"/>
        <v>43152.25</v>
      </c>
      <c r="N722">
        <v>1520402400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s="17" t="str">
        <f t="shared" si="71"/>
        <v>plays</v>
      </c>
    </row>
    <row r="723" spans="1:20" x14ac:dyDescent="0.3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 s="4">
        <f t="shared" si="68"/>
        <v>43194.208333333328</v>
      </c>
      <c r="N723">
        <v>1523336400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s="17" t="str">
        <f t="shared" si="71"/>
        <v>rock</v>
      </c>
    </row>
    <row r="724" spans="1:20" x14ac:dyDescent="0.3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 s="4">
        <f t="shared" si="68"/>
        <v>43045.25</v>
      </c>
      <c r="N724">
        <v>1512280800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s="17" t="str">
        <f t="shared" si="71"/>
        <v>documentary</v>
      </c>
    </row>
    <row r="725" spans="1:20" hidden="1" x14ac:dyDescent="0.3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 s="4">
        <f t="shared" si="68"/>
        <v>42431.25</v>
      </c>
      <c r="N725">
        <v>1458709200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s="17" t="str">
        <f t="shared" si="71"/>
        <v>plays</v>
      </c>
    </row>
    <row r="726" spans="1:20" ht="31.2" hidden="1" x14ac:dyDescent="0.3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 s="4">
        <f t="shared" si="68"/>
        <v>41934.208333333336</v>
      </c>
      <c r="N726">
        <v>1414126800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s="17" t="str">
        <f t="shared" si="71"/>
        <v>plays</v>
      </c>
    </row>
    <row r="727" spans="1:20" x14ac:dyDescent="0.3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 s="4">
        <f t="shared" si="68"/>
        <v>41958.25</v>
      </c>
      <c r="N727">
        <v>1416204000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s="1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 s="4">
        <f t="shared" si="68"/>
        <v>40476.208333333336</v>
      </c>
      <c r="N728">
        <v>1288501200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s="17" t="str">
        <f t="shared" si="71"/>
        <v>plays</v>
      </c>
    </row>
    <row r="729" spans="1:20" x14ac:dyDescent="0.3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 s="4">
        <f t="shared" si="68"/>
        <v>43485.25</v>
      </c>
      <c r="N729">
        <v>1552971600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s="17" t="str">
        <f t="shared" si="71"/>
        <v>web</v>
      </c>
    </row>
    <row r="730" spans="1:20" ht="31.2" x14ac:dyDescent="0.3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4">
        <f t="shared" si="68"/>
        <v>42515.208333333328</v>
      </c>
      <c r="N730">
        <v>1465102800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s="17" t="str">
        <f t="shared" si="71"/>
        <v>plays</v>
      </c>
    </row>
    <row r="731" spans="1:20" ht="31.2" x14ac:dyDescent="0.3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 s="4">
        <f t="shared" si="68"/>
        <v>41309.25</v>
      </c>
      <c r="N731">
        <v>1360130400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s="17" t="str">
        <f t="shared" si="71"/>
        <v>drama</v>
      </c>
    </row>
    <row r="732" spans="1:20" hidden="1" x14ac:dyDescent="0.3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 s="4">
        <f t="shared" si="68"/>
        <v>42147.208333333328</v>
      </c>
      <c r="N732">
        <v>1432875600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s="17" t="str">
        <f t="shared" si="71"/>
        <v>wearables</v>
      </c>
    </row>
    <row r="733" spans="1:20" x14ac:dyDescent="0.3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 s="4">
        <f t="shared" si="68"/>
        <v>42939.208333333328</v>
      </c>
      <c r="N733">
        <v>1500872400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s="17" t="str">
        <f t="shared" si="71"/>
        <v>web</v>
      </c>
    </row>
    <row r="734" spans="1:20" x14ac:dyDescent="0.3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 s="4">
        <f t="shared" si="68"/>
        <v>42816.208333333328</v>
      </c>
      <c r="N734">
        <v>1492146000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s="17" t="str">
        <f t="shared" si="71"/>
        <v>rock</v>
      </c>
    </row>
    <row r="735" spans="1:20" x14ac:dyDescent="0.3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 s="4">
        <f t="shared" si="68"/>
        <v>41844.208333333336</v>
      </c>
      <c r="N735">
        <v>1407301200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s="17" t="str">
        <f t="shared" si="71"/>
        <v>metal</v>
      </c>
    </row>
    <row r="736" spans="1:20" x14ac:dyDescent="0.3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 s="4">
        <f t="shared" si="68"/>
        <v>42763.25</v>
      </c>
      <c r="N736">
        <v>1486620000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s="17" t="str">
        <f t="shared" si="71"/>
        <v>plays</v>
      </c>
    </row>
    <row r="737" spans="1:20" ht="31.2" x14ac:dyDescent="0.3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 s="4">
        <f t="shared" si="68"/>
        <v>42459.208333333328</v>
      </c>
      <c r="N737">
        <v>1459918800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s="17" t="str">
        <f t="shared" si="71"/>
        <v>photography books</v>
      </c>
    </row>
    <row r="738" spans="1:20" x14ac:dyDescent="0.3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 s="4">
        <f t="shared" si="68"/>
        <v>42055.25</v>
      </c>
      <c r="N738">
        <v>1424757600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s="17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 s="4">
        <f t="shared" si="68"/>
        <v>42685.25</v>
      </c>
      <c r="N739">
        <v>1479880800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s="17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4">
        <f t="shared" si="68"/>
        <v>41959.25</v>
      </c>
      <c r="N740">
        <v>1418018400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s="17" t="str">
        <f t="shared" si="71"/>
        <v>plays</v>
      </c>
    </row>
    <row r="741" spans="1:20" x14ac:dyDescent="0.3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 s="4">
        <f t="shared" si="68"/>
        <v>41089.208333333336</v>
      </c>
      <c r="N741">
        <v>1341032400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s="17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4">
        <f t="shared" si="68"/>
        <v>42769.25</v>
      </c>
      <c r="N742">
        <v>1486360800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s="17" t="str">
        <f t="shared" si="71"/>
        <v>plays</v>
      </c>
    </row>
    <row r="743" spans="1:20" x14ac:dyDescent="0.3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 s="4">
        <f t="shared" si="68"/>
        <v>40321.208333333336</v>
      </c>
      <c r="N743">
        <v>1274677200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s="17" t="str">
        <f t="shared" si="71"/>
        <v>plays</v>
      </c>
    </row>
    <row r="744" spans="1:20" x14ac:dyDescent="0.3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 s="4">
        <f t="shared" si="68"/>
        <v>40197.25</v>
      </c>
      <c r="N744">
        <v>1267509600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s="17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 s="4">
        <f t="shared" si="68"/>
        <v>42298.208333333328</v>
      </c>
      <c r="N745">
        <v>1445922000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s="17" t="str">
        <f t="shared" si="71"/>
        <v>plays</v>
      </c>
    </row>
    <row r="746" spans="1:20" x14ac:dyDescent="0.3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 s="4">
        <f t="shared" si="68"/>
        <v>43322.208333333328</v>
      </c>
      <c r="N746">
        <v>1534050000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s="17" t="str">
        <f t="shared" si="71"/>
        <v>plays</v>
      </c>
    </row>
    <row r="747" spans="1:20" ht="31.2" x14ac:dyDescent="0.3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4">
        <f t="shared" si="68"/>
        <v>40328.208333333336</v>
      </c>
      <c r="N747">
        <v>1277528400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s="17" t="str">
        <f t="shared" si="71"/>
        <v>wearables</v>
      </c>
    </row>
    <row r="748" spans="1:20" x14ac:dyDescent="0.3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4">
        <f t="shared" si="68"/>
        <v>40825.208333333336</v>
      </c>
      <c r="N748">
        <v>1318568400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s="17" t="str">
        <f t="shared" si="71"/>
        <v>web</v>
      </c>
    </row>
    <row r="749" spans="1:20" x14ac:dyDescent="0.3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4">
        <f t="shared" si="68"/>
        <v>40423.208333333336</v>
      </c>
      <c r="N749">
        <v>1284354000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s="17" t="str">
        <f t="shared" si="71"/>
        <v>plays</v>
      </c>
    </row>
    <row r="750" spans="1:20" x14ac:dyDescent="0.3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 s="4">
        <f t="shared" si="68"/>
        <v>40238.25</v>
      </c>
      <c r="N750">
        <v>1269579600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s="17" t="str">
        <f t="shared" si="71"/>
        <v>animation</v>
      </c>
    </row>
    <row r="751" spans="1:20" hidden="1" x14ac:dyDescent="0.3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 s="4">
        <f t="shared" si="68"/>
        <v>41920.208333333336</v>
      </c>
      <c r="N751">
        <v>1413781200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s="17" t="str">
        <f t="shared" si="71"/>
        <v>wearables</v>
      </c>
    </row>
    <row r="752" spans="1:20" ht="31.2" hidden="1" x14ac:dyDescent="0.3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4">
        <f t="shared" si="68"/>
        <v>40360.208333333336</v>
      </c>
      <c r="N752">
        <v>1280120400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s="17" t="str">
        <f t="shared" si="71"/>
        <v>electric music</v>
      </c>
    </row>
    <row r="753" spans="1:20" x14ac:dyDescent="0.3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 s="4">
        <f t="shared" si="68"/>
        <v>42446.208333333328</v>
      </c>
      <c r="N753">
        <v>1459486800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s="17" t="str">
        <f t="shared" si="71"/>
        <v>nonfiction</v>
      </c>
    </row>
    <row r="754" spans="1:20" x14ac:dyDescent="0.3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 s="4">
        <f t="shared" si="68"/>
        <v>40395.208333333336</v>
      </c>
      <c r="N754">
        <v>1282539600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s="17" t="str">
        <f t="shared" si="71"/>
        <v>plays</v>
      </c>
    </row>
    <row r="755" spans="1:20" x14ac:dyDescent="0.3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 s="4">
        <f t="shared" si="68"/>
        <v>40321.208333333336</v>
      </c>
      <c r="N755">
        <v>1275886800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s="17" t="str">
        <f t="shared" si="71"/>
        <v>photography books</v>
      </c>
    </row>
    <row r="756" spans="1:20" x14ac:dyDescent="0.3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 s="4">
        <f t="shared" si="68"/>
        <v>41210.208333333336</v>
      </c>
      <c r="N756">
        <v>1355983200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s="17" t="str">
        <f t="shared" si="71"/>
        <v>plays</v>
      </c>
    </row>
    <row r="757" spans="1:20" hidden="1" x14ac:dyDescent="0.3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 s="4">
        <f t="shared" si="68"/>
        <v>43096.25</v>
      </c>
      <c r="N757">
        <v>1515391200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s="17" t="str">
        <f t="shared" si="71"/>
        <v>plays</v>
      </c>
    </row>
    <row r="758" spans="1:20" ht="31.2" x14ac:dyDescent="0.3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 s="4">
        <f t="shared" si="68"/>
        <v>42024.25</v>
      </c>
      <c r="N758">
        <v>1422252000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s="17" t="str">
        <f t="shared" si="71"/>
        <v>plays</v>
      </c>
    </row>
    <row r="759" spans="1:20" x14ac:dyDescent="0.3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 s="4">
        <f t="shared" si="68"/>
        <v>40675.208333333336</v>
      </c>
      <c r="N759">
        <v>1305522000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s="17" t="str">
        <f t="shared" si="71"/>
        <v>drama</v>
      </c>
    </row>
    <row r="760" spans="1:20" hidden="1" x14ac:dyDescent="0.3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 s="4">
        <f t="shared" si="68"/>
        <v>41936.208333333336</v>
      </c>
      <c r="N760">
        <v>1414904400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s="17" t="str">
        <f t="shared" si="71"/>
        <v>rock</v>
      </c>
    </row>
    <row r="761" spans="1:20" ht="31.2" x14ac:dyDescent="0.3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 s="4">
        <f t="shared" si="68"/>
        <v>43136.25</v>
      </c>
      <c r="N761">
        <v>1520402400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s="17" t="str">
        <f t="shared" si="71"/>
        <v>electric music</v>
      </c>
    </row>
    <row r="762" spans="1:20" hidden="1" x14ac:dyDescent="0.3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 s="4">
        <f t="shared" si="68"/>
        <v>43678.208333333328</v>
      </c>
      <c r="N762">
        <v>1567141200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s="17" t="str">
        <f t="shared" si="71"/>
        <v>video games</v>
      </c>
    </row>
    <row r="763" spans="1:20" x14ac:dyDescent="0.3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 s="4">
        <f t="shared" si="68"/>
        <v>42938.208333333328</v>
      </c>
      <c r="N763">
        <v>1501131600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s="17" t="str">
        <f t="shared" si="71"/>
        <v>rock</v>
      </c>
    </row>
    <row r="764" spans="1:20" hidden="1" x14ac:dyDescent="0.3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4">
        <f t="shared" si="68"/>
        <v>41241.25</v>
      </c>
      <c r="N764">
        <v>1355032800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s="17" t="str">
        <f t="shared" si="71"/>
        <v>jazz</v>
      </c>
    </row>
    <row r="765" spans="1:20" x14ac:dyDescent="0.3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 s="4">
        <f t="shared" si="68"/>
        <v>41037.208333333336</v>
      </c>
      <c r="N765">
        <v>1339477200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s="17" t="str">
        <f t="shared" si="71"/>
        <v>plays</v>
      </c>
    </row>
    <row r="766" spans="1:20" ht="31.2" x14ac:dyDescent="0.3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 s="4">
        <f t="shared" si="68"/>
        <v>40676.208333333336</v>
      </c>
      <c r="N766">
        <v>1305954000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s="17" t="str">
        <f t="shared" si="71"/>
        <v>rock</v>
      </c>
    </row>
    <row r="767" spans="1:20" x14ac:dyDescent="0.3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 s="4">
        <f t="shared" si="68"/>
        <v>42840.208333333328</v>
      </c>
      <c r="N767">
        <v>1494392400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s="17" t="str">
        <f t="shared" si="71"/>
        <v>indie rock</v>
      </c>
    </row>
    <row r="768" spans="1:20" ht="31.2" hidden="1" x14ac:dyDescent="0.3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 s="4">
        <f t="shared" si="68"/>
        <v>43362.208333333328</v>
      </c>
      <c r="N768">
        <v>1537419600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s="17" t="str">
        <f t="shared" si="71"/>
        <v>science fiction</v>
      </c>
    </row>
    <row r="769" spans="1:20" x14ac:dyDescent="0.3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 s="4">
        <f t="shared" si="68"/>
        <v>42283.208333333328</v>
      </c>
      <c r="N769">
        <v>1447999200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s="17" t="str">
        <f t="shared" si="71"/>
        <v>translations</v>
      </c>
    </row>
    <row r="770" spans="1:20" x14ac:dyDescent="0.3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4">
        <f t="shared" si="68"/>
        <v>41619.25</v>
      </c>
      <c r="N770">
        <v>1388037600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s="17" t="str">
        <f t="shared" si="71"/>
        <v>plays</v>
      </c>
    </row>
    <row r="771" spans="1:20" x14ac:dyDescent="0.3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 s="4">
        <f t="shared" ref="M771:M834" si="74">(((L771/60)/60)/24)+DATE(1970,1,1)</f>
        <v>41501.208333333336</v>
      </c>
      <c r="N771">
        <v>1378789200</v>
      </c>
      <c r="O771" s="4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s="17" t="str">
        <f t="shared" ref="T771:T834" si="77">RIGHT(R771,LEN(R771)-SEARCH("/",R771))</f>
        <v>video games</v>
      </c>
    </row>
    <row r="772" spans="1:20" ht="31.2" hidden="1" x14ac:dyDescent="0.3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 s="4">
        <f t="shared" si="74"/>
        <v>41743.208333333336</v>
      </c>
      <c r="N772">
        <v>1398056400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s="17" t="str">
        <f t="shared" si="77"/>
        <v>plays</v>
      </c>
    </row>
    <row r="773" spans="1:20" x14ac:dyDescent="0.3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4">
        <f t="shared" si="74"/>
        <v>43491.25</v>
      </c>
      <c r="N773">
        <v>1550815200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s="17" t="str">
        <f t="shared" si="77"/>
        <v>plays</v>
      </c>
    </row>
    <row r="774" spans="1:20" x14ac:dyDescent="0.3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 s="4">
        <f t="shared" si="74"/>
        <v>43505.25</v>
      </c>
      <c r="N774">
        <v>1550037600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s="17" t="str">
        <f t="shared" si="77"/>
        <v>indie rock</v>
      </c>
    </row>
    <row r="775" spans="1:20" x14ac:dyDescent="0.3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 s="4">
        <f t="shared" si="74"/>
        <v>42838.208333333328</v>
      </c>
      <c r="N775">
        <v>1492923600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s="17" t="str">
        <f t="shared" si="77"/>
        <v>plays</v>
      </c>
    </row>
    <row r="776" spans="1:20" hidden="1" x14ac:dyDescent="0.3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 s="4">
        <f t="shared" si="74"/>
        <v>42513.208333333328</v>
      </c>
      <c r="N776">
        <v>1467522000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s="17" t="str">
        <f t="shared" si="77"/>
        <v>web</v>
      </c>
    </row>
    <row r="777" spans="1:20" ht="31.2" x14ac:dyDescent="0.3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4">
        <f t="shared" si="74"/>
        <v>41949.25</v>
      </c>
      <c r="N777">
        <v>1416117600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s="17" t="str">
        <f t="shared" si="77"/>
        <v>rock</v>
      </c>
    </row>
    <row r="778" spans="1:20" x14ac:dyDescent="0.3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 s="4">
        <f t="shared" si="74"/>
        <v>43650.208333333328</v>
      </c>
      <c r="N778">
        <v>1563771600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s="17" t="str">
        <f t="shared" si="77"/>
        <v>plays</v>
      </c>
    </row>
    <row r="779" spans="1:20" x14ac:dyDescent="0.3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 s="4">
        <f t="shared" si="74"/>
        <v>40809.208333333336</v>
      </c>
      <c r="N779">
        <v>1319259600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s="17" t="str">
        <f t="shared" si="77"/>
        <v>plays</v>
      </c>
    </row>
    <row r="780" spans="1:20" hidden="1" x14ac:dyDescent="0.3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 s="4">
        <f t="shared" si="74"/>
        <v>40768.208333333336</v>
      </c>
      <c r="N780">
        <v>1313643600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s="17" t="str">
        <f t="shared" si="77"/>
        <v>animation</v>
      </c>
    </row>
    <row r="781" spans="1:20" x14ac:dyDescent="0.3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 s="4">
        <f t="shared" si="74"/>
        <v>42230.208333333328</v>
      </c>
      <c r="N781">
        <v>1440306000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s="17" t="str">
        <f t="shared" si="77"/>
        <v>plays</v>
      </c>
    </row>
    <row r="782" spans="1:20" ht="31.2" x14ac:dyDescent="0.3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 s="4">
        <f t="shared" si="74"/>
        <v>42573.208333333328</v>
      </c>
      <c r="N782">
        <v>1470805200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s="17" t="str">
        <f t="shared" si="77"/>
        <v>drama</v>
      </c>
    </row>
    <row r="783" spans="1:20" hidden="1" x14ac:dyDescent="0.3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 s="4">
        <f t="shared" si="74"/>
        <v>40482.208333333336</v>
      </c>
      <c r="N783">
        <v>1292911200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s="17" t="str">
        <f t="shared" si="77"/>
        <v>plays</v>
      </c>
    </row>
    <row r="784" spans="1:20" x14ac:dyDescent="0.3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 s="4">
        <f t="shared" si="74"/>
        <v>40603.25</v>
      </c>
      <c r="N784">
        <v>1301374800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s="17" t="str">
        <f t="shared" si="77"/>
        <v>animation</v>
      </c>
    </row>
    <row r="785" spans="1:20" x14ac:dyDescent="0.3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 s="4">
        <f t="shared" si="74"/>
        <v>41625.25</v>
      </c>
      <c r="N785">
        <v>1387864800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s="17" t="str">
        <f t="shared" si="77"/>
        <v>rock</v>
      </c>
    </row>
    <row r="786" spans="1:20" x14ac:dyDescent="0.3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 s="4">
        <f t="shared" si="74"/>
        <v>42435.25</v>
      </c>
      <c r="N786">
        <v>1458190800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s="17" t="str">
        <f t="shared" si="77"/>
        <v>web</v>
      </c>
    </row>
    <row r="787" spans="1:20" ht="31.2" hidden="1" x14ac:dyDescent="0.3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 s="4">
        <f t="shared" si="74"/>
        <v>43582.208333333328</v>
      </c>
      <c r="N787">
        <v>1559278800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s="17" t="str">
        <f t="shared" si="77"/>
        <v>animation</v>
      </c>
    </row>
    <row r="788" spans="1:20" hidden="1" x14ac:dyDescent="0.3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 s="4">
        <f t="shared" si="74"/>
        <v>43186.208333333328</v>
      </c>
      <c r="N788">
        <v>1522731600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s="17" t="str">
        <f t="shared" si="77"/>
        <v>jazz</v>
      </c>
    </row>
    <row r="789" spans="1:20" hidden="1" x14ac:dyDescent="0.3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 s="4">
        <f t="shared" si="74"/>
        <v>40684.208333333336</v>
      </c>
      <c r="N789">
        <v>1306731600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s="17" t="str">
        <f t="shared" si="77"/>
        <v>rock</v>
      </c>
    </row>
    <row r="790" spans="1:20" x14ac:dyDescent="0.3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 s="4">
        <f t="shared" si="74"/>
        <v>41202.208333333336</v>
      </c>
      <c r="N790">
        <v>1352527200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s="17" t="str">
        <f t="shared" si="77"/>
        <v>animation</v>
      </c>
    </row>
    <row r="791" spans="1:20" x14ac:dyDescent="0.3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 s="4">
        <f t="shared" si="74"/>
        <v>41786.208333333336</v>
      </c>
      <c r="N791">
        <v>1404363600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s="17" t="str">
        <f t="shared" si="77"/>
        <v>plays</v>
      </c>
    </row>
    <row r="792" spans="1:20" x14ac:dyDescent="0.3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 s="4">
        <f t="shared" si="74"/>
        <v>40223.25</v>
      </c>
      <c r="N792">
        <v>1266645600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s="17" t="str">
        <f t="shared" si="77"/>
        <v>plays</v>
      </c>
    </row>
    <row r="793" spans="1:20" x14ac:dyDescent="0.3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4">
        <f t="shared" si="74"/>
        <v>42715.25</v>
      </c>
      <c r="N793">
        <v>1482818400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s="17" t="str">
        <f t="shared" si="77"/>
        <v>food trucks</v>
      </c>
    </row>
    <row r="794" spans="1:20" x14ac:dyDescent="0.3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 s="4">
        <f t="shared" si="74"/>
        <v>41451.208333333336</v>
      </c>
      <c r="N794">
        <v>1374642000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s="17" t="str">
        <f t="shared" si="77"/>
        <v>plays</v>
      </c>
    </row>
    <row r="795" spans="1:20" hidden="1" x14ac:dyDescent="0.3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 s="4">
        <f t="shared" si="74"/>
        <v>41450.208333333336</v>
      </c>
      <c r="N795">
        <v>1372482000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s="17" t="str">
        <f t="shared" si="77"/>
        <v>nonfiction</v>
      </c>
    </row>
    <row r="796" spans="1:20" x14ac:dyDescent="0.3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 s="4">
        <f t="shared" si="74"/>
        <v>43091.25</v>
      </c>
      <c r="N796">
        <v>1514959200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s="17" t="str">
        <f t="shared" si="77"/>
        <v>rock</v>
      </c>
    </row>
    <row r="797" spans="1:20" ht="31.2" x14ac:dyDescent="0.3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 s="4">
        <f t="shared" si="74"/>
        <v>42675.208333333328</v>
      </c>
      <c r="N797">
        <v>1478235600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s="17" t="str">
        <f t="shared" si="77"/>
        <v>drama</v>
      </c>
    </row>
    <row r="798" spans="1:20" x14ac:dyDescent="0.3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 s="4">
        <f t="shared" si="74"/>
        <v>41859.208333333336</v>
      </c>
      <c r="N798">
        <v>1408078800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s="17" t="str">
        <f t="shared" si="77"/>
        <v>mobile games</v>
      </c>
    </row>
    <row r="799" spans="1:20" x14ac:dyDescent="0.3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 s="4">
        <f t="shared" si="74"/>
        <v>43464.25</v>
      </c>
      <c r="N799">
        <v>1548136800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s="17" t="str">
        <f t="shared" si="77"/>
        <v>web</v>
      </c>
    </row>
    <row r="800" spans="1:20" x14ac:dyDescent="0.3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 s="4">
        <f t="shared" si="74"/>
        <v>41060.208333333336</v>
      </c>
      <c r="N800">
        <v>1340859600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s="17" t="str">
        <f t="shared" si="77"/>
        <v>plays</v>
      </c>
    </row>
    <row r="801" spans="1:20" hidden="1" x14ac:dyDescent="0.3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 s="4">
        <f t="shared" si="74"/>
        <v>42399.25</v>
      </c>
      <c r="N801">
        <v>1454479200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s="17" t="str">
        <f t="shared" si="77"/>
        <v>plays</v>
      </c>
    </row>
    <row r="802" spans="1:20" hidden="1" x14ac:dyDescent="0.3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4">
        <f t="shared" si="74"/>
        <v>42167.208333333328</v>
      </c>
      <c r="N802">
        <v>1434430800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s="17" t="str">
        <f t="shared" si="77"/>
        <v>rock</v>
      </c>
    </row>
    <row r="803" spans="1:20" x14ac:dyDescent="0.3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 s="4">
        <f t="shared" si="74"/>
        <v>43830.25</v>
      </c>
      <c r="N803">
        <v>1579672800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s="17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 s="4">
        <f t="shared" si="74"/>
        <v>43650.208333333328</v>
      </c>
      <c r="N804">
        <v>1562389200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s="17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 s="4">
        <f t="shared" si="74"/>
        <v>43492.25</v>
      </c>
      <c r="N805">
        <v>1551506400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s="17" t="str">
        <f t="shared" si="77"/>
        <v>plays</v>
      </c>
    </row>
    <row r="806" spans="1:20" x14ac:dyDescent="0.3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 s="4">
        <f t="shared" si="74"/>
        <v>43102.25</v>
      </c>
      <c r="N806">
        <v>1516600800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s="17" t="str">
        <f t="shared" si="77"/>
        <v>rock</v>
      </c>
    </row>
    <row r="807" spans="1:20" ht="31.2" hidden="1" x14ac:dyDescent="0.3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 s="4">
        <f t="shared" si="74"/>
        <v>41958.25</v>
      </c>
      <c r="N807">
        <v>1420437600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s="17" t="str">
        <f t="shared" si="77"/>
        <v>documentary</v>
      </c>
    </row>
    <row r="808" spans="1:20" x14ac:dyDescent="0.3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 s="4">
        <f t="shared" si="74"/>
        <v>40973.25</v>
      </c>
      <c r="N808">
        <v>1332997200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s="17" t="str">
        <f t="shared" si="77"/>
        <v>drama</v>
      </c>
    </row>
    <row r="809" spans="1:20" x14ac:dyDescent="0.3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 s="4">
        <f t="shared" si="74"/>
        <v>43753.208333333328</v>
      </c>
      <c r="N809">
        <v>1574920800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s="17" t="str">
        <f t="shared" si="77"/>
        <v>plays</v>
      </c>
    </row>
    <row r="810" spans="1:20" x14ac:dyDescent="0.3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 s="4">
        <f t="shared" si="74"/>
        <v>42507.208333333328</v>
      </c>
      <c r="N810">
        <v>1464930000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s="17" t="str">
        <f t="shared" si="77"/>
        <v>food trucks</v>
      </c>
    </row>
    <row r="811" spans="1:20" hidden="1" x14ac:dyDescent="0.3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4">
        <f t="shared" si="74"/>
        <v>41135.208333333336</v>
      </c>
      <c r="N811">
        <v>1345006800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s="17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 s="4">
        <f t="shared" si="74"/>
        <v>43067.25</v>
      </c>
      <c r="N812">
        <v>1512712800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s="17" t="str">
        <f t="shared" si="77"/>
        <v>plays</v>
      </c>
    </row>
    <row r="813" spans="1:20" x14ac:dyDescent="0.3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 s="4">
        <f t="shared" si="74"/>
        <v>42378.25</v>
      </c>
      <c r="N813">
        <v>1452492000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s="17" t="str">
        <f t="shared" si="77"/>
        <v>video games</v>
      </c>
    </row>
    <row r="814" spans="1:20" hidden="1" x14ac:dyDescent="0.3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4">
        <f t="shared" si="74"/>
        <v>43206.208333333328</v>
      </c>
      <c r="N814">
        <v>1524286800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s="17" t="str">
        <f t="shared" si="77"/>
        <v>nonfiction</v>
      </c>
    </row>
    <row r="815" spans="1:20" x14ac:dyDescent="0.3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 s="4">
        <f t="shared" si="74"/>
        <v>41148.208333333336</v>
      </c>
      <c r="N815">
        <v>1346907600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s="17" t="str">
        <f t="shared" si="77"/>
        <v>video games</v>
      </c>
    </row>
    <row r="816" spans="1:20" hidden="1" x14ac:dyDescent="0.3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 s="4">
        <f t="shared" si="74"/>
        <v>42517.208333333328</v>
      </c>
      <c r="N816">
        <v>1464498000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s="17" t="str">
        <f t="shared" si="77"/>
        <v>rock</v>
      </c>
    </row>
    <row r="817" spans="1:20" ht="31.2" hidden="1" x14ac:dyDescent="0.3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 s="4">
        <f t="shared" si="74"/>
        <v>43068.25</v>
      </c>
      <c r="N817">
        <v>1514181600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s="17" t="str">
        <f t="shared" si="77"/>
        <v>rock</v>
      </c>
    </row>
    <row r="818" spans="1:20" ht="31.2" x14ac:dyDescent="0.3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 s="4">
        <f t="shared" si="74"/>
        <v>41680.25</v>
      </c>
      <c r="N818">
        <v>1392184800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s="17" t="str">
        <f t="shared" si="77"/>
        <v>plays</v>
      </c>
    </row>
    <row r="819" spans="1:20" hidden="1" x14ac:dyDescent="0.3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 s="4">
        <f t="shared" si="74"/>
        <v>43589.208333333328</v>
      </c>
      <c r="N819">
        <v>1559365200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s="17" t="str">
        <f t="shared" si="77"/>
        <v>nonfiction</v>
      </c>
    </row>
    <row r="820" spans="1:20" x14ac:dyDescent="0.3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 s="4">
        <f t="shared" si="74"/>
        <v>43486.25</v>
      </c>
      <c r="N820">
        <v>1549173600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s="17" t="str">
        <f t="shared" si="77"/>
        <v>plays</v>
      </c>
    </row>
    <row r="821" spans="1:20" ht="31.2" x14ac:dyDescent="0.3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 s="4">
        <f t="shared" si="74"/>
        <v>41237.25</v>
      </c>
      <c r="N821">
        <v>1355032800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s="17" t="str">
        <f t="shared" si="77"/>
        <v>video games</v>
      </c>
    </row>
    <row r="822" spans="1:20" hidden="1" x14ac:dyDescent="0.3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 s="4">
        <f t="shared" si="74"/>
        <v>43310.208333333328</v>
      </c>
      <c r="N822">
        <v>1533963600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s="17" t="str">
        <f t="shared" si="77"/>
        <v>rock</v>
      </c>
    </row>
    <row r="823" spans="1:20" x14ac:dyDescent="0.3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 s="4">
        <f t="shared" si="74"/>
        <v>42794.25</v>
      </c>
      <c r="N823">
        <v>1489381200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s="17" t="str">
        <f t="shared" si="77"/>
        <v>documentary</v>
      </c>
    </row>
    <row r="824" spans="1:20" x14ac:dyDescent="0.3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 s="4">
        <f t="shared" si="74"/>
        <v>41698.25</v>
      </c>
      <c r="N824">
        <v>1395032400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s="17" t="str">
        <f t="shared" si="77"/>
        <v>rock</v>
      </c>
    </row>
    <row r="825" spans="1:20" ht="31.2" x14ac:dyDescent="0.3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 s="4">
        <f t="shared" si="74"/>
        <v>41892.208333333336</v>
      </c>
      <c r="N825">
        <v>1412485200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s="17" t="str">
        <f t="shared" si="77"/>
        <v>rock</v>
      </c>
    </row>
    <row r="826" spans="1:20" x14ac:dyDescent="0.3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 s="4">
        <f t="shared" si="74"/>
        <v>40348.208333333336</v>
      </c>
      <c r="N826">
        <v>1279688400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s="17" t="str">
        <f t="shared" si="77"/>
        <v>nonfiction</v>
      </c>
    </row>
    <row r="827" spans="1:20" hidden="1" x14ac:dyDescent="0.3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 s="4">
        <f t="shared" si="74"/>
        <v>42941.208333333328</v>
      </c>
      <c r="N827">
        <v>1501995600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s="17" t="str">
        <f t="shared" si="77"/>
        <v>shorts</v>
      </c>
    </row>
    <row r="828" spans="1:20" ht="31.2" x14ac:dyDescent="0.3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 s="4">
        <f t="shared" si="74"/>
        <v>40525.25</v>
      </c>
      <c r="N828">
        <v>1294639200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s="17" t="str">
        <f t="shared" si="77"/>
        <v>plays</v>
      </c>
    </row>
    <row r="829" spans="1:20" ht="31.2" hidden="1" x14ac:dyDescent="0.3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 s="4">
        <f t="shared" si="74"/>
        <v>40666.208333333336</v>
      </c>
      <c r="N829">
        <v>1305435600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s="17" t="str">
        <f t="shared" si="77"/>
        <v>drama</v>
      </c>
    </row>
    <row r="830" spans="1:20" ht="31.2" x14ac:dyDescent="0.3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 s="4">
        <f t="shared" si="74"/>
        <v>43340.208333333328</v>
      </c>
      <c r="N830">
        <v>1537592400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s="17" t="str">
        <f t="shared" si="77"/>
        <v>plays</v>
      </c>
    </row>
    <row r="831" spans="1:20" x14ac:dyDescent="0.3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 s="4">
        <f t="shared" si="74"/>
        <v>42164.208333333328</v>
      </c>
      <c r="N831">
        <v>1435122000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s="17" t="str">
        <f t="shared" si="77"/>
        <v>plays</v>
      </c>
    </row>
    <row r="832" spans="1:20" ht="31.2" x14ac:dyDescent="0.3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 s="4">
        <f t="shared" si="74"/>
        <v>43103.25</v>
      </c>
      <c r="N832">
        <v>1520056800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s="17" t="str">
        <f t="shared" si="77"/>
        <v>plays</v>
      </c>
    </row>
    <row r="833" spans="1:20" ht="31.2" x14ac:dyDescent="0.3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 s="4">
        <f t="shared" si="74"/>
        <v>40994.208333333336</v>
      </c>
      <c r="N833">
        <v>1335675600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s="17" t="str">
        <f t="shared" si="77"/>
        <v>photography books</v>
      </c>
    </row>
    <row r="834" spans="1:20" hidden="1" x14ac:dyDescent="0.3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 s="4">
        <f t="shared" si="74"/>
        <v>42299.208333333328</v>
      </c>
      <c r="N834">
        <v>1448431200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s="17" t="str">
        <f t="shared" si="77"/>
        <v>translations</v>
      </c>
    </row>
    <row r="835" spans="1:20" hidden="1" x14ac:dyDescent="0.3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 s="4">
        <f t="shared" ref="M835:M898" si="80">(((L835/60)/60)/24)+DATE(1970,1,1)</f>
        <v>40588.25</v>
      </c>
      <c r="N835">
        <v>1298613600</v>
      </c>
      <c r="O835" s="4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s="17" t="str">
        <f t="shared" ref="T835:T898" si="83">RIGHT(R835,LEN(R835)-SEARCH("/",R835))</f>
        <v>translations</v>
      </c>
    </row>
    <row r="836" spans="1:20" x14ac:dyDescent="0.3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 s="4">
        <f t="shared" si="80"/>
        <v>41448.208333333336</v>
      </c>
      <c r="N836">
        <v>1372482000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s="17" t="str">
        <f t="shared" si="83"/>
        <v>plays</v>
      </c>
    </row>
    <row r="837" spans="1:20" x14ac:dyDescent="0.3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 s="4">
        <f t="shared" si="80"/>
        <v>42063.25</v>
      </c>
      <c r="N837">
        <v>1425621600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s="17" t="str">
        <f t="shared" si="83"/>
        <v>web</v>
      </c>
    </row>
    <row r="838" spans="1:20" x14ac:dyDescent="0.3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 s="4">
        <f t="shared" si="80"/>
        <v>40214.25</v>
      </c>
      <c r="N838">
        <v>1266300000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s="17" t="str">
        <f t="shared" si="83"/>
        <v>indie rock</v>
      </c>
    </row>
    <row r="839" spans="1:20" x14ac:dyDescent="0.3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 s="4">
        <f t="shared" si="80"/>
        <v>40629.208333333336</v>
      </c>
      <c r="N839">
        <v>1305867600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s="17" t="str">
        <f t="shared" si="83"/>
        <v>jazz</v>
      </c>
    </row>
    <row r="840" spans="1:20" x14ac:dyDescent="0.3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 s="4">
        <f t="shared" si="80"/>
        <v>43370.208333333328</v>
      </c>
      <c r="N840">
        <v>1538802000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s="17" t="str">
        <f t="shared" si="83"/>
        <v>plays</v>
      </c>
    </row>
    <row r="841" spans="1:20" x14ac:dyDescent="0.3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 s="4">
        <f t="shared" si="80"/>
        <v>41715.208333333336</v>
      </c>
      <c r="N841">
        <v>1398920400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s="17" t="str">
        <f t="shared" si="83"/>
        <v>documentary</v>
      </c>
    </row>
    <row r="842" spans="1:20" x14ac:dyDescent="0.3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 s="4">
        <f t="shared" si="80"/>
        <v>41836.208333333336</v>
      </c>
      <c r="N842">
        <v>1405659600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s="17" t="str">
        <f t="shared" si="83"/>
        <v>plays</v>
      </c>
    </row>
    <row r="843" spans="1:20" x14ac:dyDescent="0.3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 s="4">
        <f t="shared" si="80"/>
        <v>42419.25</v>
      </c>
      <c r="N843">
        <v>1457244000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s="17" t="str">
        <f t="shared" si="83"/>
        <v>web</v>
      </c>
    </row>
    <row r="844" spans="1:20" ht="31.2" hidden="1" x14ac:dyDescent="0.3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 s="4">
        <f t="shared" si="80"/>
        <v>43266.208333333328</v>
      </c>
      <c r="N844">
        <v>1529298000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s="17" t="str">
        <f t="shared" si="83"/>
        <v>wearables</v>
      </c>
    </row>
    <row r="845" spans="1:20" ht="31.2" x14ac:dyDescent="0.3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 s="4">
        <f t="shared" si="80"/>
        <v>43338.208333333328</v>
      </c>
      <c r="N845">
        <v>1535778000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s="17" t="str">
        <f t="shared" si="83"/>
        <v>photography books</v>
      </c>
    </row>
    <row r="846" spans="1:20" x14ac:dyDescent="0.3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 s="4">
        <f t="shared" si="80"/>
        <v>40930.25</v>
      </c>
      <c r="N846">
        <v>1327471200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s="17" t="str">
        <f t="shared" si="83"/>
        <v>documentary</v>
      </c>
    </row>
    <row r="847" spans="1:20" hidden="1" x14ac:dyDescent="0.3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 s="4">
        <f t="shared" si="80"/>
        <v>43235.208333333328</v>
      </c>
      <c r="N847">
        <v>1529557200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s="17" t="str">
        <f t="shared" si="83"/>
        <v>web</v>
      </c>
    </row>
    <row r="848" spans="1:20" x14ac:dyDescent="0.3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 s="4">
        <f t="shared" si="80"/>
        <v>43302.208333333328</v>
      </c>
      <c r="N848">
        <v>1535259600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s="17" t="str">
        <f t="shared" si="83"/>
        <v>web</v>
      </c>
    </row>
    <row r="849" spans="1:20" x14ac:dyDescent="0.3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 s="4">
        <f t="shared" si="80"/>
        <v>43107.25</v>
      </c>
      <c r="N849">
        <v>1515564000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s="17" t="str">
        <f t="shared" si="83"/>
        <v>food trucks</v>
      </c>
    </row>
    <row r="850" spans="1:20" x14ac:dyDescent="0.3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 s="4">
        <f t="shared" si="80"/>
        <v>40341.208333333336</v>
      </c>
      <c r="N850">
        <v>1277096400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s="17" t="str">
        <f t="shared" si="83"/>
        <v>drama</v>
      </c>
    </row>
    <row r="851" spans="1:20" ht="31.2" x14ac:dyDescent="0.3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 s="4">
        <f t="shared" si="80"/>
        <v>40948.25</v>
      </c>
      <c r="N851">
        <v>1329026400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s="17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4">
        <f t="shared" si="80"/>
        <v>40866.25</v>
      </c>
      <c r="N852">
        <v>1322978400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s="17" t="str">
        <f t="shared" si="83"/>
        <v>rock</v>
      </c>
    </row>
    <row r="853" spans="1:20" ht="31.2" x14ac:dyDescent="0.3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 s="4">
        <f t="shared" si="80"/>
        <v>41031.208333333336</v>
      </c>
      <c r="N853">
        <v>1338786000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s="17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 s="4">
        <f t="shared" si="80"/>
        <v>40740.208333333336</v>
      </c>
      <c r="N854">
        <v>1311656400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s="17" t="str">
        <f t="shared" si="83"/>
        <v>video games</v>
      </c>
    </row>
    <row r="855" spans="1:20" hidden="1" x14ac:dyDescent="0.3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 s="4">
        <f t="shared" si="80"/>
        <v>40714.208333333336</v>
      </c>
      <c r="N855">
        <v>1308978000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s="17" t="str">
        <f t="shared" si="83"/>
        <v>indie rock</v>
      </c>
    </row>
    <row r="856" spans="1:20" ht="31.2" hidden="1" x14ac:dyDescent="0.3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 s="4">
        <f t="shared" si="80"/>
        <v>43787.25</v>
      </c>
      <c r="N856">
        <v>1576389600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s="17" t="str">
        <f t="shared" si="83"/>
        <v>fiction</v>
      </c>
    </row>
    <row r="857" spans="1:20" hidden="1" x14ac:dyDescent="0.3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4">
        <f t="shared" si="80"/>
        <v>40712.208333333336</v>
      </c>
      <c r="N857">
        <v>1311051600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s="17" t="str">
        <f t="shared" si="83"/>
        <v>plays</v>
      </c>
    </row>
    <row r="858" spans="1:20" x14ac:dyDescent="0.3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 s="4">
        <f t="shared" si="80"/>
        <v>41023.208333333336</v>
      </c>
      <c r="N858">
        <v>1336712400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s="17" t="str">
        <f t="shared" si="83"/>
        <v>food trucks</v>
      </c>
    </row>
    <row r="859" spans="1:20" ht="31.2" hidden="1" x14ac:dyDescent="0.3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 s="4">
        <f t="shared" si="80"/>
        <v>40944.25</v>
      </c>
      <c r="N859">
        <v>1330408800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s="17" t="str">
        <f t="shared" si="83"/>
        <v>shorts</v>
      </c>
    </row>
    <row r="860" spans="1:20" ht="31.2" x14ac:dyDescent="0.3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 s="4">
        <f t="shared" si="80"/>
        <v>43211.208333333328</v>
      </c>
      <c r="N860">
        <v>1524891600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s="17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 s="4">
        <f t="shared" si="80"/>
        <v>41334.25</v>
      </c>
      <c r="N861">
        <v>1363669200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s="17" t="str">
        <f t="shared" si="83"/>
        <v>plays</v>
      </c>
    </row>
    <row r="862" spans="1:20" ht="31.2" x14ac:dyDescent="0.3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 s="4">
        <f t="shared" si="80"/>
        <v>43515.25</v>
      </c>
      <c r="N862">
        <v>1551420000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s="17" t="str">
        <f t="shared" si="83"/>
        <v>wearables</v>
      </c>
    </row>
    <row r="863" spans="1:20" x14ac:dyDescent="0.3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 s="4">
        <f t="shared" si="80"/>
        <v>40258.208333333336</v>
      </c>
      <c r="N863">
        <v>1269838800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s="17" t="str">
        <f t="shared" si="83"/>
        <v>plays</v>
      </c>
    </row>
    <row r="864" spans="1:20" ht="31.2" x14ac:dyDescent="0.3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 s="4">
        <f t="shared" si="80"/>
        <v>40756.208333333336</v>
      </c>
      <c r="N864">
        <v>1312520400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s="17" t="str">
        <f t="shared" si="83"/>
        <v>plays</v>
      </c>
    </row>
    <row r="865" spans="1:20" x14ac:dyDescent="0.3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 s="4">
        <f t="shared" si="80"/>
        <v>42172.208333333328</v>
      </c>
      <c r="N865">
        <v>1436504400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s="17" t="str">
        <f t="shared" si="83"/>
        <v>television</v>
      </c>
    </row>
    <row r="866" spans="1:20" x14ac:dyDescent="0.3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4">
        <f t="shared" si="80"/>
        <v>42601.208333333328</v>
      </c>
      <c r="N866">
        <v>1472014800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s="17" t="str">
        <f t="shared" si="83"/>
        <v>shorts</v>
      </c>
    </row>
    <row r="867" spans="1:20" ht="31.2" x14ac:dyDescent="0.3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 s="4">
        <f t="shared" si="80"/>
        <v>41897.208333333336</v>
      </c>
      <c r="N867">
        <v>1411534800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s="17" t="str">
        <f t="shared" si="83"/>
        <v>plays</v>
      </c>
    </row>
    <row r="868" spans="1:20" x14ac:dyDescent="0.3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 s="4">
        <f t="shared" si="80"/>
        <v>40671.208333333336</v>
      </c>
      <c r="N868">
        <v>1304917200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s="17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4">
        <f t="shared" si="80"/>
        <v>43382.208333333328</v>
      </c>
      <c r="N869">
        <v>1539579600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s="17" t="str">
        <f t="shared" si="83"/>
        <v>food trucks</v>
      </c>
    </row>
    <row r="870" spans="1:20" x14ac:dyDescent="0.3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 s="4">
        <f t="shared" si="80"/>
        <v>41559.208333333336</v>
      </c>
      <c r="N870">
        <v>1382504400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s="17" t="str">
        <f t="shared" si="83"/>
        <v>plays</v>
      </c>
    </row>
    <row r="871" spans="1:20" x14ac:dyDescent="0.3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 s="4">
        <f t="shared" si="80"/>
        <v>40350.208333333336</v>
      </c>
      <c r="N871">
        <v>1278306000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s="17" t="str">
        <f t="shared" si="83"/>
        <v>drama</v>
      </c>
    </row>
    <row r="872" spans="1:20" x14ac:dyDescent="0.3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 s="4">
        <f t="shared" si="80"/>
        <v>42240.208333333328</v>
      </c>
      <c r="N872">
        <v>1442552400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s="17" t="str">
        <f t="shared" si="83"/>
        <v>plays</v>
      </c>
    </row>
    <row r="873" spans="1:20" ht="31.2" x14ac:dyDescent="0.3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 s="4">
        <f t="shared" si="80"/>
        <v>43040.208333333328</v>
      </c>
      <c r="N873">
        <v>1511071200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s="17" t="str">
        <f t="shared" si="83"/>
        <v>plays</v>
      </c>
    </row>
    <row r="874" spans="1:20" hidden="1" x14ac:dyDescent="0.3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 s="4">
        <f t="shared" si="80"/>
        <v>43346.208333333328</v>
      </c>
      <c r="N874">
        <v>1536382800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s="17" t="str">
        <f t="shared" si="83"/>
        <v>science fiction</v>
      </c>
    </row>
    <row r="875" spans="1:20" x14ac:dyDescent="0.3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 s="4">
        <f t="shared" si="80"/>
        <v>41647.25</v>
      </c>
      <c r="N875">
        <v>1389592800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s="17" t="str">
        <f t="shared" si="83"/>
        <v>photography books</v>
      </c>
    </row>
    <row r="876" spans="1:20" x14ac:dyDescent="0.3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 s="4">
        <f t="shared" si="80"/>
        <v>40291.208333333336</v>
      </c>
      <c r="N876">
        <v>1275282000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s="17" t="str">
        <f t="shared" si="83"/>
        <v>photography books</v>
      </c>
    </row>
    <row r="877" spans="1:20" x14ac:dyDescent="0.3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 s="4">
        <f t="shared" si="80"/>
        <v>40556.25</v>
      </c>
      <c r="N877">
        <v>1294984800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s="17" t="str">
        <f t="shared" si="83"/>
        <v>rock</v>
      </c>
    </row>
    <row r="878" spans="1:20" ht="31.2" hidden="1" x14ac:dyDescent="0.3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 s="4">
        <f t="shared" si="80"/>
        <v>43624.208333333328</v>
      </c>
      <c r="N878">
        <v>1562043600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s="17" t="str">
        <f t="shared" si="83"/>
        <v>photography books</v>
      </c>
    </row>
    <row r="879" spans="1:20" x14ac:dyDescent="0.3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 s="4">
        <f t="shared" si="80"/>
        <v>42577.208333333328</v>
      </c>
      <c r="N879">
        <v>1469595600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s="17" t="str">
        <f t="shared" si="83"/>
        <v>food trucks</v>
      </c>
    </row>
    <row r="880" spans="1:20" hidden="1" x14ac:dyDescent="0.3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 s="4">
        <f t="shared" si="80"/>
        <v>43845.25</v>
      </c>
      <c r="N880">
        <v>1581141600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s="17" t="str">
        <f t="shared" si="83"/>
        <v>metal</v>
      </c>
    </row>
    <row r="881" spans="1:20" x14ac:dyDescent="0.3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 s="4">
        <f t="shared" si="80"/>
        <v>42788.25</v>
      </c>
      <c r="N881">
        <v>1488520800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s="17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 s="4">
        <f t="shared" si="80"/>
        <v>43667.208333333328</v>
      </c>
      <c r="N882">
        <v>1563858000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s="17" t="str">
        <f t="shared" si="83"/>
        <v>electric music</v>
      </c>
    </row>
    <row r="883" spans="1:20" x14ac:dyDescent="0.3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 s="4">
        <f t="shared" si="80"/>
        <v>42194.208333333328</v>
      </c>
      <c r="N883">
        <v>1438923600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s="17" t="str">
        <f t="shared" si="83"/>
        <v>plays</v>
      </c>
    </row>
    <row r="884" spans="1:20" x14ac:dyDescent="0.3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4">
        <f t="shared" si="80"/>
        <v>42025.25</v>
      </c>
      <c r="N884">
        <v>1422165600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s="17" t="str">
        <f t="shared" si="83"/>
        <v>plays</v>
      </c>
    </row>
    <row r="885" spans="1:20" ht="31.2" x14ac:dyDescent="0.3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 s="4">
        <f t="shared" si="80"/>
        <v>40323.208333333336</v>
      </c>
      <c r="N885">
        <v>1277874000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s="17" t="str">
        <f t="shared" si="83"/>
        <v>shorts</v>
      </c>
    </row>
    <row r="886" spans="1:20" x14ac:dyDescent="0.3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 s="4">
        <f t="shared" si="80"/>
        <v>41763.208333333336</v>
      </c>
      <c r="N886">
        <v>1399352400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s="17" t="str">
        <f t="shared" si="83"/>
        <v>plays</v>
      </c>
    </row>
    <row r="887" spans="1:20" x14ac:dyDescent="0.3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 s="4">
        <f t="shared" si="80"/>
        <v>40335.208333333336</v>
      </c>
      <c r="N887">
        <v>1279083600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s="17" t="str">
        <f t="shared" si="83"/>
        <v>plays</v>
      </c>
    </row>
    <row r="888" spans="1:20" x14ac:dyDescent="0.3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 s="4">
        <f t="shared" si="80"/>
        <v>40416.208333333336</v>
      </c>
      <c r="N888">
        <v>1284354000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s="17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 s="4">
        <f t="shared" si="80"/>
        <v>42202.208333333328</v>
      </c>
      <c r="N889">
        <v>1441170000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s="17" t="str">
        <f t="shared" si="83"/>
        <v>plays</v>
      </c>
    </row>
    <row r="890" spans="1:20" ht="31.2" x14ac:dyDescent="0.3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 s="4">
        <f t="shared" si="80"/>
        <v>42836.208333333328</v>
      </c>
      <c r="N890">
        <v>1493528400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s="17" t="str">
        <f t="shared" si="83"/>
        <v>plays</v>
      </c>
    </row>
    <row r="891" spans="1:20" x14ac:dyDescent="0.3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 s="4">
        <f t="shared" si="80"/>
        <v>41710.208333333336</v>
      </c>
      <c r="N891">
        <v>1395205200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s="17" t="str">
        <f t="shared" si="83"/>
        <v>electric music</v>
      </c>
    </row>
    <row r="892" spans="1:20" x14ac:dyDescent="0.3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 s="4">
        <f t="shared" si="80"/>
        <v>43640.208333333328</v>
      </c>
      <c r="N892">
        <v>1561438800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s="17" t="str">
        <f t="shared" si="83"/>
        <v>indie rock</v>
      </c>
    </row>
    <row r="893" spans="1:20" ht="31.2" hidden="1" x14ac:dyDescent="0.3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 s="4">
        <f t="shared" si="80"/>
        <v>40880.25</v>
      </c>
      <c r="N893">
        <v>1326693600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s="17" t="str">
        <f t="shared" si="83"/>
        <v>documentary</v>
      </c>
    </row>
    <row r="894" spans="1:20" x14ac:dyDescent="0.3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 s="4">
        <f t="shared" si="80"/>
        <v>40319.208333333336</v>
      </c>
      <c r="N894">
        <v>1277960400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s="17" t="str">
        <f t="shared" si="83"/>
        <v>translations</v>
      </c>
    </row>
    <row r="895" spans="1:20" hidden="1" x14ac:dyDescent="0.3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 s="4">
        <f t="shared" si="80"/>
        <v>42170.208333333328</v>
      </c>
      <c r="N895">
        <v>1434690000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s="17" t="str">
        <f t="shared" si="83"/>
        <v>documentary</v>
      </c>
    </row>
    <row r="896" spans="1:20" hidden="1" x14ac:dyDescent="0.3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 s="4">
        <f t="shared" si="80"/>
        <v>41466.208333333336</v>
      </c>
      <c r="N896">
        <v>1376110800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s="17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 s="4">
        <f t="shared" si="80"/>
        <v>43134.25</v>
      </c>
      <c r="N897">
        <v>1518415200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s="17" t="str">
        <f t="shared" si="83"/>
        <v>plays</v>
      </c>
    </row>
    <row r="898" spans="1:20" ht="31.2" hidden="1" x14ac:dyDescent="0.3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 s="4">
        <f t="shared" si="80"/>
        <v>40738.208333333336</v>
      </c>
      <c r="N898">
        <v>1310878800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s="17" t="str">
        <f t="shared" si="83"/>
        <v>food trucks</v>
      </c>
    </row>
    <row r="899" spans="1:20" x14ac:dyDescent="0.3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 s="4">
        <f t="shared" ref="M899:M962" si="86">(((L899/60)/60)/24)+DATE(1970,1,1)</f>
        <v>43583.208333333328</v>
      </c>
      <c r="N899">
        <v>1556600400</v>
      </c>
      <c r="O899" s="4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s="17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 s="4">
        <f t="shared" si="86"/>
        <v>43815.25</v>
      </c>
      <c r="N900">
        <v>1576994400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s="17" t="str">
        <f t="shared" si="89"/>
        <v>documentary</v>
      </c>
    </row>
    <row r="901" spans="1:20" hidden="1" x14ac:dyDescent="0.3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 s="4">
        <f t="shared" si="86"/>
        <v>41554.208333333336</v>
      </c>
      <c r="N901">
        <v>1382677200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s="17" t="str">
        <f t="shared" si="89"/>
        <v>jazz</v>
      </c>
    </row>
    <row r="902" spans="1:20" x14ac:dyDescent="0.3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4">
        <f t="shared" si="86"/>
        <v>41901.208333333336</v>
      </c>
      <c r="N902">
        <v>1411189200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s="17" t="str">
        <f t="shared" si="89"/>
        <v>web</v>
      </c>
    </row>
    <row r="903" spans="1:20" x14ac:dyDescent="0.3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 s="4">
        <f t="shared" si="86"/>
        <v>43298.208333333328</v>
      </c>
      <c r="N903">
        <v>1534654800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s="17" t="str">
        <f t="shared" si="89"/>
        <v>rock</v>
      </c>
    </row>
    <row r="904" spans="1:20" x14ac:dyDescent="0.3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 s="4">
        <f t="shared" si="86"/>
        <v>42399.25</v>
      </c>
      <c r="N904">
        <v>1457762400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s="17" t="str">
        <f t="shared" si="89"/>
        <v>web</v>
      </c>
    </row>
    <row r="905" spans="1:20" ht="31.2" x14ac:dyDescent="0.3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 s="4">
        <f t="shared" si="86"/>
        <v>41034.208333333336</v>
      </c>
      <c r="N905">
        <v>1337490000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s="17" t="str">
        <f t="shared" si="89"/>
        <v>nonfiction</v>
      </c>
    </row>
    <row r="906" spans="1:20" x14ac:dyDescent="0.3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 s="4">
        <f t="shared" si="86"/>
        <v>41186.208333333336</v>
      </c>
      <c r="N906">
        <v>1349672400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s="17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 s="4">
        <f t="shared" si="86"/>
        <v>41536.208333333336</v>
      </c>
      <c r="N907">
        <v>1379826000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s="17" t="str">
        <f t="shared" si="89"/>
        <v>plays</v>
      </c>
    </row>
    <row r="908" spans="1:20" ht="31.2" x14ac:dyDescent="0.3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 s="4">
        <f t="shared" si="86"/>
        <v>42868.208333333328</v>
      </c>
      <c r="N908">
        <v>1497762000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s="17" t="str">
        <f t="shared" si="89"/>
        <v>documentary</v>
      </c>
    </row>
    <row r="909" spans="1:20" x14ac:dyDescent="0.3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 s="4">
        <f t="shared" si="86"/>
        <v>40660.208333333336</v>
      </c>
      <c r="N909">
        <v>1304485200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s="17" t="str">
        <f t="shared" si="89"/>
        <v>plays</v>
      </c>
    </row>
    <row r="910" spans="1:20" x14ac:dyDescent="0.3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 s="4">
        <f t="shared" si="86"/>
        <v>41031.208333333336</v>
      </c>
      <c r="N910">
        <v>1336885200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s="17" t="str">
        <f t="shared" si="89"/>
        <v>video games</v>
      </c>
    </row>
    <row r="911" spans="1:20" hidden="1" x14ac:dyDescent="0.3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 s="4">
        <f t="shared" si="86"/>
        <v>43255.208333333328</v>
      </c>
      <c r="N911">
        <v>1530421200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s="17" t="str">
        <f t="shared" si="89"/>
        <v>plays</v>
      </c>
    </row>
    <row r="912" spans="1:20" x14ac:dyDescent="0.3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 s="4">
        <f t="shared" si="86"/>
        <v>42026.25</v>
      </c>
      <c r="N912">
        <v>1421992800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s="17" t="str">
        <f t="shared" si="89"/>
        <v>plays</v>
      </c>
    </row>
    <row r="913" spans="1:20" x14ac:dyDescent="0.3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 s="4">
        <f t="shared" si="86"/>
        <v>43717.208333333328</v>
      </c>
      <c r="N913">
        <v>1568178000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s="17" t="str">
        <f t="shared" si="89"/>
        <v>web</v>
      </c>
    </row>
    <row r="914" spans="1:20" x14ac:dyDescent="0.3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 s="4">
        <f t="shared" si="86"/>
        <v>41157.208333333336</v>
      </c>
      <c r="N914">
        <v>1347944400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s="17" t="str">
        <f t="shared" si="89"/>
        <v>drama</v>
      </c>
    </row>
    <row r="915" spans="1:20" hidden="1" x14ac:dyDescent="0.3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 s="4">
        <f t="shared" si="86"/>
        <v>43597.208333333328</v>
      </c>
      <c r="N915">
        <v>1558760400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s="17" t="str">
        <f t="shared" si="89"/>
        <v>drama</v>
      </c>
    </row>
    <row r="916" spans="1:20" hidden="1" x14ac:dyDescent="0.3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 s="4">
        <f t="shared" si="86"/>
        <v>41490.208333333336</v>
      </c>
      <c r="N916">
        <v>1376629200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s="17" t="str">
        <f t="shared" si="89"/>
        <v>plays</v>
      </c>
    </row>
    <row r="917" spans="1:20" ht="31.2" hidden="1" x14ac:dyDescent="0.3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 s="4">
        <f t="shared" si="86"/>
        <v>42976.208333333328</v>
      </c>
      <c r="N917">
        <v>1504760400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s="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 s="4">
        <f t="shared" si="86"/>
        <v>41991.25</v>
      </c>
      <c r="N918">
        <v>1419660000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s="17" t="str">
        <f t="shared" si="89"/>
        <v>photography books</v>
      </c>
    </row>
    <row r="919" spans="1:20" hidden="1" x14ac:dyDescent="0.3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 s="4">
        <f t="shared" si="86"/>
        <v>40722.208333333336</v>
      </c>
      <c r="N919">
        <v>1311310800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s="17" t="str">
        <f t="shared" si="89"/>
        <v>shorts</v>
      </c>
    </row>
    <row r="920" spans="1:20" hidden="1" x14ac:dyDescent="0.3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 s="4">
        <f t="shared" si="86"/>
        <v>41117.208333333336</v>
      </c>
      <c r="N920">
        <v>1344315600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s="17" t="str">
        <f t="shared" si="89"/>
        <v>radio &amp; podcasts</v>
      </c>
    </row>
    <row r="921" spans="1:20" hidden="1" x14ac:dyDescent="0.3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 s="4">
        <f t="shared" si="86"/>
        <v>43022.208333333328</v>
      </c>
      <c r="N921">
        <v>1510725600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s="17" t="str">
        <f t="shared" si="89"/>
        <v>plays</v>
      </c>
    </row>
    <row r="922" spans="1:20" x14ac:dyDescent="0.3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 s="4">
        <f t="shared" si="86"/>
        <v>43503.25</v>
      </c>
      <c r="N922">
        <v>1551247200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s="17" t="str">
        <f t="shared" si="89"/>
        <v>animation</v>
      </c>
    </row>
    <row r="923" spans="1:20" x14ac:dyDescent="0.3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 s="4">
        <f t="shared" si="86"/>
        <v>40951.25</v>
      </c>
      <c r="N923">
        <v>1330236000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s="17" t="str">
        <f t="shared" si="89"/>
        <v>web</v>
      </c>
    </row>
    <row r="924" spans="1:20" x14ac:dyDescent="0.3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4">
        <f t="shared" si="86"/>
        <v>43443.25</v>
      </c>
      <c r="N924">
        <v>1545112800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s="17" t="str">
        <f t="shared" si="89"/>
        <v>world music</v>
      </c>
    </row>
    <row r="925" spans="1:20" x14ac:dyDescent="0.3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4">
        <f t="shared" si="86"/>
        <v>40373.208333333336</v>
      </c>
      <c r="N925">
        <v>1279170000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s="17" t="str">
        <f t="shared" si="89"/>
        <v>plays</v>
      </c>
    </row>
    <row r="926" spans="1:20" hidden="1" x14ac:dyDescent="0.3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 s="4">
        <f t="shared" si="86"/>
        <v>43769.208333333328</v>
      </c>
      <c r="N926">
        <v>1573452000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s="17" t="str">
        <f t="shared" si="89"/>
        <v>plays</v>
      </c>
    </row>
    <row r="927" spans="1:20" ht="31.2" x14ac:dyDescent="0.3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 s="4">
        <f t="shared" si="86"/>
        <v>43000.208333333328</v>
      </c>
      <c r="N927">
        <v>1507093200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s="17" t="str">
        <f t="shared" si="89"/>
        <v>plays</v>
      </c>
    </row>
    <row r="928" spans="1:20" x14ac:dyDescent="0.3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 s="4">
        <f t="shared" si="86"/>
        <v>42502.208333333328</v>
      </c>
      <c r="N928">
        <v>1463374800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s="17" t="str">
        <f t="shared" si="89"/>
        <v>food trucks</v>
      </c>
    </row>
    <row r="929" spans="1:20" x14ac:dyDescent="0.3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 s="4">
        <f t="shared" si="86"/>
        <v>41102.208333333336</v>
      </c>
      <c r="N929">
        <v>1344574800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s="17" t="str">
        <f t="shared" si="89"/>
        <v>plays</v>
      </c>
    </row>
    <row r="930" spans="1:20" hidden="1" x14ac:dyDescent="0.3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 s="4">
        <f t="shared" si="86"/>
        <v>41637.25</v>
      </c>
      <c r="N930">
        <v>1389074400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s="17" t="str">
        <f t="shared" si="89"/>
        <v>web</v>
      </c>
    </row>
    <row r="931" spans="1:20" hidden="1" x14ac:dyDescent="0.3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 s="4">
        <f t="shared" si="86"/>
        <v>42858.208333333328</v>
      </c>
      <c r="N931">
        <v>1494997200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s="17" t="str">
        <f t="shared" si="89"/>
        <v>plays</v>
      </c>
    </row>
    <row r="932" spans="1:20" x14ac:dyDescent="0.3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 s="4">
        <f t="shared" si="86"/>
        <v>42060.25</v>
      </c>
      <c r="N932">
        <v>1425448800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s="17" t="str">
        <f t="shared" si="89"/>
        <v>plays</v>
      </c>
    </row>
    <row r="933" spans="1:20" x14ac:dyDescent="0.3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 s="4">
        <f t="shared" si="86"/>
        <v>41818.208333333336</v>
      </c>
      <c r="N933">
        <v>1404104400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s="17" t="str">
        <f t="shared" si="89"/>
        <v>plays</v>
      </c>
    </row>
    <row r="934" spans="1:20" x14ac:dyDescent="0.3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 s="4">
        <f t="shared" si="86"/>
        <v>41709.208333333336</v>
      </c>
      <c r="N934">
        <v>1394773200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s="17" t="str">
        <f t="shared" si="89"/>
        <v>rock</v>
      </c>
    </row>
    <row r="935" spans="1:20" x14ac:dyDescent="0.3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 s="4">
        <f t="shared" si="86"/>
        <v>41372.208333333336</v>
      </c>
      <c r="N935">
        <v>1366520400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s="17" t="str">
        <f t="shared" si="89"/>
        <v>plays</v>
      </c>
    </row>
    <row r="936" spans="1:20" x14ac:dyDescent="0.3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 s="4">
        <f t="shared" si="86"/>
        <v>42422.25</v>
      </c>
      <c r="N936">
        <v>1456639200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s="17" t="str">
        <f t="shared" si="89"/>
        <v>plays</v>
      </c>
    </row>
    <row r="937" spans="1:20" ht="31.2" x14ac:dyDescent="0.3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 s="4">
        <f t="shared" si="86"/>
        <v>42209.208333333328</v>
      </c>
      <c r="N937">
        <v>1438318800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s="17" t="str">
        <f t="shared" si="89"/>
        <v>plays</v>
      </c>
    </row>
    <row r="938" spans="1:20" x14ac:dyDescent="0.3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 s="4">
        <f t="shared" si="86"/>
        <v>43668.208333333328</v>
      </c>
      <c r="N938">
        <v>1564030800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s="17" t="str">
        <f t="shared" si="89"/>
        <v>plays</v>
      </c>
    </row>
    <row r="939" spans="1:20" x14ac:dyDescent="0.3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 s="4">
        <f t="shared" si="86"/>
        <v>42334.25</v>
      </c>
      <c r="N939">
        <v>1449295200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s="17" t="str">
        <f t="shared" si="89"/>
        <v>documentary</v>
      </c>
    </row>
    <row r="940" spans="1:20" x14ac:dyDescent="0.3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 s="4">
        <f t="shared" si="86"/>
        <v>43263.208333333328</v>
      </c>
      <c r="N940">
        <v>1531890000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s="17" t="str">
        <f t="shared" si="89"/>
        <v>fiction</v>
      </c>
    </row>
    <row r="941" spans="1:20" ht="31.2" x14ac:dyDescent="0.3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 s="4">
        <f t="shared" si="86"/>
        <v>40670.208333333336</v>
      </c>
      <c r="N941">
        <v>1306213200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s="17" t="str">
        <f t="shared" si="89"/>
        <v>video games</v>
      </c>
    </row>
    <row r="942" spans="1:20" hidden="1" x14ac:dyDescent="0.3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 s="4">
        <f t="shared" si="86"/>
        <v>41244.25</v>
      </c>
      <c r="N942">
        <v>1356242400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s="17" t="str">
        <f t="shared" si="89"/>
        <v>web</v>
      </c>
    </row>
    <row r="943" spans="1:20" x14ac:dyDescent="0.3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 s="4">
        <f t="shared" si="86"/>
        <v>40552.25</v>
      </c>
      <c r="N943">
        <v>1297576800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s="17" t="str">
        <f t="shared" si="89"/>
        <v>plays</v>
      </c>
    </row>
    <row r="944" spans="1:20" hidden="1" x14ac:dyDescent="0.3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 s="4">
        <f t="shared" si="86"/>
        <v>40568.25</v>
      </c>
      <c r="N944">
        <v>1296194400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s="17" t="str">
        <f t="shared" si="89"/>
        <v>plays</v>
      </c>
    </row>
    <row r="945" spans="1:20" x14ac:dyDescent="0.3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 s="4">
        <f t="shared" si="86"/>
        <v>41906.208333333336</v>
      </c>
      <c r="N945">
        <v>1414558800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s="17" t="str">
        <f t="shared" si="89"/>
        <v>food trucks</v>
      </c>
    </row>
    <row r="946" spans="1:20" hidden="1" x14ac:dyDescent="0.3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 s="4">
        <f t="shared" si="86"/>
        <v>42776.25</v>
      </c>
      <c r="N946">
        <v>1488348000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s="17" t="str">
        <f t="shared" si="89"/>
        <v>photography books</v>
      </c>
    </row>
    <row r="947" spans="1:20" x14ac:dyDescent="0.3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 s="4">
        <f t="shared" si="86"/>
        <v>41004.208333333336</v>
      </c>
      <c r="N947">
        <v>1334898000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s="1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 s="4">
        <f t="shared" si="86"/>
        <v>40710.208333333336</v>
      </c>
      <c r="N948">
        <v>1308373200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s="17" t="str">
        <f t="shared" si="89"/>
        <v>plays</v>
      </c>
    </row>
    <row r="949" spans="1:20" x14ac:dyDescent="0.3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 s="4">
        <f t="shared" si="86"/>
        <v>41908.208333333336</v>
      </c>
      <c r="N949">
        <v>1412312400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s="17" t="str">
        <f t="shared" si="89"/>
        <v>plays</v>
      </c>
    </row>
    <row r="950" spans="1:20" x14ac:dyDescent="0.3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 s="4">
        <f t="shared" si="86"/>
        <v>41985.25</v>
      </c>
      <c r="N950">
        <v>1419228000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s="17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 s="4">
        <f t="shared" si="86"/>
        <v>42112.208333333328</v>
      </c>
      <c r="N951">
        <v>1430974800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s="17" t="str">
        <f t="shared" si="89"/>
        <v>web</v>
      </c>
    </row>
    <row r="952" spans="1:20" ht="31.2" x14ac:dyDescent="0.3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4">
        <f t="shared" si="86"/>
        <v>43571.208333333328</v>
      </c>
      <c r="N952">
        <v>1555822800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s="17" t="str">
        <f t="shared" si="89"/>
        <v>plays</v>
      </c>
    </row>
    <row r="953" spans="1:20" x14ac:dyDescent="0.3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 s="4">
        <f t="shared" si="86"/>
        <v>42730.25</v>
      </c>
      <c r="N953">
        <v>1482818400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s="17" t="str">
        <f t="shared" si="89"/>
        <v>rock</v>
      </c>
    </row>
    <row r="954" spans="1:20" x14ac:dyDescent="0.3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 s="4">
        <f t="shared" si="86"/>
        <v>42591.208333333328</v>
      </c>
      <c r="N954">
        <v>1471928400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s="17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 s="4">
        <f t="shared" si="86"/>
        <v>42358.25</v>
      </c>
      <c r="N955">
        <v>1453701600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s="17" t="str">
        <f t="shared" si="89"/>
        <v>science fiction</v>
      </c>
    </row>
    <row r="956" spans="1:20" hidden="1" x14ac:dyDescent="0.3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 s="4">
        <f t="shared" si="86"/>
        <v>41174.208333333336</v>
      </c>
      <c r="N956">
        <v>1350363600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s="17" t="str">
        <f t="shared" si="89"/>
        <v>web</v>
      </c>
    </row>
    <row r="957" spans="1:20" ht="31.2" x14ac:dyDescent="0.3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 s="4">
        <f t="shared" si="86"/>
        <v>41238.25</v>
      </c>
      <c r="N957">
        <v>1353996000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s="17" t="str">
        <f t="shared" si="89"/>
        <v>plays</v>
      </c>
    </row>
    <row r="958" spans="1:20" x14ac:dyDescent="0.3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 s="4">
        <f t="shared" si="86"/>
        <v>42360.25</v>
      </c>
      <c r="N958">
        <v>1451109600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s="17" t="str">
        <f t="shared" si="89"/>
        <v>science fiction</v>
      </c>
    </row>
    <row r="959" spans="1:20" x14ac:dyDescent="0.3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 s="4">
        <f t="shared" si="86"/>
        <v>40955.25</v>
      </c>
      <c r="N959">
        <v>1329631200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s="17" t="str">
        <f t="shared" si="89"/>
        <v>plays</v>
      </c>
    </row>
    <row r="960" spans="1:20" ht="31.2" x14ac:dyDescent="0.3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 s="4">
        <f t="shared" si="86"/>
        <v>40350.208333333336</v>
      </c>
      <c r="N960">
        <v>1278997200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s="17" t="str">
        <f t="shared" si="89"/>
        <v>animation</v>
      </c>
    </row>
    <row r="961" spans="1:20" x14ac:dyDescent="0.3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 s="4">
        <f t="shared" si="86"/>
        <v>40357.208333333336</v>
      </c>
      <c r="N961">
        <v>1280120400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s="17" t="str">
        <f t="shared" si="89"/>
        <v>translations</v>
      </c>
    </row>
    <row r="962" spans="1:20" x14ac:dyDescent="0.3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 s="4">
        <f t="shared" si="86"/>
        <v>42408.25</v>
      </c>
      <c r="N962">
        <v>1458104400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s="17" t="str">
        <f t="shared" si="89"/>
        <v>web</v>
      </c>
    </row>
    <row r="963" spans="1:20" ht="31.2" x14ac:dyDescent="0.3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 s="4">
        <f t="shared" ref="M963:M1001" si="92">(((L963/60)/60)/24)+DATE(1970,1,1)</f>
        <v>40591.25</v>
      </c>
      <c r="N963">
        <v>1298268000</v>
      </c>
      <c r="O963" s="4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s="17" t="str">
        <f t="shared" ref="T963:T1001" si="95">RIGHT(R963,LEN(R963)-SEARCH("/",R963))</f>
        <v>translations</v>
      </c>
    </row>
    <row r="964" spans="1:20" x14ac:dyDescent="0.3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 s="4">
        <f t="shared" si="92"/>
        <v>41592.25</v>
      </c>
      <c r="N964">
        <v>1386223200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s="17" t="str">
        <f t="shared" si="95"/>
        <v>food trucks</v>
      </c>
    </row>
    <row r="965" spans="1:20" hidden="1" x14ac:dyDescent="0.3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 s="4">
        <f t="shared" si="92"/>
        <v>40607.25</v>
      </c>
      <c r="N965">
        <v>1299823200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s="17" t="str">
        <f t="shared" si="95"/>
        <v>photography books</v>
      </c>
    </row>
    <row r="966" spans="1:20" x14ac:dyDescent="0.3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 s="4">
        <f t="shared" si="92"/>
        <v>42135.208333333328</v>
      </c>
      <c r="N966">
        <v>1431752400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s="17" t="str">
        <f t="shared" si="95"/>
        <v>plays</v>
      </c>
    </row>
    <row r="967" spans="1:20" hidden="1" x14ac:dyDescent="0.3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 s="4">
        <f t="shared" si="92"/>
        <v>40203.25</v>
      </c>
      <c r="N967">
        <v>1267855200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s="17" t="str">
        <f t="shared" si="95"/>
        <v>rock</v>
      </c>
    </row>
    <row r="968" spans="1:20" x14ac:dyDescent="0.3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 s="4">
        <f t="shared" si="92"/>
        <v>42901.208333333328</v>
      </c>
      <c r="N968">
        <v>1497675600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s="17" t="str">
        <f t="shared" si="95"/>
        <v>plays</v>
      </c>
    </row>
    <row r="969" spans="1:20" x14ac:dyDescent="0.3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 s="4">
        <f t="shared" si="92"/>
        <v>41005.208333333336</v>
      </c>
      <c r="N969">
        <v>1336885200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s="17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 s="4">
        <f t="shared" si="92"/>
        <v>40544.25</v>
      </c>
      <c r="N970">
        <v>1295157600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s="17" t="str">
        <f t="shared" si="95"/>
        <v>food trucks</v>
      </c>
    </row>
    <row r="971" spans="1:20" x14ac:dyDescent="0.3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 s="4">
        <f t="shared" si="92"/>
        <v>43821.25</v>
      </c>
      <c r="N971">
        <v>1577599200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s="17" t="str">
        <f t="shared" si="95"/>
        <v>plays</v>
      </c>
    </row>
    <row r="972" spans="1:20" ht="31.2" x14ac:dyDescent="0.3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 s="4">
        <f t="shared" si="92"/>
        <v>40672.208333333336</v>
      </c>
      <c r="N972">
        <v>1305003600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s="17" t="str">
        <f t="shared" si="95"/>
        <v>plays</v>
      </c>
    </row>
    <row r="973" spans="1:20" x14ac:dyDescent="0.3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 s="4">
        <f t="shared" si="92"/>
        <v>41555.208333333336</v>
      </c>
      <c r="N973">
        <v>1381726800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s="17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 s="4">
        <f t="shared" si="92"/>
        <v>41792.208333333336</v>
      </c>
      <c r="N974">
        <v>1402462800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s="17" t="str">
        <f t="shared" si="95"/>
        <v>web</v>
      </c>
    </row>
    <row r="975" spans="1:20" x14ac:dyDescent="0.3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 s="4">
        <f t="shared" si="92"/>
        <v>40522.25</v>
      </c>
      <c r="N975">
        <v>1292133600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s="17" t="str">
        <f t="shared" si="95"/>
        <v>plays</v>
      </c>
    </row>
    <row r="976" spans="1:20" x14ac:dyDescent="0.3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 s="4">
        <f t="shared" si="92"/>
        <v>41412.208333333336</v>
      </c>
      <c r="N976">
        <v>1368939600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s="17" t="str">
        <f t="shared" si="95"/>
        <v>indie rock</v>
      </c>
    </row>
    <row r="977" spans="1:20" x14ac:dyDescent="0.3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 s="4">
        <f t="shared" si="92"/>
        <v>42337.25</v>
      </c>
      <c r="N977">
        <v>1452146400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s="17" t="str">
        <f t="shared" si="95"/>
        <v>plays</v>
      </c>
    </row>
    <row r="978" spans="1:20" ht="31.2" x14ac:dyDescent="0.3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 s="4">
        <f t="shared" si="92"/>
        <v>40571.25</v>
      </c>
      <c r="N978">
        <v>1296712800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s="17" t="str">
        <f t="shared" si="95"/>
        <v>plays</v>
      </c>
    </row>
    <row r="979" spans="1:20" x14ac:dyDescent="0.3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 s="4">
        <f t="shared" si="92"/>
        <v>43138.25</v>
      </c>
      <c r="N979">
        <v>1520748000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s="17" t="str">
        <f t="shared" si="95"/>
        <v>food trucks</v>
      </c>
    </row>
    <row r="980" spans="1:20" x14ac:dyDescent="0.3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 s="4">
        <f t="shared" si="92"/>
        <v>42686.25</v>
      </c>
      <c r="N980">
        <v>1480831200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s="17" t="str">
        <f t="shared" si="95"/>
        <v>video games</v>
      </c>
    </row>
    <row r="981" spans="1:20" hidden="1" x14ac:dyDescent="0.3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 s="4">
        <f t="shared" si="92"/>
        <v>42078.208333333328</v>
      </c>
      <c r="N981">
        <v>1426914000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s="17" t="str">
        <f t="shared" si="95"/>
        <v>plays</v>
      </c>
    </row>
    <row r="982" spans="1:20" x14ac:dyDescent="0.3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 s="4">
        <f t="shared" si="92"/>
        <v>42307.208333333328</v>
      </c>
      <c r="N982">
        <v>1446616800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s="17" t="str">
        <f t="shared" si="95"/>
        <v>nonfiction</v>
      </c>
    </row>
    <row r="983" spans="1:20" x14ac:dyDescent="0.3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 s="4">
        <f t="shared" si="92"/>
        <v>43094.25</v>
      </c>
      <c r="N983">
        <v>1517032800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s="17" t="str">
        <f t="shared" si="95"/>
        <v>web</v>
      </c>
    </row>
    <row r="984" spans="1:20" x14ac:dyDescent="0.3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 s="4">
        <f t="shared" si="92"/>
        <v>40743.208333333336</v>
      </c>
      <c r="N984">
        <v>1311224400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s="17" t="str">
        <f t="shared" si="95"/>
        <v>documentary</v>
      </c>
    </row>
    <row r="985" spans="1:20" x14ac:dyDescent="0.3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 s="4">
        <f t="shared" si="92"/>
        <v>43681.208333333328</v>
      </c>
      <c r="N985">
        <v>1566190800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s="17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 s="4">
        <f t="shared" si="92"/>
        <v>43716.208333333328</v>
      </c>
      <c r="N986">
        <v>1570165200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s="17" t="str">
        <f t="shared" si="95"/>
        <v>plays</v>
      </c>
    </row>
    <row r="987" spans="1:20" x14ac:dyDescent="0.3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 s="4">
        <f t="shared" si="92"/>
        <v>41614.25</v>
      </c>
      <c r="N987">
        <v>1388556000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s="17" t="str">
        <f t="shared" si="95"/>
        <v>rock</v>
      </c>
    </row>
    <row r="988" spans="1:20" ht="31.2" x14ac:dyDescent="0.3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 s="4">
        <f t="shared" si="92"/>
        <v>40638.208333333336</v>
      </c>
      <c r="N988">
        <v>1303189200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s="17" t="str">
        <f t="shared" si="95"/>
        <v>rock</v>
      </c>
    </row>
    <row r="989" spans="1:20" x14ac:dyDescent="0.3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 s="4">
        <f t="shared" si="92"/>
        <v>42852.208333333328</v>
      </c>
      <c r="N989">
        <v>1494478800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s="17" t="str">
        <f t="shared" si="95"/>
        <v>documentary</v>
      </c>
    </row>
    <row r="990" spans="1:20" x14ac:dyDescent="0.3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 s="4">
        <f t="shared" si="92"/>
        <v>42686.25</v>
      </c>
      <c r="N990">
        <v>1480744800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s="17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 s="4">
        <f t="shared" si="92"/>
        <v>43571.208333333328</v>
      </c>
      <c r="N991">
        <v>1555822800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s="17" t="str">
        <f t="shared" si="95"/>
        <v>translations</v>
      </c>
    </row>
    <row r="992" spans="1:20" x14ac:dyDescent="0.3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 s="4">
        <f t="shared" si="92"/>
        <v>42432.25</v>
      </c>
      <c r="N992">
        <v>1458882000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s="17" t="str">
        <f t="shared" si="95"/>
        <v>drama</v>
      </c>
    </row>
    <row r="993" spans="1:20" x14ac:dyDescent="0.3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 s="4">
        <f t="shared" si="92"/>
        <v>41907.208333333336</v>
      </c>
      <c r="N993">
        <v>1411966800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s="17" t="str">
        <f t="shared" si="95"/>
        <v>rock</v>
      </c>
    </row>
    <row r="994" spans="1:20" x14ac:dyDescent="0.3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 s="4">
        <f t="shared" si="92"/>
        <v>43227.208333333328</v>
      </c>
      <c r="N994">
        <v>1526878800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s="17" t="str">
        <f t="shared" si="95"/>
        <v>drama</v>
      </c>
    </row>
    <row r="995" spans="1:20" hidden="1" x14ac:dyDescent="0.3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4">
        <f t="shared" si="92"/>
        <v>42362.25</v>
      </c>
      <c r="N995">
        <v>1452405600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s="17" t="str">
        <f t="shared" si="95"/>
        <v>photography books</v>
      </c>
    </row>
    <row r="996" spans="1:20" x14ac:dyDescent="0.3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 s="4">
        <f t="shared" si="92"/>
        <v>41929.208333333336</v>
      </c>
      <c r="N996">
        <v>1414040400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s="17" t="str">
        <f t="shared" si="95"/>
        <v>translations</v>
      </c>
    </row>
    <row r="997" spans="1:20" x14ac:dyDescent="0.3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 s="4">
        <f t="shared" si="92"/>
        <v>43408.208333333328</v>
      </c>
      <c r="N997">
        <v>1543816800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s="1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 s="4">
        <f t="shared" si="92"/>
        <v>41276.25</v>
      </c>
      <c r="N998">
        <v>1359698400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s="17" t="str">
        <f t="shared" si="95"/>
        <v>plays</v>
      </c>
    </row>
    <row r="999" spans="1:20" hidden="1" x14ac:dyDescent="0.3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 s="4">
        <f t="shared" si="92"/>
        <v>41659.25</v>
      </c>
      <c r="N999">
        <v>1390629600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s="17" t="str">
        <f t="shared" si="95"/>
        <v>plays</v>
      </c>
    </row>
    <row r="1000" spans="1:20" x14ac:dyDescent="0.3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 s="4">
        <f t="shared" si="92"/>
        <v>40220.25</v>
      </c>
      <c r="N1000">
        <v>1267077600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s="17" t="str">
        <f t="shared" si="95"/>
        <v>indie rock</v>
      </c>
    </row>
    <row r="1001" spans="1:20" x14ac:dyDescent="0.3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 s="4">
        <f t="shared" si="92"/>
        <v>42550.208333333328</v>
      </c>
      <c r="N1001">
        <v>1467781200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s="17" t="str">
        <f t="shared" si="95"/>
        <v>food trucks</v>
      </c>
    </row>
  </sheetData>
  <autoFilter ref="A1:T1001" xr:uid="{00000000-0001-0000-0000-000000000000}">
    <filterColumn colId="10">
      <filters>
        <filter val="USD"/>
      </filters>
    </filterColumn>
  </autoFilter>
  <dataConsolidate/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B22F-5C85-4FBC-B1FD-2DD1A1D918C4}">
  <dimension ref="A1:G15"/>
  <sheetViews>
    <sheetView workbookViewId="0">
      <selection activeCell="F21" sqref="F2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1" spans="1:7" x14ac:dyDescent="0.3">
      <c r="A1" s="5" t="s">
        <v>6</v>
      </c>
      <c r="B1" t="s">
        <v>2072</v>
      </c>
    </row>
    <row r="3" spans="1:7" x14ac:dyDescent="0.3">
      <c r="A3" s="5" t="s">
        <v>2071</v>
      </c>
      <c r="B3" s="5" t="s">
        <v>2070</v>
      </c>
    </row>
    <row r="4" spans="1:7" x14ac:dyDescent="0.3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3">
      <c r="A5" s="6" t="s">
        <v>2041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">
      <c r="A6" s="6" t="s">
        <v>2033</v>
      </c>
      <c r="B6">
        <v>4</v>
      </c>
      <c r="C6">
        <v>20</v>
      </c>
      <c r="E6">
        <v>22</v>
      </c>
      <c r="G6">
        <v>46</v>
      </c>
    </row>
    <row r="7" spans="1:7" x14ac:dyDescent="0.3">
      <c r="A7" s="6" t="s">
        <v>2050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">
      <c r="A8" s="6" t="s">
        <v>2064</v>
      </c>
      <c r="E8">
        <v>4</v>
      </c>
      <c r="G8">
        <v>4</v>
      </c>
    </row>
    <row r="9" spans="1:7" x14ac:dyDescent="0.3">
      <c r="A9" s="6" t="s">
        <v>2035</v>
      </c>
      <c r="B9">
        <v>10</v>
      </c>
      <c r="C9">
        <v>66</v>
      </c>
      <c r="E9">
        <v>99</v>
      </c>
      <c r="G9">
        <v>175</v>
      </c>
    </row>
    <row r="10" spans="1:7" x14ac:dyDescent="0.3">
      <c r="A10" s="6" t="s">
        <v>2054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">
      <c r="A11" s="6" t="s">
        <v>2047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">
      <c r="A12" s="6" t="s">
        <v>2037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">
      <c r="A13" s="6" t="s">
        <v>2039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">
      <c r="A14" s="6" t="s">
        <v>2068</v>
      </c>
    </row>
    <row r="15" spans="1:7" x14ac:dyDescent="0.3">
      <c r="A15" s="6" t="s">
        <v>2069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F507-1BC8-44AD-A337-83A592C4CB19}">
  <dimension ref="A1:G31"/>
  <sheetViews>
    <sheetView workbookViewId="0">
      <selection activeCell="B28" sqref="B28"/>
    </sheetView>
  </sheetViews>
  <sheetFormatPr defaultRowHeight="15.6" x14ac:dyDescent="0.3"/>
  <cols>
    <col min="1" max="1" width="20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  <col min="8" max="8" width="10.59765625" bestFit="1" customWidth="1"/>
    <col min="9" max="9" width="9.3984375" bestFit="1" customWidth="1"/>
    <col min="10" max="10" width="4" bestFit="1" customWidth="1"/>
    <col min="11" max="11" width="5.69921875" bestFit="1" customWidth="1"/>
    <col min="12" max="12" width="12.59765625" bestFit="1" customWidth="1"/>
    <col min="13" max="13" width="9.69921875" bestFit="1" customWidth="1"/>
    <col min="14" max="14" width="18" bestFit="1" customWidth="1"/>
    <col min="15" max="15" width="5.19921875" bestFit="1" customWidth="1"/>
    <col min="16" max="16" width="15.3984375" bestFit="1" customWidth="1"/>
    <col min="17" max="17" width="4.59765625" bestFit="1" customWidth="1"/>
    <col min="18" max="18" width="13.09765625" bestFit="1" customWidth="1"/>
    <col min="19" max="19" width="6.09765625" bestFit="1" customWidth="1"/>
    <col min="20" max="20" width="9.097656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19921875" bestFit="1" customWidth="1"/>
    <col min="26" max="26" width="6.8984375" bestFit="1" customWidth="1"/>
    <col min="27" max="27" width="11" bestFit="1" customWidth="1"/>
  </cols>
  <sheetData>
    <row r="1" spans="1:7" x14ac:dyDescent="0.3">
      <c r="A1" s="5" t="s">
        <v>6</v>
      </c>
      <c r="B1" t="s">
        <v>2072</v>
      </c>
    </row>
    <row r="2" spans="1:7" x14ac:dyDescent="0.3">
      <c r="A2" s="5" t="s">
        <v>2073</v>
      </c>
      <c r="B2" t="s">
        <v>2072</v>
      </c>
    </row>
    <row r="4" spans="1:7" x14ac:dyDescent="0.3">
      <c r="A4" s="5" t="s">
        <v>2074</v>
      </c>
      <c r="B4" s="5" t="s">
        <v>2070</v>
      </c>
    </row>
    <row r="5" spans="1:7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3">
      <c r="A6" s="6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">
      <c r="A7" s="6" t="s">
        <v>2065</v>
      </c>
      <c r="E7">
        <v>4</v>
      </c>
      <c r="G7">
        <v>4</v>
      </c>
    </row>
    <row r="8" spans="1:7" x14ac:dyDescent="0.3">
      <c r="A8" s="6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">
      <c r="A9" s="6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">
      <c r="A10" s="6" t="s">
        <v>2043</v>
      </c>
      <c r="C10">
        <v>8</v>
      </c>
      <c r="E10">
        <v>10</v>
      </c>
      <c r="G10">
        <v>18</v>
      </c>
    </row>
    <row r="11" spans="1:7" x14ac:dyDescent="0.3">
      <c r="A11" s="6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3">
      <c r="A12" s="6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3">
      <c r="A13" s="6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3">
      <c r="A14" s="6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3">
      <c r="A15" s="6" t="s">
        <v>2057</v>
      </c>
      <c r="C15">
        <v>3</v>
      </c>
      <c r="E15">
        <v>4</v>
      </c>
      <c r="G15">
        <v>7</v>
      </c>
    </row>
    <row r="16" spans="1:7" x14ac:dyDescent="0.3">
      <c r="A16" s="6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3">
      <c r="A17" s="6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">
      <c r="A18" s="6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">
      <c r="A19" s="6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">
      <c r="A20" s="6" t="s">
        <v>2056</v>
      </c>
      <c r="C20">
        <v>4</v>
      </c>
      <c r="E20">
        <v>4</v>
      </c>
      <c r="G20">
        <v>8</v>
      </c>
    </row>
    <row r="21" spans="1:7" x14ac:dyDescent="0.3">
      <c r="A21" s="6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3">
      <c r="A22" s="6" t="s">
        <v>2063</v>
      </c>
      <c r="C22">
        <v>9</v>
      </c>
      <c r="E22">
        <v>5</v>
      </c>
      <c r="G22">
        <v>14</v>
      </c>
    </row>
    <row r="23" spans="1:7" x14ac:dyDescent="0.3">
      <c r="A23" s="6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">
      <c r="A24" s="6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3">
      <c r="A25" s="6" t="s">
        <v>2059</v>
      </c>
      <c r="C25">
        <v>7</v>
      </c>
      <c r="E25">
        <v>14</v>
      </c>
      <c r="G25">
        <v>21</v>
      </c>
    </row>
    <row r="26" spans="1:7" x14ac:dyDescent="0.3">
      <c r="A26" s="6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">
      <c r="A27" s="6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3">
      <c r="A28" s="6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">
      <c r="A29" s="6" t="s">
        <v>2062</v>
      </c>
      <c r="E29">
        <v>3</v>
      </c>
      <c r="G29">
        <v>3</v>
      </c>
    </row>
    <row r="30" spans="1:7" x14ac:dyDescent="0.3">
      <c r="A30" s="6" t="s">
        <v>2068</v>
      </c>
    </row>
    <row r="31" spans="1:7" x14ac:dyDescent="0.3">
      <c r="A31" s="6" t="s">
        <v>2069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AD6D-543E-4B24-B135-13B319A14877}">
  <dimension ref="A1:G19"/>
  <sheetViews>
    <sheetView workbookViewId="0">
      <selection activeCell="D7" sqref="D7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1" spans="1:7" x14ac:dyDescent="0.3">
      <c r="A1" s="5" t="s">
        <v>2073</v>
      </c>
      <c r="B1" t="s">
        <v>2072</v>
      </c>
    </row>
    <row r="2" spans="1:7" x14ac:dyDescent="0.3">
      <c r="A2" s="5" t="s">
        <v>2076</v>
      </c>
      <c r="B2" t="s">
        <v>2072</v>
      </c>
    </row>
    <row r="4" spans="1:7" x14ac:dyDescent="0.3">
      <c r="A4" s="5" t="s">
        <v>2071</v>
      </c>
      <c r="B4" s="5" t="s">
        <v>2070</v>
      </c>
    </row>
    <row r="5" spans="1:7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ht="29.4" customHeight="1" x14ac:dyDescent="0.3">
      <c r="A6" s="6" t="s">
        <v>2075</v>
      </c>
    </row>
    <row r="7" spans="1:7" x14ac:dyDescent="0.3">
      <c r="A7" s="6" t="s">
        <v>2077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3">
      <c r="A8" s="6" t="s">
        <v>2078</v>
      </c>
      <c r="B8">
        <v>7</v>
      </c>
      <c r="C8">
        <v>28</v>
      </c>
      <c r="E8">
        <v>44</v>
      </c>
      <c r="G8">
        <v>79</v>
      </c>
    </row>
    <row r="9" spans="1:7" x14ac:dyDescent="0.3">
      <c r="A9" s="6" t="s">
        <v>2079</v>
      </c>
      <c r="B9">
        <v>4</v>
      </c>
      <c r="C9">
        <v>33</v>
      </c>
      <c r="E9">
        <v>49</v>
      </c>
      <c r="G9">
        <v>86</v>
      </c>
    </row>
    <row r="10" spans="1:7" x14ac:dyDescent="0.3">
      <c r="A10" s="6" t="s">
        <v>2080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3">
      <c r="A11" s="6" t="s">
        <v>2081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3">
      <c r="A12" s="6" t="s">
        <v>2082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3">
      <c r="A13" s="6" t="s">
        <v>2083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3">
      <c r="A14" s="6" t="s">
        <v>2084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3">
      <c r="A15" s="6" t="s">
        <v>2085</v>
      </c>
      <c r="B15">
        <v>5</v>
      </c>
      <c r="C15">
        <v>23</v>
      </c>
      <c r="E15">
        <v>45</v>
      </c>
      <c r="G15">
        <v>73</v>
      </c>
    </row>
    <row r="16" spans="1:7" x14ac:dyDescent="0.3">
      <c r="A16" s="6" t="s">
        <v>2086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3">
      <c r="A17" s="6" t="s">
        <v>2087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3">
      <c r="A18" s="6" t="s">
        <v>2088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3">
      <c r="A19" s="6" t="s">
        <v>2069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CB3A-9F6E-4152-80E3-1FD6CFDAC3DA}">
  <dimension ref="A1:H34"/>
  <sheetViews>
    <sheetView workbookViewId="0">
      <selection activeCell="F3" sqref="F3"/>
    </sheetView>
  </sheetViews>
  <sheetFormatPr defaultRowHeight="15.6" x14ac:dyDescent="0.3"/>
  <cols>
    <col min="1" max="1" width="18.19921875" customWidth="1"/>
    <col min="2" max="2" width="15.296875" customWidth="1"/>
    <col min="3" max="3" width="14.8984375" customWidth="1"/>
    <col min="4" max="4" width="14.796875" customWidth="1"/>
    <col min="5" max="5" width="15.296875" customWidth="1"/>
    <col min="6" max="7" width="23.796875" customWidth="1"/>
    <col min="8" max="8" width="14.796875" customWidth="1"/>
  </cols>
  <sheetData>
    <row r="1" spans="1:8" s="7" customFormat="1" ht="31.2" x14ac:dyDescent="0.3">
      <c r="A1" s="7" t="s">
        <v>2089</v>
      </c>
      <c r="B1" s="7" t="s">
        <v>2090</v>
      </c>
      <c r="C1" s="7" t="s">
        <v>2091</v>
      </c>
      <c r="D1" s="7" t="s">
        <v>2092</v>
      </c>
      <c r="E1" s="7" t="s">
        <v>2093</v>
      </c>
      <c r="F1" s="7" t="s">
        <v>2094</v>
      </c>
      <c r="G1" s="7" t="s">
        <v>2095</v>
      </c>
      <c r="H1" s="7" t="s">
        <v>2096</v>
      </c>
    </row>
    <row r="2" spans="1:8" x14ac:dyDescent="0.3">
      <c r="A2" s="9" t="s">
        <v>2097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10">
        <f>ROUND(B2/E2,2)</f>
        <v>0.59</v>
      </c>
      <c r="G2" s="10">
        <f>ROUND(C2/E2,2)</f>
        <v>0.39</v>
      </c>
      <c r="H2" s="10">
        <f>ROUND(D2/E2,2)</f>
        <v>0.02</v>
      </c>
    </row>
    <row r="3" spans="1:8" x14ac:dyDescent="0.3">
      <c r="A3" s="8" t="s">
        <v>2098</v>
      </c>
      <c r="B3">
        <f>COUNTIFS(Crowdfunding!G:G,"=successful",Crowdfunding!D:D,"&gt;=1000",Crowdfunding!D:D,"&lt;=4999")</f>
        <v>191</v>
      </c>
      <c r="C3">
        <f>COUNTIFS(Crowdfunding!G:G,"=failed",Crowdfunding!D:D,"&gt;=1000",Crowdfunding!D:D,"&lt;=4999")</f>
        <v>38</v>
      </c>
      <c r="D3">
        <f>COUNTIFS(Crowdfunding!G:G,"=canceled",Crowdfunding!D:D,"&gt;=1000",Crowdfunding!D:D,"&lt;=4999")</f>
        <v>2</v>
      </c>
      <c r="E3">
        <f t="shared" ref="E3:E13" si="0">SUM(B3:D3)</f>
        <v>231</v>
      </c>
      <c r="F3" s="10">
        <f t="shared" ref="F3:F13" si="1">ROUND(B3/E3,2)</f>
        <v>0.83</v>
      </c>
      <c r="G3" s="10">
        <f t="shared" ref="G3:G13" si="2">ROUND(C3/E3,2)</f>
        <v>0.16</v>
      </c>
      <c r="H3" s="10">
        <f t="shared" ref="H3:H13" si="3">ROUND(D3/E3,2)</f>
        <v>0.01</v>
      </c>
    </row>
    <row r="4" spans="1:8" x14ac:dyDescent="0.3">
      <c r="A4" s="8" t="s">
        <v>2099</v>
      </c>
      <c r="B4">
        <f>COUNTIFS(Crowdfunding!G:G,"=successful",Crowdfunding!D:D,"&gt;=5000",Crowdfunding!D:D,"&lt;=9999")</f>
        <v>164</v>
      </c>
      <c r="C4">
        <f>COUNTIFS(Crowdfunding!G:G,"=failed",Crowdfunding!D:D,"&gt;=5000",Crowdfunding!D:D,"&lt;=9999")</f>
        <v>126</v>
      </c>
      <c r="D4">
        <f>COUNTIFS(Crowdfunding!G:G,"=canceled",Crowdfunding!D:D,"&gt;=5000",Crowdfunding!D:D,"&lt;=9999")</f>
        <v>25</v>
      </c>
      <c r="E4">
        <f t="shared" si="0"/>
        <v>315</v>
      </c>
      <c r="F4" s="10">
        <f t="shared" si="1"/>
        <v>0.52</v>
      </c>
      <c r="G4" s="10">
        <f t="shared" si="2"/>
        <v>0.4</v>
      </c>
      <c r="H4" s="10">
        <f t="shared" si="3"/>
        <v>0.08</v>
      </c>
    </row>
    <row r="5" spans="1:8" x14ac:dyDescent="0.3">
      <c r="A5" s="8" t="s">
        <v>2100</v>
      </c>
      <c r="B5">
        <f>COUNTIFS(Crowdfunding!G:G,"=successful",Crowdfunding!D:D,"&gt;=10000",Crowdfunding!D:D,"&lt;=14999")</f>
        <v>4</v>
      </c>
      <c r="C5">
        <f>COUNTIFS(Crowdfunding!G:G,"=failed",Crowdfunding!D:D,"&gt;=10000",Crowdfunding!D:D,"&lt;=14999")</f>
        <v>5</v>
      </c>
      <c r="D5">
        <f>COUNTIFS(Crowdfunding!G:G,"=canceled",Crowdfunding!D:D,"&gt;=10000",Crowdfunding!D:D,"&lt;=14999")</f>
        <v>0</v>
      </c>
      <c r="E5">
        <f t="shared" si="0"/>
        <v>9</v>
      </c>
      <c r="F5" s="10">
        <f t="shared" si="1"/>
        <v>0.44</v>
      </c>
      <c r="G5" s="10">
        <f t="shared" si="2"/>
        <v>0.56000000000000005</v>
      </c>
      <c r="H5" s="10">
        <f t="shared" si="3"/>
        <v>0</v>
      </c>
    </row>
    <row r="6" spans="1:8" x14ac:dyDescent="0.3">
      <c r="A6" s="8" t="s">
        <v>2101</v>
      </c>
      <c r="B6">
        <f>COUNTIFS(Crowdfunding!G:G,"=successful",Crowdfunding!D:D,"&gt;=15000",Crowdfunding!D:D,"&lt;=19999")</f>
        <v>10</v>
      </c>
      <c r="C6">
        <f>COUNTIFS(Crowdfunding!G:G,"=failed",Crowdfunding!D:D,"&gt;=15000",Crowdfunding!D:D,"&lt;=19999")</f>
        <v>0</v>
      </c>
      <c r="D6">
        <f>COUNTIFS(Crowdfunding!G:G,"=canceled",Crowdfunding!D:D,"&gt;=15000",Crowdfunding!D:D,"&lt;=19999")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s="8" t="s">
        <v>2102</v>
      </c>
      <c r="B7">
        <f>COUNTIFS(Crowdfunding!G:G,"=successful",Crowdfunding!D:D,"&gt;=20000",Crowdfunding!D:D,"&lt;=24999")</f>
        <v>7</v>
      </c>
      <c r="C7">
        <f>COUNTIFS(Crowdfunding!G:G,"=failed",Crowdfunding!D:D,"&gt;=20000",Crowdfunding!D:D,"&lt;=24999")</f>
        <v>0</v>
      </c>
      <c r="D7">
        <f>COUNTIFS(Crowdfunding!G:G,"=canceled",Crowdfunding!D:D,"&gt;=20000",Crowdfunding!D:D,"&lt;=24999")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s="8" t="s">
        <v>2103</v>
      </c>
      <c r="B8">
        <f>COUNTIFS(Crowdfunding!G:G,"=successful",Crowdfunding!D:D,"&gt;=25000",Crowdfunding!D:D,"&lt;=29999")</f>
        <v>11</v>
      </c>
      <c r="C8">
        <f>COUNTIFS(Crowdfunding!G:G,"=failed",Crowdfunding!D:D,"&gt;=25000",Crowdfunding!D:D,"&lt;=29999")</f>
        <v>3</v>
      </c>
      <c r="D8">
        <f>COUNTIFS(Crowdfunding!G:G,"=canceled",Crowdfunding!D:D,"&gt;=25000",Crowdfunding!D:D,"&lt;=29999")</f>
        <v>0</v>
      </c>
      <c r="E8">
        <f t="shared" si="0"/>
        <v>14</v>
      </c>
      <c r="F8" s="10">
        <f t="shared" si="1"/>
        <v>0.79</v>
      </c>
      <c r="G8" s="10">
        <f t="shared" si="2"/>
        <v>0.21</v>
      </c>
      <c r="H8" s="10">
        <f t="shared" si="3"/>
        <v>0</v>
      </c>
    </row>
    <row r="9" spans="1:8" x14ac:dyDescent="0.3">
      <c r="A9" s="8" t="s">
        <v>2104</v>
      </c>
      <c r="B9">
        <f>COUNTIFS(Crowdfunding!G:G,"=successful",Crowdfunding!D:D,"&gt;=30000",Crowdfunding!D:D,"&lt;=34999")</f>
        <v>7</v>
      </c>
      <c r="C9">
        <f>COUNTIFS(Crowdfunding!G:G,"=failed",Crowdfunding!D:D,"&gt;=30000",Crowdfunding!D:D,"&lt;=34999")</f>
        <v>0</v>
      </c>
      <c r="D9">
        <f>COUNTIFS(Crowdfunding!G:G,"=canceled",Crowdfunding!D:D,"&gt;=30000",Crowdfunding!D:D,"&lt;=34999")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s="8" t="s">
        <v>2105</v>
      </c>
      <c r="B10">
        <f>COUNTIFS(Crowdfunding!G:G,"=successful",Crowdfunding!D:D,"&gt;=35000",Crowdfunding!D:D,"&lt;=39999")</f>
        <v>8</v>
      </c>
      <c r="C10">
        <f>COUNTIFS(Crowdfunding!G:G,"=failed",Crowdfunding!D:D,"&gt;=35000",Crowdfunding!D:D,"&lt;=39999")</f>
        <v>3</v>
      </c>
      <c r="D10">
        <f>COUNTIFS(Crowdfunding!G:G,"=canceled",Crowdfunding!D:D,"&gt;=35000",Crowdfunding!D:D,"&lt;=39999")</f>
        <v>1</v>
      </c>
      <c r="E10">
        <f t="shared" si="0"/>
        <v>12</v>
      </c>
      <c r="F10" s="10">
        <f t="shared" si="1"/>
        <v>0.67</v>
      </c>
      <c r="G10" s="10">
        <f t="shared" si="2"/>
        <v>0.25</v>
      </c>
      <c r="H10" s="10">
        <f t="shared" si="3"/>
        <v>0.08</v>
      </c>
    </row>
    <row r="11" spans="1:8" x14ac:dyDescent="0.3">
      <c r="A11" s="8" t="s">
        <v>2106</v>
      </c>
      <c r="B11">
        <f>COUNTIFS(Crowdfunding!G:G,"=successful",Crowdfunding!D:D,"&gt;=40000",Crowdfunding!D:D,"&lt;=44999")</f>
        <v>11</v>
      </c>
      <c r="C11">
        <f>COUNTIFS(Crowdfunding!G:G,"=failed",Crowdfunding!D:D,"&gt;=40000",Crowdfunding!D:D,"&lt;=44999")</f>
        <v>3</v>
      </c>
      <c r="D11">
        <f>COUNTIFS(Crowdfunding!G:G,"=canceled",Crowdfunding!D:D,"&gt;=40000",Crowdfunding!D:D,"&lt;=44999")</f>
        <v>0</v>
      </c>
      <c r="E11">
        <f t="shared" si="0"/>
        <v>14</v>
      </c>
      <c r="F11" s="10">
        <f t="shared" si="1"/>
        <v>0.79</v>
      </c>
      <c r="G11" s="10">
        <f t="shared" si="2"/>
        <v>0.21</v>
      </c>
      <c r="H11" s="10">
        <f t="shared" si="3"/>
        <v>0</v>
      </c>
    </row>
    <row r="12" spans="1:8" x14ac:dyDescent="0.3">
      <c r="A12" s="8" t="s">
        <v>2107</v>
      </c>
      <c r="B12">
        <f>COUNTIFS(Crowdfunding!G:G,"=successful",Crowdfunding!D:D,"&gt;=45000",Crowdfunding!D:D,"&lt;=49999")</f>
        <v>8</v>
      </c>
      <c r="C12">
        <f>COUNTIFS(Crowdfunding!G:G,"=failed",Crowdfunding!D:D,"&gt;=45000",Crowdfunding!D:D,"&lt;=49999")</f>
        <v>3</v>
      </c>
      <c r="D12">
        <f>COUNTIFS(Crowdfunding!G:G,"=canceled",Crowdfunding!D:D,"&gt;=45000",Crowdfunding!D:D,"&lt;=49999")</f>
        <v>0</v>
      </c>
      <c r="E12">
        <f t="shared" si="0"/>
        <v>11</v>
      </c>
      <c r="F12" s="10">
        <f t="shared" si="1"/>
        <v>0.73</v>
      </c>
      <c r="G12" s="10">
        <f t="shared" si="2"/>
        <v>0.27</v>
      </c>
      <c r="H12" s="10">
        <f t="shared" si="3"/>
        <v>0</v>
      </c>
    </row>
    <row r="13" spans="1:8" ht="31.2" x14ac:dyDescent="0.3">
      <c r="A13" s="8" t="s">
        <v>2108</v>
      </c>
      <c r="B13">
        <f>COUNTIFS(Crowdfunding!G:G,"=successful",Crowdfunding!D:D,"&gt;50000")</f>
        <v>114</v>
      </c>
      <c r="C13">
        <f>COUNTIFS(Crowdfunding!G:G,"=failed",Crowdfunding!D:D,"&gt;50000")</f>
        <v>163</v>
      </c>
      <c r="D13">
        <f>COUNTIFS(Crowdfunding!G:G,"=canceled",Crowdfunding!D:D,"&gt;=50000")</f>
        <v>28</v>
      </c>
      <c r="E13">
        <f t="shared" si="0"/>
        <v>305</v>
      </c>
      <c r="F13" s="10">
        <f t="shared" si="1"/>
        <v>0.37</v>
      </c>
      <c r="G13" s="10">
        <f t="shared" si="2"/>
        <v>0.53</v>
      </c>
      <c r="H13" s="10">
        <f t="shared" si="3"/>
        <v>0.09</v>
      </c>
    </row>
    <row r="14" spans="1:8" x14ac:dyDescent="0.3">
      <c r="A14" s="8"/>
    </row>
    <row r="34" ht="10.199999999999999" customHeight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4161-6FBC-451C-B674-91588BDC4233}">
  <dimension ref="A1:L566"/>
  <sheetViews>
    <sheetView tabSelected="1" workbookViewId="0">
      <selection activeCell="H6" sqref="H6"/>
    </sheetView>
  </sheetViews>
  <sheetFormatPr defaultRowHeight="15.6" x14ac:dyDescent="0.3"/>
  <cols>
    <col min="1" max="1" width="14.69921875" customWidth="1"/>
    <col min="2" max="2" width="19.59765625" customWidth="1"/>
    <col min="4" max="4" width="13.5" customWidth="1"/>
    <col min="6" max="6" width="19.19921875" customWidth="1"/>
    <col min="7" max="7" width="29.3984375" customWidth="1"/>
    <col min="10" max="10" width="12.59765625" customWidth="1"/>
    <col min="11" max="11" width="13.796875" customWidth="1"/>
    <col min="12" max="12" width="15.59765625" customWidth="1"/>
  </cols>
  <sheetData>
    <row r="1" spans="1:12" ht="31.2" x14ac:dyDescent="0.3">
      <c r="A1" s="2" t="s">
        <v>4</v>
      </c>
      <c r="B1" s="2" t="s">
        <v>5</v>
      </c>
      <c r="C1" s="2" t="s">
        <v>4</v>
      </c>
      <c r="D1" s="2" t="s">
        <v>5</v>
      </c>
      <c r="F1" s="13" t="s">
        <v>2109</v>
      </c>
      <c r="G1" s="13" t="s">
        <v>2110</v>
      </c>
      <c r="H1" s="13" t="s">
        <v>2111</v>
      </c>
      <c r="I1" s="13" t="s">
        <v>2117</v>
      </c>
      <c r="J1" s="13" t="s">
        <v>2112</v>
      </c>
      <c r="K1" s="13" t="s">
        <v>2113</v>
      </c>
      <c r="L1" s="14" t="s">
        <v>2114</v>
      </c>
    </row>
    <row r="2" spans="1:12" x14ac:dyDescent="0.3">
      <c r="A2" t="s">
        <v>20</v>
      </c>
      <c r="B2">
        <v>158</v>
      </c>
      <c r="C2" t="s">
        <v>14</v>
      </c>
      <c r="D2">
        <v>0</v>
      </c>
      <c r="F2" s="11" t="s">
        <v>2115</v>
      </c>
      <c r="G2">
        <f>MEDIAN(B:B)</f>
        <v>201</v>
      </c>
      <c r="H2">
        <f>AVERAGE(B:B)</f>
        <v>851.14690265486729</v>
      </c>
      <c r="I2">
        <f>MIN(B:B)</f>
        <v>16</v>
      </c>
      <c r="J2">
        <f>MAX(B:B)</f>
        <v>7295</v>
      </c>
      <c r="K2" s="16">
        <f>_xlfn.VAR.P(B:B)</f>
        <v>1603373.7324019109</v>
      </c>
      <c r="L2">
        <f>_xlfn.STDEV.P(B:B)</f>
        <v>1266.2439466397898</v>
      </c>
    </row>
    <row r="3" spans="1:12" x14ac:dyDescent="0.3">
      <c r="A3" t="s">
        <v>20</v>
      </c>
      <c r="B3">
        <v>1425</v>
      </c>
      <c r="C3" t="s">
        <v>14</v>
      </c>
      <c r="D3">
        <v>24</v>
      </c>
      <c r="F3" s="12" t="s">
        <v>2116</v>
      </c>
      <c r="G3">
        <f>MEDIAN(D:D)</f>
        <v>114.5</v>
      </c>
      <c r="H3">
        <f>AVERAGE(D:D)</f>
        <v>585.61538461538464</v>
      </c>
      <c r="I3">
        <f>MIN(D:D)</f>
        <v>0</v>
      </c>
      <c r="J3">
        <f>MAX(D:D)</f>
        <v>6080</v>
      </c>
      <c r="K3" s="15">
        <f>_xlfn.VAR.P(D:D)</f>
        <v>921574.68174133555</v>
      </c>
      <c r="L3">
        <f>_xlfn.STDEV.P(D:D)</f>
        <v>959.98681331637863</v>
      </c>
    </row>
    <row r="4" spans="1:12" x14ac:dyDescent="0.3">
      <c r="A4" t="s">
        <v>20</v>
      </c>
      <c r="B4">
        <v>174</v>
      </c>
      <c r="C4" t="s">
        <v>14</v>
      </c>
      <c r="D4">
        <v>53</v>
      </c>
    </row>
    <row r="5" spans="1:12" x14ac:dyDescent="0.3">
      <c r="A5" t="s">
        <v>20</v>
      </c>
      <c r="B5">
        <v>227</v>
      </c>
      <c r="C5" t="s">
        <v>14</v>
      </c>
      <c r="D5">
        <v>18</v>
      </c>
    </row>
    <row r="6" spans="1:12" ht="163.19999999999999" customHeight="1" x14ac:dyDescent="0.3">
      <c r="A6" t="s">
        <v>20</v>
      </c>
      <c r="B6">
        <v>220</v>
      </c>
      <c r="C6" t="s">
        <v>14</v>
      </c>
      <c r="D6">
        <v>44</v>
      </c>
      <c r="F6" s="19" t="s">
        <v>2118</v>
      </c>
      <c r="G6" s="7" t="s">
        <v>2121</v>
      </c>
    </row>
    <row r="7" spans="1:12" ht="160.19999999999999" customHeight="1" x14ac:dyDescent="0.3">
      <c r="A7" t="s">
        <v>20</v>
      </c>
      <c r="B7">
        <v>98</v>
      </c>
      <c r="C7" t="s">
        <v>14</v>
      </c>
      <c r="D7">
        <v>27</v>
      </c>
      <c r="F7" s="19" t="s">
        <v>2119</v>
      </c>
      <c r="G7" s="7" t="s">
        <v>2120</v>
      </c>
    </row>
    <row r="8" spans="1:12" x14ac:dyDescent="0.3">
      <c r="A8" t="s">
        <v>20</v>
      </c>
      <c r="B8">
        <v>100</v>
      </c>
      <c r="C8" t="s">
        <v>14</v>
      </c>
      <c r="D8">
        <v>55</v>
      </c>
    </row>
    <row r="9" spans="1:12" x14ac:dyDescent="0.3">
      <c r="A9" t="s">
        <v>20</v>
      </c>
      <c r="B9">
        <v>1249</v>
      </c>
      <c r="C9" t="s">
        <v>14</v>
      </c>
      <c r="D9">
        <v>200</v>
      </c>
    </row>
    <row r="10" spans="1:12" x14ac:dyDescent="0.3">
      <c r="A10" t="s">
        <v>20</v>
      </c>
      <c r="B10">
        <v>1396</v>
      </c>
      <c r="C10" t="s">
        <v>14</v>
      </c>
      <c r="D10">
        <v>452</v>
      </c>
    </row>
    <row r="11" spans="1:12" x14ac:dyDescent="0.3">
      <c r="A11" t="s">
        <v>20</v>
      </c>
      <c r="B11">
        <v>890</v>
      </c>
      <c r="C11" t="s">
        <v>14</v>
      </c>
      <c r="D11">
        <v>674</v>
      </c>
    </row>
    <row r="12" spans="1:12" x14ac:dyDescent="0.3">
      <c r="A12" t="s">
        <v>20</v>
      </c>
      <c r="B12">
        <v>142</v>
      </c>
      <c r="C12" t="s">
        <v>14</v>
      </c>
      <c r="D12">
        <v>558</v>
      </c>
    </row>
    <row r="13" spans="1:12" x14ac:dyDescent="0.3">
      <c r="A13" t="s">
        <v>20</v>
      </c>
      <c r="B13">
        <v>2673</v>
      </c>
      <c r="C13" t="s">
        <v>14</v>
      </c>
      <c r="D13">
        <v>15</v>
      </c>
    </row>
    <row r="14" spans="1:12" x14ac:dyDescent="0.3">
      <c r="A14" t="s">
        <v>20</v>
      </c>
      <c r="B14">
        <v>163</v>
      </c>
      <c r="C14" t="s">
        <v>14</v>
      </c>
      <c r="D14">
        <v>2307</v>
      </c>
    </row>
    <row r="15" spans="1:12" x14ac:dyDescent="0.3">
      <c r="A15" t="s">
        <v>20</v>
      </c>
      <c r="B15">
        <v>2220</v>
      </c>
      <c r="C15" t="s">
        <v>14</v>
      </c>
      <c r="D15">
        <v>88</v>
      </c>
    </row>
    <row r="16" spans="1:12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7" priority="9" operator="equal">
      <formula>"canceled"</formula>
    </cfRule>
    <cfRule type="cellIs" dxfId="6" priority="10" operator="equal">
      <formula>"live"</formula>
    </cfRule>
    <cfRule type="cellIs" dxfId="5" priority="11" operator="equal">
      <formula>"successful"</formula>
    </cfRule>
    <cfRule type="cellIs" dxfId="4" priority="12" operator="equal">
      <formula>"failed"</formula>
    </cfRule>
  </conditionalFormatting>
  <conditionalFormatting sqref="C1:C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 per Category</vt:lpstr>
      <vt:lpstr>PivotTable per Sub-category</vt:lpstr>
      <vt:lpstr>PivotTable per 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Daniela Molina</cp:lastModifiedBy>
  <cp:lastPrinted>2024-10-04T01:25:33Z</cp:lastPrinted>
  <dcterms:created xsi:type="dcterms:W3CDTF">2021-09-29T18:52:28Z</dcterms:created>
  <dcterms:modified xsi:type="dcterms:W3CDTF">2024-10-04T01:33:04Z</dcterms:modified>
</cp:coreProperties>
</file>