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 defaultThemeVersion="124226"/>
  <xr:revisionPtr revIDLastSave="0" documentId="11_BBDF872BC4F5FD2FD6530EDF3DDD497F2A7852F1" xr6:coauthVersionLast="42" xr6:coauthVersionMax="42" xr10:uidLastSave="{00000000-0000-0000-0000-000000000000}"/>
  <bookViews>
    <workbookView xWindow="0" yWindow="0" windowWidth="24000" windowHeight="9510" xr2:uid="{00000000-000D-0000-FFFF-FFFF00000000}"/>
  </bookViews>
  <sheets>
    <sheet name="Mês-Preços" sheetId="1" r:id="rId1"/>
    <sheet name="Médias" sheetId="2" r:id="rId2"/>
    <sheet name="Gráficos" sheetId="3" r:id="rId3"/>
    <sheet name="Plan1" sheetId="4" r:id="rId4"/>
    <sheet name="Plan2" sheetId="5" r:id="rId5"/>
  </sheets>
  <definedNames>
    <definedName name="_xlnm._FilterDatabase" localSheetId="2" hidden="1">Gráficos!$C$12:$D$18</definedName>
    <definedName name="Z_4F25AE7C_4E68_42E2_A9FD_6F376D8CDEFB_.wvu.Cols" localSheetId="2" hidden="1">Gráficos!$K:$K</definedName>
    <definedName name="Z_4F25AE7C_4E68_42E2_A9FD_6F376D8CDEFB_.wvu.FilterData" localSheetId="2" hidden="1">Gráficos!$C$12:$D$18</definedName>
    <definedName name="Z_995F7EF3_E81C_4E85_8327_EF09759375D4_.wvu.Cols" localSheetId="2" hidden="1">Gráficos!$K:$K</definedName>
    <definedName name="Z_995F7EF3_E81C_4E85_8327_EF09759375D4_.wvu.FilterData" localSheetId="2" hidden="1">Gráficos!$C$12:$D$18</definedName>
    <definedName name="Z_998B22CF_E179_422B_8092_B2C83719C874_.wvu.Cols" localSheetId="2" hidden="1">Gráficos!$K:$K</definedName>
    <definedName name="Z_998B22CF_E179_422B_8092_B2C83719C874_.wvu.FilterData" localSheetId="2" hidden="1">Gráficos!$C$12:$D$18</definedName>
  </definedNames>
  <calcPr calcId="191028"/>
  <customWorkbookViews>
    <customWorkbookView name="ceae02 - Modo de exibição pessoal" guid="{995F7EF3-E81C-4E85-8327-EF09759375D4}" mergeInterval="0" personalView="1" maximized="1" windowWidth="1916" windowHeight="855" activeSheetId="3"/>
    <customWorkbookView name="CEAE - Modo de exibição pessoal" guid="{998B22CF-E179-422B-8092-B2C83719C874}" mergeInterval="0" personalView="1" maximized="1" windowWidth="1676" windowHeight="825" activeSheetId="3"/>
    <customWorkbookView name="Usuário do Windows - Modo de exibição pessoal" guid="{4F25AE7C-4E68-42E2-A9FD-6F376D8CDEFB}" mergeInterval="0" personalView="1" maximized="1" windowWidth="1356" windowHeight="543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O6" i="2"/>
  <c r="O7" i="2"/>
  <c r="P4" i="2"/>
  <c r="H18" i="2"/>
  <c r="O18" i="2"/>
  <c r="G18" i="2"/>
  <c r="G17" i="2"/>
  <c r="N17" i="2"/>
  <c r="O5" i="2"/>
  <c r="O4" i="2"/>
  <c r="P9" i="2"/>
  <c r="L4" i="2"/>
  <c r="C18" i="2"/>
  <c r="J18" i="2"/>
  <c r="H17" i="2"/>
  <c r="O17" i="2"/>
  <c r="F17" i="2"/>
  <c r="M17" i="2"/>
  <c r="E17" i="2"/>
  <c r="L17" i="2"/>
  <c r="D17" i="2"/>
  <c r="K17" i="2"/>
  <c r="C17" i="2"/>
  <c r="J17" i="2"/>
  <c r="P5" i="2"/>
  <c r="N5" i="2"/>
  <c r="M5" i="2"/>
  <c r="M6" i="2"/>
  <c r="L6" i="2"/>
  <c r="D18" i="2"/>
  <c r="K18" i="2"/>
  <c r="E18" i="2"/>
  <c r="L18" i="2"/>
  <c r="F18" i="2"/>
  <c r="M18" i="2"/>
  <c r="N18" i="2"/>
  <c r="P10" i="2"/>
  <c r="M8" i="2"/>
  <c r="N8" i="2"/>
  <c r="O8" i="2"/>
  <c r="P8" i="2"/>
  <c r="P7" i="2"/>
  <c r="N7" i="2"/>
  <c r="M7" i="2"/>
  <c r="L7" i="2"/>
  <c r="L5" i="2"/>
  <c r="K7" i="2"/>
  <c r="K5" i="2"/>
  <c r="K4" i="2"/>
  <c r="D21" i="1"/>
  <c r="D5" i="3"/>
  <c r="F5" i="3"/>
  <c r="E21" i="1"/>
  <c r="D6" i="3"/>
  <c r="O10" i="2"/>
  <c r="C15" i="2"/>
  <c r="J15" i="2"/>
  <c r="C16" i="2"/>
  <c r="J16" i="2"/>
  <c r="H15" i="2"/>
  <c r="O15" i="2"/>
  <c r="G15" i="2"/>
  <c r="N15" i="2"/>
  <c r="F15" i="2"/>
  <c r="M15" i="2"/>
  <c r="E15" i="2"/>
  <c r="L15" i="2"/>
  <c r="D15" i="2"/>
  <c r="K15" i="2"/>
  <c r="G16" i="2"/>
  <c r="N16" i="2"/>
  <c r="M10" i="2"/>
  <c r="M9" i="2"/>
  <c r="D16" i="2"/>
  <c r="K16" i="2"/>
  <c r="E16" i="2"/>
  <c r="L16" i="2"/>
  <c r="F16" i="2"/>
  <c r="M16" i="2"/>
  <c r="H16" i="2"/>
  <c r="O16" i="2"/>
  <c r="K6" i="2"/>
  <c r="N6" i="2"/>
  <c r="P6" i="2"/>
  <c r="I21" i="1"/>
  <c r="D10" i="3"/>
  <c r="H10" i="3"/>
  <c r="I22" i="1"/>
  <c r="I23" i="1"/>
  <c r="I24" i="1"/>
  <c r="I25" i="1"/>
  <c r="I27" i="1"/>
  <c r="E23" i="1"/>
  <c r="F23" i="1"/>
  <c r="G23" i="1"/>
  <c r="H23" i="1"/>
  <c r="E22" i="1"/>
  <c r="F22" i="1"/>
  <c r="G22" i="1"/>
  <c r="H22" i="1"/>
  <c r="D22" i="1"/>
  <c r="D23" i="1"/>
  <c r="O9" i="2"/>
  <c r="N9" i="2"/>
  <c r="N10" i="2"/>
  <c r="N4" i="2"/>
  <c r="M4" i="2"/>
  <c r="L8" i="2"/>
  <c r="L9" i="2"/>
  <c r="K8" i="2"/>
  <c r="K9" i="2"/>
  <c r="K10" i="2"/>
  <c r="H21" i="1"/>
  <c r="G21" i="1"/>
  <c r="D8" i="3"/>
  <c r="F21" i="1"/>
  <c r="D7" i="3"/>
  <c r="G27" i="1"/>
  <c r="D24" i="1"/>
  <c r="D25" i="1"/>
  <c r="D27" i="1"/>
  <c r="D28" i="1"/>
  <c r="F25" i="1"/>
  <c r="F24" i="1"/>
  <c r="F27" i="1"/>
  <c r="G25" i="1"/>
  <c r="H27" i="1"/>
  <c r="E27" i="1"/>
  <c r="E25" i="1"/>
  <c r="H25" i="1"/>
  <c r="H24" i="1"/>
  <c r="E24" i="1"/>
  <c r="G24" i="1"/>
  <c r="D26" i="1"/>
  <c r="E28" i="1"/>
  <c r="H5" i="3"/>
  <c r="E26" i="1"/>
  <c r="H28" i="1"/>
  <c r="H26" i="1"/>
  <c r="D9" i="3"/>
  <c r="F9" i="3"/>
  <c r="H6" i="3"/>
  <c r="F6" i="3"/>
  <c r="I28" i="1"/>
  <c r="I26" i="1"/>
  <c r="G26" i="1"/>
  <c r="G28" i="1"/>
  <c r="F8" i="3"/>
  <c r="H8" i="3"/>
  <c r="F26" i="1"/>
  <c r="F28" i="1"/>
  <c r="F10" i="3"/>
  <c r="H7" i="3"/>
  <c r="F7" i="3"/>
  <c r="H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escolhi ouro negro pois é o posto onde eu abasteço
</t>
        </r>
      </text>
    </comment>
  </commentList>
</comments>
</file>

<file path=xl/sharedStrings.xml><?xml version="1.0" encoding="utf-8"?>
<sst xmlns="http://schemas.openxmlformats.org/spreadsheetml/2006/main" count="183" uniqueCount="88">
  <si>
    <t>Posto</t>
  </si>
  <si>
    <t>Região</t>
  </si>
  <si>
    <t>Bandeira</t>
  </si>
  <si>
    <t>GNV</t>
  </si>
  <si>
    <t>Etanol</t>
  </si>
  <si>
    <t>Gasolina Comum</t>
  </si>
  <si>
    <t>Gasolina Aditivada</t>
  </si>
  <si>
    <t>Diesel s-500</t>
  </si>
  <si>
    <t>Diesel s-10</t>
  </si>
  <si>
    <t>Posto Modelo</t>
  </si>
  <si>
    <t>Bento Ferreira</t>
  </si>
  <si>
    <t>Branca</t>
  </si>
  <si>
    <t>Posto Thiago</t>
  </si>
  <si>
    <t>BR</t>
  </si>
  <si>
    <t>Posto Beira Mar</t>
  </si>
  <si>
    <t>Shell</t>
  </si>
  <si>
    <t>Posto Moscoso</t>
  </si>
  <si>
    <t>Centro</t>
  </si>
  <si>
    <t>Posto Ouro Negro</t>
  </si>
  <si>
    <t>Posto Pio XII</t>
  </si>
  <si>
    <t>Atlântica</t>
  </si>
  <si>
    <t>Arara Azul Rede de Postos</t>
  </si>
  <si>
    <t>Camburi</t>
  </si>
  <si>
    <t>Auto Posto Presidente</t>
  </si>
  <si>
    <t xml:space="preserve"> </t>
  </si>
  <si>
    <t>Posto Mata da Praia</t>
  </si>
  <si>
    <t>Posto Aerovix</t>
  </si>
  <si>
    <t>Ipiranga</t>
  </si>
  <si>
    <t xml:space="preserve">Posto Camburi do Gas </t>
  </si>
  <si>
    <t>Posto Maruípe</t>
  </si>
  <si>
    <t>Maruípe</t>
  </si>
  <si>
    <t>Posto Eucalipto</t>
  </si>
  <si>
    <t>Posto Norte Sul</t>
  </si>
  <si>
    <t>Posto Enseada</t>
  </si>
  <si>
    <t>Praia do Canto</t>
  </si>
  <si>
    <t>Posto Iate</t>
  </si>
  <si>
    <t>Posto Santo Antônio</t>
  </si>
  <si>
    <t>Santo Antônio</t>
  </si>
  <si>
    <t>Ale</t>
  </si>
  <si>
    <t>Posto Apolo</t>
  </si>
  <si>
    <t>São Pedro</t>
  </si>
  <si>
    <t>Média</t>
  </si>
  <si>
    <t>Mediana</t>
  </si>
  <si>
    <t>Moda</t>
  </si>
  <si>
    <t>Mínimo</t>
  </si>
  <si>
    <t>Máximo</t>
  </si>
  <si>
    <t>Amplitude</t>
  </si>
  <si>
    <t>Desvio-Padrão</t>
  </si>
  <si>
    <t>Coef. De Variação</t>
  </si>
  <si>
    <t>OBS: Diesel/Biodiesel/Aditivado</t>
  </si>
  <si>
    <t>Preços Médios</t>
  </si>
  <si>
    <t>Variações mensal</t>
  </si>
  <si>
    <t>de Regiões</t>
  </si>
  <si>
    <t>Médias por Região</t>
  </si>
  <si>
    <t>G.Comum</t>
  </si>
  <si>
    <t>G.Aditivada</t>
  </si>
  <si>
    <t xml:space="preserve">Diesel s-10 </t>
  </si>
  <si>
    <t>ETANOL</t>
  </si>
  <si>
    <t>GCOMUM</t>
  </si>
  <si>
    <t>GADITIVADA</t>
  </si>
  <si>
    <t>DIESEL s-500</t>
  </si>
  <si>
    <t xml:space="preserve"> Camburi</t>
  </si>
  <si>
    <t>Atual</t>
  </si>
  <si>
    <t>Variação Mensal por Bandeira</t>
  </si>
  <si>
    <t>Médias por Bandeira</t>
  </si>
  <si>
    <t>Outras</t>
  </si>
  <si>
    <t>Mês Passado - Dezembro/17</t>
  </si>
  <si>
    <t>Mês atual</t>
  </si>
  <si>
    <t>Mês Passado</t>
  </si>
  <si>
    <t>Mês Ano Passado</t>
  </si>
  <si>
    <t>Média Atual</t>
  </si>
  <si>
    <t>Média Anterior</t>
  </si>
  <si>
    <t>Variação Mensal</t>
  </si>
  <si>
    <t>Média Ano Passado</t>
  </si>
  <si>
    <t>Variação Anual</t>
  </si>
  <si>
    <t>G.Comu</t>
  </si>
  <si>
    <t>G.Adit</t>
  </si>
  <si>
    <t xml:space="preserve">CombustÍvel </t>
  </si>
  <si>
    <t>Variação</t>
  </si>
  <si>
    <t>IFPC GNV</t>
  </si>
  <si>
    <t>IFPC G. Aditivada</t>
  </si>
  <si>
    <t>IFPC</t>
  </si>
  <si>
    <t>Dezembro2017/Janeiro2018</t>
  </si>
  <si>
    <t>Janeiro2018/Janeiro2017</t>
  </si>
  <si>
    <t>IFPC Etanol</t>
  </si>
  <si>
    <t>IFPC G.Comu</t>
  </si>
  <si>
    <t>IFPC Diesel s-10</t>
  </si>
  <si>
    <t>IFPC Diesel s-500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</si>
</sst>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_(&quot;R$ &quot;* #,##0.00_);_(&quot;R$ &quot;* \(#,##0.00\);_(&quot;R$ &quot;* &quot;-&quot;??_);_(@_)"/>
    <numFmt numFmtId="167" formatCode="&quot;R$&quot;\ #,##0.00"/>
    <numFmt numFmtId="168" formatCode="&quot;R$ &quot;#,##0.00"/>
    <numFmt numFmtId="169" formatCode="\+0.00"/>
    <numFmt numFmtId="170" formatCode="\+0.00%"/>
    <numFmt numFmtId="171" formatCode="&quot;R$&quot;\ #,##0.000"/>
    <numFmt numFmtId="172" formatCode="_-&quot;R$&quot;\ * #,##0.000_-;\-&quot;R$&quot;\ * #,##0.000_-;_-&quot;R$&quot;\ * &quot;-&quot;??_-;_-@_-"/>
    <numFmt numFmtId="173" formatCode="&quot;R$&quot;\ #,##0.00000"/>
    <numFmt numFmtId="174" formatCode="&quot;R$&quot;\ #,##0.0000"/>
    <numFmt numFmtId="175" formatCode="0.0000"/>
  </numFmts>
  <fonts count="1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sz val="9"/>
      <color theme="1"/>
      <name val="Book Antiqua"/>
      <family val="1"/>
    </font>
    <font>
      <sz val="8"/>
      <color rgb="FF0000FF"/>
      <name val="Book Antiqua"/>
      <family val="1"/>
    </font>
    <font>
      <sz val="11"/>
      <color rgb="FF0000FF"/>
      <name val="Book Antiqua"/>
      <family val="1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6D9F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6" fontId="4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7" fontId="0" fillId="2" borderId="0" xfId="0" applyNumberFormat="1" applyFill="1" applyBorder="1" applyAlignment="1">
      <alignment horizontal="center"/>
    </xf>
    <xf numFmtId="0" fontId="0" fillId="2" borderId="0" xfId="0" applyFill="1"/>
    <xf numFmtId="0" fontId="3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0" xfId="0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Fill="1"/>
    <xf numFmtId="167" fontId="0" fillId="2" borderId="0" xfId="0" applyNumberFormat="1" applyFill="1"/>
    <xf numFmtId="166" fontId="0" fillId="2" borderId="0" xfId="3" applyFont="1" applyFill="1"/>
    <xf numFmtId="0" fontId="3" fillId="2" borderId="0" xfId="0" applyFont="1" applyFill="1" applyBorder="1" applyAlignment="1">
      <alignment horizontal="center"/>
    </xf>
    <xf numFmtId="0" fontId="0" fillId="0" borderId="0" xfId="0" applyBorder="1"/>
    <xf numFmtId="0" fontId="3" fillId="2" borderId="2" xfId="0" applyFont="1" applyFill="1" applyBorder="1" applyAlignment="1">
      <alignment horizontal="center"/>
    </xf>
    <xf numFmtId="10" fontId="0" fillId="0" borderId="2" xfId="2" applyNumberFormat="1" applyFont="1" applyBorder="1"/>
    <xf numFmtId="0" fontId="3" fillId="0" borderId="2" xfId="0" applyFont="1" applyBorder="1" applyAlignment="1">
      <alignment horizontal="center"/>
    </xf>
    <xf numFmtId="0" fontId="10" fillId="2" borderId="0" xfId="0" applyFont="1" applyFill="1" applyBorder="1" applyAlignment="1">
      <alignment horizontal="left" vertical="center"/>
    </xf>
    <xf numFmtId="0" fontId="11" fillId="2" borderId="0" xfId="0" applyFont="1" applyFill="1" applyBorder="1"/>
    <xf numFmtId="10" fontId="0" fillId="0" borderId="2" xfId="2" applyNumberFormat="1" applyFont="1" applyFill="1" applyBorder="1"/>
    <xf numFmtId="0" fontId="0" fillId="0" borderId="2" xfId="0" applyBorder="1"/>
    <xf numFmtId="2" fontId="10" fillId="2" borderId="0" xfId="2" quotePrefix="1" applyNumberFormat="1" applyFont="1" applyFill="1" applyBorder="1" applyAlignment="1">
      <alignment horizontal="center"/>
    </xf>
    <xf numFmtId="2" fontId="0" fillId="0" borderId="0" xfId="0" applyNumberFormat="1" applyBorder="1"/>
    <xf numFmtId="10" fontId="0" fillId="0" borderId="0" xfId="2" applyNumberFormat="1" applyFont="1" applyBorder="1"/>
    <xf numFmtId="170" fontId="0" fillId="0" borderId="0" xfId="2" applyNumberFormat="1" applyFont="1" applyBorder="1"/>
    <xf numFmtId="0" fontId="0" fillId="0" borderId="0" xfId="0" applyBorder="1" applyAlignment="1">
      <alignment horizontal="center"/>
    </xf>
    <xf numFmtId="17" fontId="0" fillId="0" borderId="0" xfId="0" applyNumberFormat="1" applyBorder="1"/>
    <xf numFmtId="2" fontId="0" fillId="0" borderId="0" xfId="0" applyNumberFormat="1" applyBorder="1" applyAlignment="1">
      <alignment horizontal="center"/>
    </xf>
    <xf numFmtId="169" fontId="10" fillId="2" borderId="0" xfId="2" quotePrefix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wrapText="1"/>
    </xf>
    <xf numFmtId="4" fontId="10" fillId="2" borderId="0" xfId="0" quotePrefix="1" applyNumberFormat="1" applyFont="1" applyFill="1" applyBorder="1" applyAlignment="1">
      <alignment horizontal="center"/>
    </xf>
    <xf numFmtId="4" fontId="10" fillId="2" borderId="0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/>
    <xf numFmtId="167" fontId="0" fillId="0" borderId="2" xfId="0" applyNumberFormat="1" applyBorder="1" applyAlignment="1">
      <alignment horizontal="center"/>
    </xf>
    <xf numFmtId="0" fontId="14" fillId="0" borderId="2" xfId="0" applyFont="1" applyBorder="1"/>
    <xf numFmtId="0" fontId="0" fillId="4" borderId="2" xfId="0" applyFill="1" applyBorder="1"/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15" fillId="2" borderId="0" xfId="0" applyFont="1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4" fillId="2" borderId="0" xfId="0" applyFont="1" applyFill="1" applyAlignment="1">
      <alignment horizontal="center"/>
    </xf>
    <xf numFmtId="17" fontId="14" fillId="4" borderId="3" xfId="0" applyNumberFormat="1" applyFont="1" applyFill="1" applyBorder="1"/>
    <xf numFmtId="167" fontId="0" fillId="2" borderId="2" xfId="0" applyNumberFormat="1" applyFill="1" applyBorder="1" applyAlignment="1">
      <alignment horizontal="center"/>
    </xf>
    <xf numFmtId="167" fontId="0" fillId="3" borderId="2" xfId="0" applyNumberForma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8" fontId="0" fillId="2" borderId="2" xfId="0" applyNumberFormat="1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167" fontId="0" fillId="0" borderId="2" xfId="0" applyNumberFormat="1" applyBorder="1" applyAlignment="1"/>
    <xf numFmtId="0" fontId="3" fillId="5" borderId="2" xfId="0" applyFont="1" applyFill="1" applyBorder="1" applyAlignment="1">
      <alignment horizontal="center"/>
    </xf>
    <xf numFmtId="167" fontId="0" fillId="5" borderId="2" xfId="0" applyNumberFormat="1" applyFont="1" applyFill="1" applyBorder="1" applyAlignment="1">
      <alignment horizontal="center"/>
    </xf>
    <xf numFmtId="167" fontId="0" fillId="5" borderId="2" xfId="0" applyNumberFormat="1" applyFill="1" applyBorder="1" applyAlignment="1">
      <alignment horizontal="center"/>
    </xf>
    <xf numFmtId="10" fontId="4" fillId="5" borderId="2" xfId="2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7" xfId="0" applyBorder="1"/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167" fontId="0" fillId="3" borderId="23" xfId="0" applyNumberFormat="1" applyFill="1" applyBorder="1" applyAlignment="1">
      <alignment horizontal="center"/>
    </xf>
    <xf numFmtId="167" fontId="0" fillId="2" borderId="23" xfId="0" applyNumberForma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27" xfId="0" applyBorder="1"/>
    <xf numFmtId="0" fontId="3" fillId="2" borderId="28" xfId="0" applyFont="1" applyFill="1" applyBorder="1" applyAlignment="1">
      <alignment horizontal="center"/>
    </xf>
    <xf numFmtId="0" fontId="3" fillId="0" borderId="21" xfId="0" applyFont="1" applyBorder="1"/>
    <xf numFmtId="168" fontId="0" fillId="2" borderId="22" xfId="0" applyNumberFormat="1" applyFill="1" applyBorder="1" applyAlignment="1">
      <alignment horizontal="center"/>
    </xf>
    <xf numFmtId="168" fontId="0" fillId="2" borderId="23" xfId="0" applyNumberFormat="1" applyFill="1" applyBorder="1" applyAlignment="1">
      <alignment horizontal="center"/>
    </xf>
    <xf numFmtId="0" fontId="0" fillId="0" borderId="20" xfId="0" applyBorder="1"/>
    <xf numFmtId="167" fontId="0" fillId="0" borderId="21" xfId="0" applyNumberFormat="1" applyBorder="1" applyAlignment="1">
      <alignment horizontal="center"/>
    </xf>
    <xf numFmtId="0" fontId="0" fillId="0" borderId="22" xfId="0" applyBorder="1"/>
    <xf numFmtId="167" fontId="0" fillId="0" borderId="23" xfId="0" applyNumberFormat="1" applyBorder="1" applyAlignment="1">
      <alignment horizontal="center"/>
    </xf>
    <xf numFmtId="167" fontId="0" fillId="0" borderId="24" xfId="0" applyNumberFormat="1" applyBorder="1" applyAlignment="1">
      <alignment horizontal="center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0" fillId="0" borderId="22" xfId="0" applyFill="1" applyBorder="1"/>
    <xf numFmtId="0" fontId="3" fillId="0" borderId="26" xfId="0" applyFont="1" applyBorder="1"/>
    <xf numFmtId="0" fontId="0" fillId="0" borderId="26" xfId="0" applyBorder="1"/>
    <xf numFmtId="0" fontId="0" fillId="0" borderId="18" xfId="0" applyBorder="1"/>
    <xf numFmtId="10" fontId="0" fillId="0" borderId="23" xfId="2" applyNumberFormat="1" applyFont="1" applyFill="1" applyBorder="1"/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171" fontId="0" fillId="2" borderId="2" xfId="0" applyNumberFormat="1" applyFill="1" applyBorder="1" applyAlignment="1">
      <alignment horizontal="center"/>
    </xf>
    <xf numFmtId="10" fontId="0" fillId="2" borderId="20" xfId="2" applyNumberFormat="1" applyFont="1" applyFill="1" applyBorder="1"/>
    <xf numFmtId="10" fontId="0" fillId="2" borderId="22" xfId="2" applyNumberFormat="1" applyFont="1" applyFill="1" applyBorder="1"/>
    <xf numFmtId="167" fontId="0" fillId="0" borderId="23" xfId="0" applyNumberFormat="1" applyBorder="1" applyAlignment="1"/>
    <xf numFmtId="0" fontId="3" fillId="0" borderId="11" xfId="0" applyFont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18" xfId="0" applyFont="1" applyBorder="1"/>
    <xf numFmtId="171" fontId="0" fillId="5" borderId="2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Border="1"/>
    <xf numFmtId="0" fontId="2" fillId="0" borderId="0" xfId="0" applyFont="1" applyBorder="1"/>
    <xf numFmtId="0" fontId="0" fillId="4" borderId="11" xfId="0" applyFill="1" applyBorder="1"/>
    <xf numFmtId="0" fontId="3" fillId="4" borderId="32" xfId="0" applyFont="1" applyFill="1" applyBorder="1"/>
    <xf numFmtId="0" fontId="3" fillId="4" borderId="33" xfId="0" applyFont="1" applyFill="1" applyBorder="1"/>
    <xf numFmtId="172" fontId="0" fillId="2" borderId="0" xfId="0" applyNumberFormat="1" applyFill="1"/>
    <xf numFmtId="0" fontId="3" fillId="2" borderId="2" xfId="0" applyFont="1" applyFill="1" applyBorder="1"/>
    <xf numFmtId="0" fontId="3" fillId="4" borderId="2" xfId="0" applyFont="1" applyFill="1" applyBorder="1"/>
    <xf numFmtId="0" fontId="3" fillId="0" borderId="4" xfId="0" applyFont="1" applyBorder="1"/>
    <xf numFmtId="0" fontId="3" fillId="4" borderId="3" xfId="0" applyFont="1" applyFill="1" applyBorder="1"/>
    <xf numFmtId="0" fontId="3" fillId="0" borderId="10" xfId="0" applyFont="1" applyBorder="1"/>
    <xf numFmtId="10" fontId="0" fillId="0" borderId="4" xfId="2" applyNumberFormat="1" applyFont="1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0" fontId="0" fillId="4" borderId="11" xfId="2" applyNumberFormat="1" applyFont="1" applyFill="1" applyBorder="1" applyAlignment="1">
      <alignment horizontal="center"/>
    </xf>
    <xf numFmtId="10" fontId="0" fillId="4" borderId="2" xfId="2" applyNumberFormat="1" applyFont="1" applyFill="1" applyBorder="1" applyAlignment="1">
      <alignment horizontal="center"/>
    </xf>
    <xf numFmtId="49" fontId="2" fillId="6" borderId="2" xfId="1" applyNumberFormat="1" applyFont="1" applyFill="1" applyBorder="1" applyAlignment="1" applyProtection="1">
      <alignment horizontal="center"/>
    </xf>
    <xf numFmtId="0" fontId="0" fillId="6" borderId="2" xfId="0" applyFill="1" applyBorder="1" applyAlignment="1">
      <alignment horizontal="center"/>
    </xf>
    <xf numFmtId="165" fontId="0" fillId="6" borderId="2" xfId="0" applyNumberFormat="1" applyFont="1" applyFill="1" applyBorder="1" applyAlignment="1">
      <alignment horizontal="right"/>
    </xf>
    <xf numFmtId="49" fontId="2" fillId="7" borderId="2" xfId="1" applyNumberFormat="1" applyFont="1" applyFill="1" applyBorder="1" applyAlignment="1" applyProtection="1">
      <alignment horizont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0" xfId="0" applyFill="1" applyAlignment="1">
      <alignment horizontal="center"/>
    </xf>
    <xf numFmtId="165" fontId="0" fillId="7" borderId="2" xfId="11" applyNumberFormat="1" applyFont="1" applyFill="1" applyBorder="1" applyAlignment="1" applyProtection="1">
      <alignment horizontal="right"/>
    </xf>
    <xf numFmtId="49" fontId="2" fillId="8" borderId="2" xfId="1" applyNumberFormat="1" applyFont="1" applyFill="1" applyBorder="1" applyAlignment="1" applyProtection="1">
      <alignment horizontal="center"/>
    </xf>
    <xf numFmtId="165" fontId="0" fillId="8" borderId="2" xfId="0" applyNumberFormat="1" applyFont="1" applyFill="1" applyBorder="1" applyAlignment="1">
      <alignment horizontal="right"/>
    </xf>
    <xf numFmtId="165" fontId="2" fillId="8" borderId="2" xfId="0" applyNumberFormat="1" applyFont="1" applyFill="1" applyBorder="1" applyAlignment="1">
      <alignment horizontal="right"/>
    </xf>
    <xf numFmtId="165" fontId="0" fillId="8" borderId="2" xfId="11" applyNumberFormat="1" applyFont="1" applyFill="1" applyBorder="1" applyAlignment="1" applyProtection="1">
      <alignment horizontal="right"/>
    </xf>
    <xf numFmtId="0" fontId="0" fillId="8" borderId="2" xfId="0" applyFill="1" applyBorder="1" applyAlignment="1">
      <alignment horizontal="center"/>
    </xf>
    <xf numFmtId="0" fontId="0" fillId="6" borderId="2" xfId="0" applyFont="1" applyFill="1" applyBorder="1" applyAlignment="1">
      <alignment horizontal="center" vertical="center"/>
    </xf>
    <xf numFmtId="49" fontId="2" fillId="9" borderId="2" xfId="1" applyNumberFormat="1" applyFont="1" applyFill="1" applyBorder="1" applyAlignment="1" applyProtection="1">
      <alignment horizontal="center"/>
    </xf>
    <xf numFmtId="0" fontId="0" fillId="9" borderId="2" xfId="0" applyFill="1" applyBorder="1" applyAlignment="1">
      <alignment horizontal="center" vertical="center"/>
    </xf>
    <xf numFmtId="165" fontId="0" fillId="9" borderId="2" xfId="0" applyNumberFormat="1" applyFont="1" applyFill="1" applyBorder="1" applyAlignment="1">
      <alignment horizontal="right"/>
    </xf>
    <xf numFmtId="165" fontId="2" fillId="9" borderId="2" xfId="0" applyNumberFormat="1" applyFont="1" applyFill="1" applyBorder="1" applyAlignment="1">
      <alignment horizontal="right"/>
    </xf>
    <xf numFmtId="0" fontId="0" fillId="9" borderId="2" xfId="0" applyFont="1" applyFill="1" applyBorder="1" applyAlignment="1">
      <alignment horizontal="center"/>
    </xf>
    <xf numFmtId="49" fontId="2" fillId="10" borderId="2" xfId="1" applyNumberFormat="1" applyFont="1" applyFill="1" applyBorder="1" applyAlignment="1" applyProtection="1">
      <alignment horizont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165" fontId="0" fillId="9" borderId="0" xfId="0" applyNumberFormat="1" applyFill="1" applyAlignment="1">
      <alignment horizontal="right"/>
    </xf>
    <xf numFmtId="49" fontId="2" fillId="11" borderId="2" xfId="1" applyNumberFormat="1" applyFont="1" applyFill="1" applyBorder="1" applyAlignment="1" applyProtection="1">
      <alignment horizontal="center"/>
    </xf>
    <xf numFmtId="0" fontId="0" fillId="11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165" fontId="0" fillId="11" borderId="2" xfId="0" applyNumberFormat="1" applyFont="1" applyFill="1" applyBorder="1" applyAlignment="1">
      <alignment horizontal="right"/>
    </xf>
    <xf numFmtId="49" fontId="2" fillId="12" borderId="2" xfId="1" applyNumberFormat="1" applyFont="1" applyFill="1" applyBorder="1" applyAlignment="1" applyProtection="1">
      <alignment horizontal="center"/>
    </xf>
    <xf numFmtId="0" fontId="0" fillId="12" borderId="2" xfId="0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/>
    </xf>
    <xf numFmtId="165" fontId="0" fillId="12" borderId="2" xfId="0" applyNumberFormat="1" applyFont="1" applyFill="1" applyBorder="1" applyAlignment="1">
      <alignment horizontal="right"/>
    </xf>
    <xf numFmtId="173" fontId="0" fillId="2" borderId="2" xfId="0" applyNumberFormat="1" applyFill="1" applyBorder="1" applyAlignment="1">
      <alignment horizontal="center"/>
    </xf>
    <xf numFmtId="173" fontId="0" fillId="2" borderId="23" xfId="0" applyNumberFormat="1" applyFill="1" applyBorder="1" applyAlignment="1">
      <alignment horizontal="center"/>
    </xf>
    <xf numFmtId="173" fontId="0" fillId="0" borderId="2" xfId="0" applyNumberFormat="1" applyBorder="1" applyAlignment="1">
      <alignment horizontal="center"/>
    </xf>
    <xf numFmtId="0" fontId="0" fillId="8" borderId="0" xfId="0" applyFill="1" applyAlignment="1">
      <alignment horizontal="center"/>
    </xf>
    <xf numFmtId="167" fontId="0" fillId="13" borderId="2" xfId="0" applyNumberFormat="1" applyFill="1" applyBorder="1" applyAlignment="1">
      <alignment horizontal="center"/>
    </xf>
    <xf numFmtId="167" fontId="0" fillId="14" borderId="2" xfId="0" applyNumberFormat="1" applyFill="1" applyBorder="1" applyAlignment="1">
      <alignment horizontal="center"/>
    </xf>
    <xf numFmtId="171" fontId="0" fillId="14" borderId="2" xfId="0" applyNumberFormat="1" applyFill="1" applyBorder="1" applyAlignment="1">
      <alignment horizontal="center"/>
    </xf>
    <xf numFmtId="10" fontId="0" fillId="0" borderId="0" xfId="2" applyNumberFormat="1" applyFont="1"/>
    <xf numFmtId="10" fontId="0" fillId="2" borderId="0" xfId="2" applyNumberFormat="1" applyFont="1" applyFill="1"/>
    <xf numFmtId="171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 vertical="center"/>
    </xf>
    <xf numFmtId="2" fontId="0" fillId="0" borderId="2" xfId="0" applyNumberFormat="1" applyBorder="1"/>
    <xf numFmtId="167" fontId="0" fillId="0" borderId="2" xfId="0" applyNumberFormat="1" applyFill="1" applyBorder="1" applyAlignment="1">
      <alignment horizontal="center"/>
    </xf>
    <xf numFmtId="171" fontId="0" fillId="15" borderId="2" xfId="0" applyNumberFormat="1" applyFill="1" applyBorder="1" applyAlignment="1">
      <alignment horizontal="center"/>
    </xf>
    <xf numFmtId="171" fontId="0" fillId="0" borderId="2" xfId="0" applyNumberFormat="1" applyBorder="1" applyAlignment="1">
      <alignment horizontal="left"/>
    </xf>
    <xf numFmtId="167" fontId="0" fillId="0" borderId="2" xfId="0" applyNumberFormat="1" applyBorder="1" applyAlignment="1">
      <alignment horizontal="left"/>
    </xf>
    <xf numFmtId="174" fontId="0" fillId="0" borderId="2" xfId="0" applyNumberFormat="1" applyBorder="1" applyAlignment="1">
      <alignment horizontal="left"/>
    </xf>
    <xf numFmtId="171" fontId="0" fillId="0" borderId="21" xfId="0" applyNumberForma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165" fontId="0" fillId="2" borderId="2" xfId="0" applyNumberFormat="1" applyFont="1" applyFill="1" applyBorder="1" applyAlignment="1">
      <alignment horizontal="right"/>
    </xf>
    <xf numFmtId="165" fontId="2" fillId="2" borderId="2" xfId="0" applyNumberFormat="1" applyFont="1" applyFill="1" applyBorder="1" applyAlignment="1">
      <alignment horizontal="right"/>
    </xf>
    <xf numFmtId="172" fontId="0" fillId="2" borderId="2" xfId="11" applyNumberFormat="1" applyFont="1" applyFill="1" applyBorder="1" applyAlignment="1" applyProtection="1">
      <alignment horizontal="right"/>
    </xf>
    <xf numFmtId="175" fontId="0" fillId="0" borderId="2" xfId="0" applyNumberFormat="1" applyBorder="1"/>
    <xf numFmtId="0" fontId="0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172" fontId="0" fillId="9" borderId="2" xfId="0" applyNumberFormat="1" applyFont="1" applyFill="1" applyBorder="1" applyAlignment="1">
      <alignment horizontal="right"/>
    </xf>
    <xf numFmtId="0" fontId="0" fillId="16" borderId="2" xfId="0" applyFont="1" applyFill="1" applyBorder="1" applyAlignment="1">
      <alignment horizontal="center" vertical="center"/>
    </xf>
    <xf numFmtId="0" fontId="0" fillId="16" borderId="2" xfId="0" applyFill="1" applyBorder="1" applyAlignment="1">
      <alignment horizontal="center"/>
    </xf>
    <xf numFmtId="165" fontId="0" fillId="16" borderId="2" xfId="0" applyNumberFormat="1" applyFont="1" applyFill="1" applyBorder="1" applyAlignment="1">
      <alignment horizontal="right"/>
    </xf>
    <xf numFmtId="165" fontId="0" fillId="16" borderId="0" xfId="0" applyNumberFormat="1" applyFill="1" applyAlignment="1">
      <alignment horizontal="right" vertical="center"/>
    </xf>
    <xf numFmtId="165" fontId="0" fillId="16" borderId="2" xfId="11" applyNumberFormat="1" applyFont="1" applyFill="1" applyBorder="1" applyAlignment="1" applyProtection="1">
      <alignment horizontal="right"/>
    </xf>
    <xf numFmtId="167" fontId="0" fillId="2" borderId="2" xfId="0" applyNumberFormat="1" applyFont="1" applyFill="1" applyBorder="1" applyAlignment="1">
      <alignment horizontal="center"/>
    </xf>
    <xf numFmtId="167" fontId="0" fillId="2" borderId="2" xfId="11" applyNumberFormat="1" applyFont="1" applyFill="1" applyBorder="1" applyAlignment="1" applyProtection="1">
      <alignment horizontal="center"/>
    </xf>
    <xf numFmtId="167" fontId="0" fillId="7" borderId="2" xfId="0" applyNumberFormat="1" applyFont="1" applyFill="1" applyBorder="1" applyAlignment="1">
      <alignment horizontal="center"/>
    </xf>
    <xf numFmtId="167" fontId="0" fillId="3" borderId="2" xfId="0" applyNumberFormat="1" applyFont="1" applyFill="1" applyBorder="1" applyAlignment="1">
      <alignment horizontal="center"/>
    </xf>
    <xf numFmtId="167" fontId="0" fillId="3" borderId="2" xfId="11" applyNumberFormat="1" applyFont="1" applyFill="1" applyBorder="1" applyAlignment="1" applyProtection="1">
      <alignment horizontal="center"/>
    </xf>
    <xf numFmtId="171" fontId="2" fillId="7" borderId="2" xfId="0" applyNumberFormat="1" applyFont="1" applyFill="1" applyBorder="1" applyAlignment="1">
      <alignment horizontal="center"/>
    </xf>
    <xf numFmtId="171" fontId="0" fillId="7" borderId="2" xfId="11" applyNumberFormat="1" applyFont="1" applyFill="1" applyBorder="1" applyAlignment="1" applyProtection="1">
      <alignment horizontal="center"/>
    </xf>
    <xf numFmtId="167" fontId="2" fillId="2" borderId="2" xfId="0" applyNumberFormat="1" applyFont="1" applyFill="1" applyBorder="1" applyAlignment="1">
      <alignment horizontal="center"/>
    </xf>
    <xf numFmtId="167" fontId="2" fillId="8" borderId="2" xfId="0" applyNumberFormat="1" applyFont="1" applyFill="1" applyBorder="1" applyAlignment="1">
      <alignment horizontal="center"/>
    </xf>
    <xf numFmtId="167" fontId="0" fillId="8" borderId="2" xfId="0" applyNumberFormat="1" applyFont="1" applyFill="1" applyBorder="1" applyAlignment="1">
      <alignment horizontal="center"/>
    </xf>
    <xf numFmtId="171" fontId="0" fillId="8" borderId="2" xfId="0" applyNumberFormat="1" applyFont="1" applyFill="1" applyBorder="1" applyAlignment="1">
      <alignment horizontal="center"/>
    </xf>
    <xf numFmtId="171" fontId="0" fillId="8" borderId="2" xfId="11" applyNumberFormat="1" applyFont="1" applyFill="1" applyBorder="1" applyAlignment="1">
      <alignment horizontal="center"/>
    </xf>
    <xf numFmtId="167" fontId="0" fillId="8" borderId="2" xfId="11" applyNumberFormat="1" applyFont="1" applyFill="1" applyBorder="1" applyAlignment="1" applyProtection="1">
      <alignment horizontal="center"/>
    </xf>
    <xf numFmtId="167" fontId="0" fillId="6" borderId="2" xfId="0" applyNumberFormat="1" applyFont="1" applyFill="1" applyBorder="1" applyAlignment="1">
      <alignment horizontal="center"/>
    </xf>
    <xf numFmtId="167" fontId="0" fillId="6" borderId="2" xfId="11" applyNumberFormat="1" applyFont="1" applyFill="1" applyBorder="1" applyAlignment="1" applyProtection="1">
      <alignment horizontal="center"/>
    </xf>
    <xf numFmtId="167" fontId="0" fillId="9" borderId="2" xfId="0" applyNumberFormat="1" applyFont="1" applyFill="1" applyBorder="1" applyAlignment="1">
      <alignment horizontal="center"/>
    </xf>
    <xf numFmtId="167" fontId="0" fillId="9" borderId="2" xfId="11" applyNumberFormat="1" applyFont="1" applyFill="1" applyBorder="1" applyAlignment="1" applyProtection="1">
      <alignment horizontal="center"/>
    </xf>
    <xf numFmtId="171" fontId="2" fillId="8" borderId="2" xfId="0" applyNumberFormat="1" applyFont="1" applyFill="1" applyBorder="1" applyAlignment="1">
      <alignment horizontal="center"/>
    </xf>
    <xf numFmtId="167" fontId="0" fillId="8" borderId="2" xfId="11" applyNumberFormat="1" applyFont="1" applyFill="1" applyBorder="1" applyAlignment="1">
      <alignment horizontal="center"/>
    </xf>
    <xf numFmtId="167" fontId="2" fillId="9" borderId="2" xfId="0" applyNumberFormat="1" applyFont="1" applyFill="1" applyBorder="1" applyAlignment="1">
      <alignment horizontal="center"/>
    </xf>
    <xf numFmtId="49" fontId="2" fillId="17" borderId="2" xfId="1" applyNumberFormat="1" applyFont="1" applyFill="1" applyBorder="1" applyAlignment="1" applyProtection="1">
      <alignment horizontal="center"/>
    </xf>
    <xf numFmtId="0" fontId="0" fillId="17" borderId="2" xfId="0" applyFont="1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165" fontId="0" fillId="17" borderId="2" xfId="0" applyNumberFormat="1" applyFont="1" applyFill="1" applyBorder="1" applyAlignment="1">
      <alignment horizontal="right"/>
    </xf>
    <xf numFmtId="167" fontId="0" fillId="17" borderId="2" xfId="0" applyNumberFormat="1" applyFont="1" applyFill="1" applyBorder="1" applyAlignment="1">
      <alignment horizontal="center"/>
    </xf>
    <xf numFmtId="167" fontId="0" fillId="17" borderId="2" xfId="11" applyNumberFormat="1" applyFont="1" applyFill="1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9" fillId="2" borderId="0" xfId="0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left" vertical="center"/>
    </xf>
    <xf numFmtId="164" fontId="0" fillId="2" borderId="0" xfId="0" applyNumberFormat="1" applyFill="1"/>
    <xf numFmtId="164" fontId="0" fillId="2" borderId="0" xfId="0" applyNumberFormat="1" applyFill="1" applyBorder="1"/>
    <xf numFmtId="164" fontId="9" fillId="2" borderId="0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18" borderId="2" xfId="0" applyNumberFormat="1" applyFont="1" applyFill="1" applyBorder="1" applyAlignment="1">
      <alignment horizontal="right"/>
    </xf>
    <xf numFmtId="167" fontId="0" fillId="18" borderId="2" xfId="0" applyNumberFormat="1" applyFont="1" applyFill="1" applyBorder="1" applyAlignment="1">
      <alignment horizontal="center"/>
    </xf>
    <xf numFmtId="167" fontId="0" fillId="18" borderId="2" xfId="11" applyNumberFormat="1" applyFont="1" applyFill="1" applyBorder="1" applyAlignment="1" applyProtection="1">
      <alignment horizontal="center"/>
    </xf>
    <xf numFmtId="167" fontId="0" fillId="19" borderId="2" xfId="11" applyNumberFormat="1" applyFont="1" applyFill="1" applyBorder="1" applyAlignment="1" applyProtection="1">
      <alignment horizontal="center"/>
    </xf>
    <xf numFmtId="164" fontId="0" fillId="2" borderId="2" xfId="0" applyNumberFormat="1" applyFont="1" applyFill="1" applyBorder="1" applyAlignment="1">
      <alignment horizontal="right"/>
    </xf>
    <xf numFmtId="164" fontId="0" fillId="7" borderId="2" xfId="0" applyNumberFormat="1" applyFont="1" applyFill="1" applyBorder="1" applyAlignment="1">
      <alignment horizontal="right"/>
    </xf>
    <xf numFmtId="164" fontId="2" fillId="7" borderId="2" xfId="0" applyNumberFormat="1" applyFont="1" applyFill="1" applyBorder="1" applyAlignment="1">
      <alignment horizontal="right"/>
    </xf>
    <xf numFmtId="164" fontId="0" fillId="17" borderId="2" xfId="0" applyNumberFormat="1" applyFont="1" applyFill="1" applyBorder="1" applyAlignment="1">
      <alignment horizontal="right"/>
    </xf>
    <xf numFmtId="164" fontId="0" fillId="17" borderId="0" xfId="0" applyNumberFormat="1" applyFill="1" applyAlignment="1">
      <alignment horizontal="right" vertical="center"/>
    </xf>
    <xf numFmtId="164" fontId="0" fillId="17" borderId="2" xfId="11" applyNumberFormat="1" applyFont="1" applyFill="1" applyBorder="1" applyAlignment="1" applyProtection="1">
      <alignment horizontal="right"/>
    </xf>
    <xf numFmtId="164" fontId="2" fillId="8" borderId="2" xfId="0" applyNumberFormat="1" applyFont="1" applyFill="1" applyBorder="1" applyAlignment="1">
      <alignment horizontal="right"/>
    </xf>
    <xf numFmtId="164" fontId="0" fillId="8" borderId="2" xfId="0" applyNumberFormat="1" applyFont="1" applyFill="1" applyBorder="1" applyAlignment="1">
      <alignment horizontal="right"/>
    </xf>
    <xf numFmtId="0" fontId="10" fillId="2" borderId="6" xfId="0" applyFont="1" applyFill="1" applyBorder="1"/>
    <xf numFmtId="0" fontId="10" fillId="2" borderId="34" xfId="0" applyFont="1" applyFill="1" applyBorder="1"/>
    <xf numFmtId="0" fontId="11" fillId="2" borderId="14" xfId="0" applyFont="1" applyFill="1" applyBorder="1"/>
    <xf numFmtId="10" fontId="10" fillId="2" borderId="12" xfId="2" quotePrefix="1" applyNumberFormat="1" applyFont="1" applyFill="1" applyBorder="1" applyAlignment="1">
      <alignment horizontal="center"/>
    </xf>
    <xf numFmtId="10" fontId="10" fillId="2" borderId="13" xfId="2" quotePrefix="1" applyNumberFormat="1" applyFont="1" applyFill="1" applyBorder="1" applyAlignment="1">
      <alignment horizontal="center"/>
    </xf>
    <xf numFmtId="10" fontId="10" fillId="2" borderId="14" xfId="2" quotePrefix="1" applyNumberFormat="1" applyFont="1" applyFill="1" applyBorder="1" applyAlignment="1">
      <alignment horizontal="center"/>
    </xf>
    <xf numFmtId="10" fontId="10" fillId="2" borderId="6" xfId="2" quotePrefix="1" applyNumberFormat="1" applyFont="1" applyFill="1" applyBorder="1" applyAlignment="1">
      <alignment horizontal="center"/>
    </xf>
    <xf numFmtId="10" fontId="10" fillId="2" borderId="34" xfId="2" quotePrefix="1" applyNumberFormat="1" applyFont="1" applyFill="1" applyBorder="1" applyAlignment="1">
      <alignment horizontal="center"/>
    </xf>
    <xf numFmtId="10" fontId="10" fillId="2" borderId="35" xfId="2" quotePrefix="1" applyNumberFormat="1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</cellXfs>
  <cellStyles count="12">
    <cellStyle name="Hiperlink" xfId="1" builtinId="8"/>
    <cellStyle name="Hiperlink Visitado" xfId="7" builtinId="9" hidden="1"/>
    <cellStyle name="Hiperlink Visitado" xfId="9" builtinId="9" hidden="1"/>
    <cellStyle name="Hiperlink Visitado" xfId="4" builtinId="9" hidden="1"/>
    <cellStyle name="Hiperlink Visitado" xfId="10" builtinId="9" hidden="1"/>
    <cellStyle name="Hiperlink Visitado" xfId="6" builtinId="9" hidden="1"/>
    <cellStyle name="Hiperlink Visitado" xfId="5" builtinId="9" hidden="1"/>
    <cellStyle name="Hiperlink Visitado" xfId="8" builtinId="9" hidden="1"/>
    <cellStyle name="Moeda" xfId="3" builtinId="4"/>
    <cellStyle name="Moeda 2" xfId="11" xr:uid="{00000000-0005-0000-0000-000009000000}"/>
    <cellStyle name="Normal" xfId="0" builtinId="0"/>
    <cellStyle name="Porcentagem" xfId="2" builtinId="5"/>
  </cellStyles>
  <dxfs count="52"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</dxfs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2599528386447319E-2"/>
          <c:y val="4.438474602439401E-2"/>
          <c:w val="0.83980114016938812"/>
          <c:h val="0.802989022259107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Gráficos!$D$12</c:f>
              <c:strCache>
                <c:ptCount val="1"/>
                <c:pt idx="0">
                  <c:v>Variação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>
              <a:solidFill>
                <a:srgbClr val="0070C0"/>
              </a:solidFill>
            </a:ln>
            <a:effectLst>
              <a:innerShdw blurRad="63500" dist="50800" dir="81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 prstMaterial="matte">
              <a:bevelT w="63500" h="63500" prst="artDeco"/>
              <a:contourClr>
                <a:srgbClr val="000000"/>
              </a:contourClr>
            </a:sp3d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48000">
                    <a:srgbClr val="1F497D"/>
                  </a:gs>
                  <a:gs pos="0">
                    <a:srgbClr val="00B0F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solidFill>
                  <a:srgbClr val="0070C0"/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61E-42C5-966A-077E3B2BAB43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solidFill>
                  <a:srgbClr val="0070C0"/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61E-42C5-966A-077E3B2BAB43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0070C0">
                      <a:shade val="30000"/>
                      <a:satMod val="115000"/>
                    </a:srgbClr>
                  </a:gs>
                  <a:gs pos="50000">
                    <a:srgbClr val="0070C0">
                      <a:shade val="67500"/>
                      <a:satMod val="115000"/>
                    </a:srgbClr>
                  </a:gs>
                  <a:gs pos="100000">
                    <a:srgbClr val="0070C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solidFill>
                  <a:srgbClr val="0070C0"/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61E-42C5-966A-077E3B2BAB43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100000">
                    <a:srgbClr val="4F81BD">
                      <a:lumMod val="75000"/>
                    </a:srgbClr>
                  </a:gs>
                  <a:gs pos="100000">
                    <a:srgbClr val="C000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solidFill>
                  <a:srgbClr val="0070C0"/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61E-42C5-966A-077E3B2BAB43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ysClr val="windowText" lastClr="000000">
                      <a:lumMod val="65000"/>
                      <a:lumOff val="35000"/>
                      <a:shade val="30000"/>
                      <a:satMod val="115000"/>
                    </a:sysClr>
                  </a:gs>
                  <a:gs pos="50000">
                    <a:sysClr val="windowText" lastClr="000000">
                      <a:lumMod val="65000"/>
                      <a:lumOff val="35000"/>
                      <a:shade val="67500"/>
                      <a:satMod val="115000"/>
                    </a:sysClr>
                  </a:gs>
                  <a:gs pos="100000">
                    <a:sysClr val="windowText" lastClr="000000">
                      <a:lumMod val="65000"/>
                      <a:lumOff val="35000"/>
                      <a:shade val="100000"/>
                      <a:satMod val="115000"/>
                    </a:sysClr>
                  </a:gs>
                </a:gsLst>
                <a:lin ang="5400000" scaled="1"/>
                <a:tileRect/>
              </a:gradFill>
              <a:ln>
                <a:solidFill>
                  <a:srgbClr val="0070C0"/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61E-42C5-966A-077E3B2BAB43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0070C0"/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61E-42C5-966A-077E3B2BAB43}"/>
              </c:ext>
            </c:extLst>
          </c:dPt>
          <c:dLbls>
            <c:dLbl>
              <c:idx val="0"/>
              <c:layout>
                <c:manualLayout>
                  <c:x val="1.042363547233482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1E-42C5-966A-077E3B2BAB43}"/>
                </c:ext>
              </c:extLst>
            </c:dLbl>
            <c:dLbl>
              <c:idx val="1"/>
              <c:layout>
                <c:manualLayout>
                  <c:x val="2.6195118804856385E-3"/>
                  <c:y val="1.38212929039397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1E-42C5-966A-077E3B2BAB43}"/>
                </c:ext>
              </c:extLst>
            </c:dLbl>
            <c:dLbl>
              <c:idx val="2"/>
              <c:layout>
                <c:manualLayout>
                  <c:x val="7.9207904325167364E-3"/>
                  <c:y val="1.90473190851144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1E-42C5-966A-077E3B2BAB43}"/>
                </c:ext>
              </c:extLst>
            </c:dLbl>
            <c:dLbl>
              <c:idx val="3"/>
              <c:layout>
                <c:manualLayout>
                  <c:x val="5.2805269550111576E-3"/>
                  <c:y val="1.14282714660667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1E-42C5-966A-077E3B2BAB4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Gráficos!$C$13:$C$18</c:f>
              <c:strCache>
                <c:ptCount val="6"/>
                <c:pt idx="0">
                  <c:v>IFPC GNV</c:v>
                </c:pt>
                <c:pt idx="1">
                  <c:v>IFPC G. Aditivada</c:v>
                </c:pt>
                <c:pt idx="2">
                  <c:v>IFPC Etanol</c:v>
                </c:pt>
                <c:pt idx="3">
                  <c:v>IFPC G.Comu</c:v>
                </c:pt>
                <c:pt idx="4">
                  <c:v>IFPC Diesel s-10</c:v>
                </c:pt>
                <c:pt idx="5">
                  <c:v>IFPC Diesel s-500</c:v>
                </c:pt>
              </c:strCache>
            </c:strRef>
          </c:cat>
          <c:val>
            <c:numRef>
              <c:f>Gráficos!$D$13:$D$18</c:f>
              <c:numCache>
                <c:formatCode>0.00%</c:formatCode>
                <c:ptCount val="6"/>
                <c:pt idx="0">
                  <c:v>0.09</c:v>
                </c:pt>
                <c:pt idx="1">
                  <c:v>1.7000000000000001E-2</c:v>
                </c:pt>
                <c:pt idx="2">
                  <c:v>5.11E-2</c:v>
                </c:pt>
                <c:pt idx="3">
                  <c:v>3.3300000000000003E-2</c:v>
                </c:pt>
                <c:pt idx="4">
                  <c:v>1.2500000000000001E-2</c:v>
                </c:pt>
                <c:pt idx="5">
                  <c:v>1.35E-2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61E-42C5-966A-077E3B2BA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91840"/>
        <c:axId val="75560576"/>
      </c:barChart>
      <c:catAx>
        <c:axId val="930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100" b="1">
                <a:latin typeface="Book Antiqua" panose="02040602050305030304" pitchFamily="18" charset="0"/>
              </a:defRPr>
            </a:pPr>
            <a:endParaRPr lang="en-US"/>
          </a:p>
        </c:txPr>
        <c:crossAx val="75560576"/>
        <c:crosses val="autoZero"/>
        <c:auto val="1"/>
        <c:lblAlgn val="ctr"/>
        <c:lblOffset val="100"/>
        <c:noMultiLvlLbl val="0"/>
      </c:catAx>
      <c:valAx>
        <c:axId val="75560576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9309184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</xdr:row>
      <xdr:rowOff>28575</xdr:rowOff>
    </xdr:from>
    <xdr:to>
      <xdr:col>18</xdr:col>
      <xdr:colOff>0</xdr:colOff>
      <xdr:row>22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 xr3:uid="{AEA406A1-0E4B-5B11-9CD5-51D6E497D94C}">
      <selection activeCell="K27" sqref="K27"/>
    </sheetView>
  </sheetViews>
  <sheetFormatPr defaultColWidth="8.85546875" defaultRowHeight="15"/>
  <cols>
    <col min="1" max="1" width="29.140625" style="8" customWidth="1"/>
    <col min="2" max="2" width="14.85546875" style="8" bestFit="1" customWidth="1"/>
    <col min="3" max="3" width="27.85546875" style="8" customWidth="1"/>
    <col min="4" max="4" width="13.42578125" style="8" customWidth="1"/>
    <col min="5" max="8" width="19.28515625" style="8" customWidth="1"/>
    <col min="9" max="9" width="19" style="5" customWidth="1"/>
    <col min="10" max="10" width="9.42578125" style="5" bestFit="1" customWidth="1"/>
    <col min="11" max="11" width="9.5703125" style="5" bestFit="1" customWidth="1"/>
    <col min="12" max="12" width="9.85546875" style="5" bestFit="1" customWidth="1"/>
    <col min="13" max="13" width="11.42578125" style="5" bestFit="1" customWidth="1"/>
    <col min="14" max="16384" width="8.85546875" style="5"/>
  </cols>
  <sheetData>
    <row r="1" spans="1:12" s="6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4" t="s">
        <v>8</v>
      </c>
    </row>
    <row r="2" spans="1:12">
      <c r="A2" s="120" t="s">
        <v>9</v>
      </c>
      <c r="B2" s="121" t="s">
        <v>10</v>
      </c>
      <c r="C2" s="122" t="s">
        <v>11</v>
      </c>
      <c r="D2" s="123"/>
      <c r="E2" s="183">
        <v>3.35</v>
      </c>
      <c r="F2" s="183">
        <v>3.94</v>
      </c>
      <c r="G2" s="183">
        <v>4.17</v>
      </c>
      <c r="H2" s="124"/>
      <c r="I2" s="218">
        <v>3.35</v>
      </c>
    </row>
    <row r="3" spans="1:12">
      <c r="A3" s="120" t="s">
        <v>12</v>
      </c>
      <c r="B3" s="167" t="s">
        <v>10</v>
      </c>
      <c r="C3" s="174" t="s">
        <v>13</v>
      </c>
      <c r="D3" s="219"/>
      <c r="E3" s="219">
        <v>3.75</v>
      </c>
      <c r="F3" s="181">
        <v>4.0599999999999996</v>
      </c>
      <c r="G3" s="181">
        <v>4.26</v>
      </c>
      <c r="H3" s="171">
        <v>3.4</v>
      </c>
      <c r="I3" s="182">
        <v>3.2989999999999999</v>
      </c>
      <c r="J3" s="10"/>
      <c r="K3" s="10"/>
    </row>
    <row r="4" spans="1:12">
      <c r="A4" s="122" t="s">
        <v>14</v>
      </c>
      <c r="B4" s="122" t="s">
        <v>10</v>
      </c>
      <c r="C4" s="122" t="s">
        <v>15</v>
      </c>
      <c r="D4" s="220"/>
      <c r="E4" s="220">
        <v>3.7490000000000001</v>
      </c>
      <c r="F4" s="186">
        <v>3.9489999999999998</v>
      </c>
      <c r="G4" s="186">
        <v>4.1289999999999996</v>
      </c>
      <c r="H4" s="221">
        <v>3.4990000000000001</v>
      </c>
      <c r="I4" s="187">
        <v>3.4289999999999998</v>
      </c>
      <c r="J4" s="10"/>
      <c r="K4" s="10"/>
    </row>
    <row r="5" spans="1:12">
      <c r="A5" s="125" t="s">
        <v>16</v>
      </c>
      <c r="B5" s="167" t="s">
        <v>17</v>
      </c>
      <c r="C5" s="168" t="s">
        <v>15</v>
      </c>
      <c r="D5" s="169"/>
      <c r="E5" s="170"/>
      <c r="F5" s="188">
        <v>3.9</v>
      </c>
      <c r="G5" s="188">
        <v>3.9</v>
      </c>
      <c r="H5" s="170"/>
      <c r="I5" s="182"/>
      <c r="K5" s="107"/>
    </row>
    <row r="6" spans="1:12">
      <c r="A6" s="129" t="s">
        <v>18</v>
      </c>
      <c r="B6" s="129" t="s">
        <v>17</v>
      </c>
      <c r="C6" s="129" t="s">
        <v>13</v>
      </c>
      <c r="D6" s="126"/>
      <c r="E6" s="191">
        <v>3.7490000000000001</v>
      </c>
      <c r="F6" s="191">
        <v>3.9590000000000001</v>
      </c>
      <c r="G6" s="191">
        <v>4.2889999999999997</v>
      </c>
      <c r="H6" s="152"/>
      <c r="I6" s="192">
        <v>3.4990000000000001</v>
      </c>
    </row>
    <row r="7" spans="1:12">
      <c r="A7" s="129" t="s">
        <v>19</v>
      </c>
      <c r="B7" s="129" t="s">
        <v>17</v>
      </c>
      <c r="C7" s="129" t="s">
        <v>20</v>
      </c>
      <c r="D7" s="126"/>
      <c r="E7" s="127"/>
      <c r="F7" s="189">
        <v>3.89</v>
      </c>
      <c r="G7" s="190">
        <v>3.89</v>
      </c>
      <c r="H7" s="126"/>
      <c r="I7" s="128"/>
      <c r="J7" s="13"/>
    </row>
    <row r="8" spans="1:12">
      <c r="A8" s="117" t="s">
        <v>21</v>
      </c>
      <c r="B8" s="176" t="s">
        <v>22</v>
      </c>
      <c r="C8" s="177" t="s">
        <v>15</v>
      </c>
      <c r="D8" s="178"/>
      <c r="E8" s="179"/>
      <c r="F8" s="178"/>
      <c r="G8" s="178"/>
      <c r="H8" s="178"/>
      <c r="I8" s="180"/>
    </row>
    <row r="9" spans="1:12">
      <c r="A9" s="201" t="s">
        <v>23</v>
      </c>
      <c r="B9" s="202" t="s">
        <v>22</v>
      </c>
      <c r="C9" s="203" t="s">
        <v>13</v>
      </c>
      <c r="D9" s="204" t="s">
        <v>24</v>
      </c>
      <c r="E9" s="204"/>
      <c r="F9" s="205">
        <v>4.17</v>
      </c>
      <c r="G9" s="205">
        <v>4.2699999999999996</v>
      </c>
      <c r="H9" s="205">
        <v>3.45</v>
      </c>
      <c r="I9" s="206">
        <v>3.55</v>
      </c>
    </row>
    <row r="10" spans="1:12">
      <c r="A10" s="201" t="s">
        <v>25</v>
      </c>
      <c r="B10" s="202" t="s">
        <v>22</v>
      </c>
      <c r="C10" s="203" t="s">
        <v>15</v>
      </c>
      <c r="D10" s="222">
        <v>2.39</v>
      </c>
      <c r="E10" s="223">
        <v>3.49</v>
      </c>
      <c r="F10" s="222">
        <v>4.1900000000000004</v>
      </c>
      <c r="G10" s="222">
        <v>4.3899999999999997</v>
      </c>
      <c r="H10" s="204"/>
      <c r="I10" s="224">
        <v>3.4</v>
      </c>
      <c r="L10" s="107"/>
    </row>
    <row r="11" spans="1:12">
      <c r="A11" s="118" t="s">
        <v>26</v>
      </c>
      <c r="B11" s="130" t="s">
        <v>22</v>
      </c>
      <c r="C11" s="118" t="s">
        <v>27</v>
      </c>
      <c r="D11" s="194">
        <v>2.4900000000000002</v>
      </c>
      <c r="E11" s="194">
        <v>3.69</v>
      </c>
      <c r="F11" s="194">
        <v>4.29</v>
      </c>
      <c r="G11" s="194">
        <v>4.3899999999999997</v>
      </c>
      <c r="H11" s="119"/>
      <c r="I11" s="195"/>
      <c r="J11" s="14"/>
    </row>
    <row r="12" spans="1:12">
      <c r="A12" s="117" t="s">
        <v>28</v>
      </c>
      <c r="B12" s="173" t="s">
        <v>22</v>
      </c>
      <c r="C12" s="174" t="s">
        <v>13</v>
      </c>
      <c r="D12" s="181">
        <v>2.39</v>
      </c>
      <c r="E12" s="181">
        <v>3.75</v>
      </c>
      <c r="F12" s="181">
        <v>4.2</v>
      </c>
      <c r="G12" s="181">
        <v>4.4000000000000004</v>
      </c>
      <c r="H12" s="181">
        <v>3.4</v>
      </c>
      <c r="I12" s="182">
        <v>3.5</v>
      </c>
      <c r="L12" s="8"/>
    </row>
    <row r="13" spans="1:12">
      <c r="A13" s="136" t="s">
        <v>29</v>
      </c>
      <c r="B13" s="137" t="s">
        <v>30</v>
      </c>
      <c r="C13" s="138" t="s">
        <v>13</v>
      </c>
      <c r="D13" s="126"/>
      <c r="E13" s="225">
        <v>3.74</v>
      </c>
      <c r="F13" s="198">
        <v>3.94</v>
      </c>
      <c r="G13" s="198">
        <v>4.1399999999999997</v>
      </c>
      <c r="H13" s="189"/>
      <c r="I13" s="193">
        <v>3.49</v>
      </c>
      <c r="J13" s="10"/>
    </row>
    <row r="14" spans="1:12">
      <c r="A14" s="136" t="s">
        <v>31</v>
      </c>
      <c r="B14" s="137" t="s">
        <v>30</v>
      </c>
      <c r="C14" s="138" t="s">
        <v>13</v>
      </c>
      <c r="D14" s="126"/>
      <c r="E14" s="190">
        <v>3.94</v>
      </c>
      <c r="F14" s="190">
        <v>4.1399999999999997</v>
      </c>
      <c r="G14" s="190"/>
      <c r="H14" s="226">
        <v>3.49</v>
      </c>
      <c r="I14" s="199">
        <v>3.39</v>
      </c>
      <c r="J14" s="10"/>
    </row>
    <row r="15" spans="1:12">
      <c r="A15" s="136" t="s">
        <v>32</v>
      </c>
      <c r="B15" s="137" t="s">
        <v>30</v>
      </c>
      <c r="C15" s="139" t="s">
        <v>27</v>
      </c>
      <c r="D15" s="126"/>
      <c r="E15" s="189">
        <v>3.7</v>
      </c>
      <c r="F15" s="189">
        <v>4</v>
      </c>
      <c r="G15" s="189">
        <v>4.2</v>
      </c>
      <c r="H15" s="189">
        <v>3.37</v>
      </c>
      <c r="I15" s="193">
        <v>3.46</v>
      </c>
      <c r="J15" s="10"/>
    </row>
    <row r="16" spans="1:12">
      <c r="A16" s="136" t="s">
        <v>21</v>
      </c>
      <c r="B16" s="137" t="s">
        <v>30</v>
      </c>
      <c r="C16" s="138" t="s">
        <v>15</v>
      </c>
      <c r="D16" s="226">
        <v>2.2999999999999998</v>
      </c>
      <c r="E16" s="127"/>
      <c r="F16" s="190">
        <v>4.0999999999999996</v>
      </c>
      <c r="G16" s="190">
        <v>4.0999999999999996</v>
      </c>
      <c r="H16" s="126"/>
      <c r="I16" s="199">
        <v>3.4</v>
      </c>
      <c r="J16" s="10"/>
    </row>
    <row r="17" spans="1:10">
      <c r="A17" s="131" t="s">
        <v>33</v>
      </c>
      <c r="B17" s="132" t="s">
        <v>34</v>
      </c>
      <c r="C17" s="135" t="s">
        <v>27</v>
      </c>
      <c r="D17" s="133"/>
      <c r="E17" s="134"/>
      <c r="F17" s="200">
        <v>4.1500000000000004</v>
      </c>
      <c r="G17" s="196">
        <v>4.1500000000000004</v>
      </c>
      <c r="H17" s="140"/>
      <c r="I17" s="197">
        <v>3.59</v>
      </c>
      <c r="J17" s="10"/>
    </row>
    <row r="18" spans="1:10">
      <c r="A18" s="131" t="s">
        <v>35</v>
      </c>
      <c r="B18" s="132" t="s">
        <v>34</v>
      </c>
      <c r="C18" s="135" t="s">
        <v>15</v>
      </c>
      <c r="D18" s="175"/>
      <c r="E18" s="196"/>
      <c r="F18" s="196">
        <v>4.3899999999999997</v>
      </c>
      <c r="G18" s="196">
        <v>4.59</v>
      </c>
      <c r="H18" s="134"/>
      <c r="I18" s="197">
        <v>3.79</v>
      </c>
      <c r="J18" s="10"/>
    </row>
    <row r="19" spans="1:10">
      <c r="A19" s="141" t="s">
        <v>36</v>
      </c>
      <c r="B19" s="142" t="s">
        <v>37</v>
      </c>
      <c r="C19" s="143" t="s">
        <v>38</v>
      </c>
      <c r="D19" s="144"/>
      <c r="E19" s="215"/>
      <c r="F19" s="216">
        <v>4.1900000000000004</v>
      </c>
      <c r="G19" s="216"/>
      <c r="H19" s="215"/>
      <c r="I19" s="217">
        <v>3.39</v>
      </c>
      <c r="J19" s="10"/>
    </row>
    <row r="20" spans="1:10">
      <c r="A20" s="145" t="s">
        <v>39</v>
      </c>
      <c r="B20" s="146" t="s">
        <v>40</v>
      </c>
      <c r="C20" s="147" t="s">
        <v>38</v>
      </c>
      <c r="D20" s="148"/>
      <c r="E20" s="148"/>
      <c r="F20" s="184">
        <v>4.1900000000000004</v>
      </c>
      <c r="G20" s="184">
        <v>4.29</v>
      </c>
      <c r="H20" s="148"/>
      <c r="I20" s="185">
        <v>3.39</v>
      </c>
      <c r="J20" s="10"/>
    </row>
    <row r="21" spans="1:10">
      <c r="A21" s="3"/>
      <c r="C21" s="58" t="s">
        <v>41</v>
      </c>
      <c r="D21" s="59">
        <f>AVERAGE(D8,D10,D11,D12,D16)</f>
        <v>2.3925000000000001</v>
      </c>
      <c r="E21" s="59">
        <f>AVERAGE(E2,E3,E4,E6,E8:E20)</f>
        <v>3.6908000000000003</v>
      </c>
      <c r="F21" s="59">
        <f>AVERAGE(F2:F20)</f>
        <v>4.0915555555555549</v>
      </c>
      <c r="G21" s="59">
        <f>AVERAGE(G2:G20)</f>
        <v>4.2223750000000004</v>
      </c>
      <c r="H21" s="100">
        <f>AVERAGE(H2:H20)</f>
        <v>3.4348333333333336</v>
      </c>
      <c r="I21" s="59">
        <f>AVERAGE(I2:I20)</f>
        <v>3.4617999999999998</v>
      </c>
      <c r="J21" s="10"/>
    </row>
    <row r="22" spans="1:10">
      <c r="C22" s="58" t="s">
        <v>42</v>
      </c>
      <c r="D22" s="60">
        <f t="shared" ref="D22:I22" si="0">MEDIAN(D2:D20)</f>
        <v>2.39</v>
      </c>
      <c r="E22" s="60">
        <f t="shared" si="0"/>
        <v>3.7445000000000004</v>
      </c>
      <c r="F22" s="60">
        <f t="shared" si="0"/>
        <v>4.1199999999999992</v>
      </c>
      <c r="G22" s="60">
        <f t="shared" si="0"/>
        <v>4.2300000000000004</v>
      </c>
      <c r="H22" s="60">
        <f t="shared" si="0"/>
        <v>3.4249999999999998</v>
      </c>
      <c r="I22" s="60">
        <f t="shared" si="0"/>
        <v>3.4289999999999998</v>
      </c>
    </row>
    <row r="23" spans="1:10">
      <c r="C23" s="58" t="s">
        <v>43</v>
      </c>
      <c r="D23" s="60">
        <f t="shared" ref="D23:I23" si="1">_xlfn.MODE.SNGL(D2:D20)</f>
        <v>2.39</v>
      </c>
      <c r="E23" s="60">
        <f t="shared" si="1"/>
        <v>3.75</v>
      </c>
      <c r="F23" s="60">
        <f t="shared" si="1"/>
        <v>4.1900000000000004</v>
      </c>
      <c r="G23" s="60">
        <f t="shared" si="1"/>
        <v>4.3899999999999997</v>
      </c>
      <c r="H23" s="60">
        <f t="shared" si="1"/>
        <v>3.4</v>
      </c>
      <c r="I23" s="60">
        <f t="shared" si="1"/>
        <v>3.39</v>
      </c>
    </row>
    <row r="24" spans="1:10">
      <c r="C24" s="58" t="s">
        <v>44</v>
      </c>
      <c r="D24" s="59">
        <f t="shared" ref="D24:I24" si="2">MIN(D2:D20)</f>
        <v>2.2999999999999998</v>
      </c>
      <c r="E24" s="59">
        <f t="shared" si="2"/>
        <v>3.35</v>
      </c>
      <c r="F24" s="59">
        <f t="shared" si="2"/>
        <v>3.89</v>
      </c>
      <c r="G24" s="59">
        <f t="shared" si="2"/>
        <v>3.89</v>
      </c>
      <c r="H24" s="59">
        <f t="shared" si="2"/>
        <v>3.37</v>
      </c>
      <c r="I24" s="59">
        <f t="shared" si="2"/>
        <v>3.2989999999999999</v>
      </c>
    </row>
    <row r="25" spans="1:10">
      <c r="C25" s="58" t="s">
        <v>45</v>
      </c>
      <c r="D25" s="59">
        <f t="shared" ref="D25:I25" si="3">MAX(D2:D20)</f>
        <v>2.4900000000000002</v>
      </c>
      <c r="E25" s="59">
        <f t="shared" si="3"/>
        <v>3.94</v>
      </c>
      <c r="F25" s="59">
        <f t="shared" si="3"/>
        <v>4.3899999999999997</v>
      </c>
      <c r="G25" s="59">
        <f t="shared" si="3"/>
        <v>4.59</v>
      </c>
      <c r="H25" s="59">
        <f t="shared" si="3"/>
        <v>3.4990000000000001</v>
      </c>
      <c r="I25" s="59">
        <f t="shared" si="3"/>
        <v>3.79</v>
      </c>
    </row>
    <row r="26" spans="1:10">
      <c r="C26" s="58" t="s">
        <v>46</v>
      </c>
      <c r="D26" s="59">
        <f t="shared" ref="D26:I26" si="4">D25-D24</f>
        <v>0.19000000000000039</v>
      </c>
      <c r="E26" s="59">
        <f t="shared" si="4"/>
        <v>0.58999999999999986</v>
      </c>
      <c r="F26" s="59">
        <f t="shared" si="4"/>
        <v>0.49999999999999956</v>
      </c>
      <c r="G26" s="59">
        <f t="shared" si="4"/>
        <v>0.69999999999999973</v>
      </c>
      <c r="H26" s="59">
        <f t="shared" si="4"/>
        <v>0.129</v>
      </c>
      <c r="I26" s="59">
        <f t="shared" si="4"/>
        <v>0.4910000000000001</v>
      </c>
    </row>
    <row r="27" spans="1:10">
      <c r="A27" s="3"/>
      <c r="B27" s="3"/>
      <c r="C27" s="58" t="s">
        <v>47</v>
      </c>
      <c r="D27" s="59">
        <f t="shared" ref="D27:I27" si="5">STDEVA(D2:D20)</f>
        <v>1.0720680948521879</v>
      </c>
      <c r="E27" s="59">
        <f t="shared" si="5"/>
        <v>0.16153967520911588</v>
      </c>
      <c r="F27" s="59">
        <f t="shared" si="5"/>
        <v>0.14385418361587843</v>
      </c>
      <c r="G27" s="59">
        <f t="shared" si="5"/>
        <v>0.18054579289845921</v>
      </c>
      <c r="H27" s="59">
        <f t="shared" si="5"/>
        <v>5.295438288439093E-2</v>
      </c>
      <c r="I27" s="59">
        <f t="shared" si="5"/>
        <v>0.11915008542650254</v>
      </c>
    </row>
    <row r="28" spans="1:10">
      <c r="A28" s="7"/>
      <c r="B28" s="7"/>
      <c r="C28" s="58" t="s">
        <v>48</v>
      </c>
      <c r="D28" s="61">
        <f t="shared" ref="D28:I28" si="6">D27/D21</f>
        <v>0.44809533745128022</v>
      </c>
      <c r="E28" s="61">
        <f t="shared" si="6"/>
        <v>4.3768200717761968E-2</v>
      </c>
      <c r="F28" s="61">
        <f t="shared" si="6"/>
        <v>3.5158800036468228E-2</v>
      </c>
      <c r="G28" s="61">
        <f t="shared" si="6"/>
        <v>4.2759298475019199E-2</v>
      </c>
      <c r="H28" s="61">
        <f t="shared" si="6"/>
        <v>1.5416871139130746E-2</v>
      </c>
      <c r="I28" s="61">
        <f t="shared" si="6"/>
        <v>3.4418535278324155E-2</v>
      </c>
    </row>
    <row r="29" spans="1:10">
      <c r="A29" s="8" t="s">
        <v>49</v>
      </c>
    </row>
    <row r="31" spans="1:10">
      <c r="B31" s="50"/>
    </row>
    <row r="32" spans="1:10">
      <c r="E32" s="11"/>
      <c r="F32" s="11"/>
      <c r="G32" s="11"/>
      <c r="H32" s="11"/>
      <c r="I32" s="12"/>
    </row>
  </sheetData>
  <sortState xmlns:xlrd2="http://schemas.microsoft.com/office/spreadsheetml/2017/richdata2" ref="A2:H27">
    <sortCondition ref="B1"/>
  </sortState>
  <customSheetViews>
    <customSheetView guid="{995F7EF3-E81C-4E85-8327-EF09759375D4}">
      <selection activeCell="C22" sqref="C22"/>
      <pageMargins left="0" right="0" top="0" bottom="0" header="0" footer="0"/>
      <pageSetup paperSize="9" orientation="portrait" horizontalDpi="0" verticalDpi="0" r:id="rId1"/>
    </customSheetView>
    <customSheetView guid="{998B22CF-E179-422B-8092-B2C83719C874}">
      <selection activeCell="G18" sqref="G18"/>
      <pageMargins left="0" right="0" top="0" bottom="0" header="0" footer="0"/>
      <pageSetup paperSize="9" orientation="portrait" horizontalDpi="0" verticalDpi="0" r:id="rId2"/>
    </customSheetView>
    <customSheetView guid="{4F25AE7C-4E68-42E2-A9FD-6F376D8CDEFB}">
      <selection activeCell="I16" sqref="I16"/>
      <pageMargins left="0" right="0" top="0" bottom="0" header="0" footer="0"/>
      <pageSetup paperSize="9" orientation="portrait" horizontalDpi="0" verticalDpi="0" r:id="rId3"/>
    </customSheetView>
  </customSheetViews>
  <pageMargins left="0.51181102362204722" right="0.51181102362204722" top="0.78740157480314965" bottom="0.78740157480314965" header="0.31496062992125984" footer="0.31496062992125984"/>
  <pageSetup paperSize="9" orientation="portrait" horizontalDpi="0" verticalDpi="0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1"/>
  <sheetViews>
    <sheetView showGridLines="0" topLeftCell="D1" zoomScale="81" workbookViewId="0" xr3:uid="{958C4451-9541-5A59-BF78-D2F731DF1C81}">
      <selection activeCell="O7" sqref="O7"/>
    </sheetView>
  </sheetViews>
  <sheetFormatPr defaultColWidth="8.85546875" defaultRowHeight="15"/>
  <cols>
    <col min="1" max="1" width="2.42578125" style="5" customWidth="1"/>
    <col min="2" max="2" width="22.140625" customWidth="1"/>
    <col min="3" max="3" width="17.85546875" style="1" customWidth="1"/>
    <col min="4" max="4" width="10.42578125" style="1" customWidth="1"/>
    <col min="5" max="5" width="24.42578125" style="1" bestFit="1" customWidth="1"/>
    <col min="6" max="7" width="17.7109375" style="1" customWidth="1"/>
    <col min="8" max="8" width="13.140625" customWidth="1"/>
    <col min="9" max="9" width="14.85546875" bestFit="1" customWidth="1"/>
    <col min="10" max="10" width="19.5703125" bestFit="1" customWidth="1"/>
    <col min="11" max="11" width="19.28515625" customWidth="1"/>
    <col min="12" max="12" width="15.7109375" bestFit="1" customWidth="1"/>
    <col min="13" max="13" width="17.85546875" bestFit="1" customWidth="1"/>
    <col min="14" max="14" width="18" bestFit="1" customWidth="1"/>
    <col min="15" max="16" width="19.7109375" bestFit="1" customWidth="1"/>
  </cols>
  <sheetData>
    <row r="1" spans="2:16" s="5" customFormat="1" ht="15.75" thickBot="1">
      <c r="C1" s="8"/>
      <c r="D1" s="8"/>
      <c r="E1" s="8"/>
      <c r="F1" s="8"/>
      <c r="G1" s="8"/>
    </row>
    <row r="2" spans="2:16" ht="15.75" thickBot="1">
      <c r="B2" s="62" t="s">
        <v>50</v>
      </c>
      <c r="C2" s="63"/>
      <c r="D2" s="63"/>
      <c r="E2" s="63"/>
      <c r="F2" s="63"/>
      <c r="G2" s="63"/>
      <c r="H2" s="64"/>
      <c r="J2" s="71" t="s">
        <v>51</v>
      </c>
      <c r="K2" s="87" t="s">
        <v>52</v>
      </c>
      <c r="L2" s="88"/>
      <c r="M2" s="88"/>
      <c r="N2" s="88"/>
      <c r="O2" s="88"/>
      <c r="P2" s="73"/>
    </row>
    <row r="3" spans="2:16">
      <c r="B3" s="65" t="s">
        <v>53</v>
      </c>
      <c r="C3" s="54" t="s">
        <v>3</v>
      </c>
      <c r="D3" s="54" t="s">
        <v>4</v>
      </c>
      <c r="E3" s="54" t="s">
        <v>54</v>
      </c>
      <c r="F3" s="54" t="s">
        <v>55</v>
      </c>
      <c r="G3" s="54" t="s">
        <v>7</v>
      </c>
      <c r="H3" s="66" t="s">
        <v>56</v>
      </c>
      <c r="J3" s="89"/>
      <c r="K3" s="54" t="s">
        <v>3</v>
      </c>
      <c r="L3" s="54" t="s">
        <v>57</v>
      </c>
      <c r="M3" s="54" t="s">
        <v>58</v>
      </c>
      <c r="N3" s="54" t="s">
        <v>59</v>
      </c>
      <c r="O3" s="54" t="s">
        <v>60</v>
      </c>
      <c r="P3" s="66" t="s">
        <v>8</v>
      </c>
    </row>
    <row r="4" spans="2:16">
      <c r="B4" s="67" t="s">
        <v>10</v>
      </c>
      <c r="C4" s="53" t="e">
        <f>AVERAGE('Mês-Preços'!D2:D4)</f>
        <v>#DIV/0!</v>
      </c>
      <c r="D4" s="153">
        <f>AVERAGE('Mês-Preços'!E2:E4)</f>
        <v>3.6163333333333334</v>
      </c>
      <c r="E4" s="52">
        <f>AVERAGE('Mês-Preços'!F2,'Mês-Preços'!F3,'Mês-Preços'!F4)</f>
        <v>3.9830000000000001</v>
      </c>
      <c r="F4" s="52">
        <f>AVERAGE('Mês-Preços'!G2,'Mês-Preços'!G3,'Mês-Preços'!G4)</f>
        <v>4.1863333333333328</v>
      </c>
      <c r="G4" s="149">
        <f>AVERAGE('Mês-Preços'!H2:H4)</f>
        <v>3.4495</v>
      </c>
      <c r="H4" s="52">
        <f>AVERAGE('Mês-Preços'!I2,'Mês-Preços'!I4)</f>
        <v>3.3895</v>
      </c>
      <c r="J4" s="67" t="s">
        <v>10</v>
      </c>
      <c r="K4" s="18" t="e">
        <f t="shared" ref="K4:P4" si="0">C4/C25-1</f>
        <v>#DIV/0!</v>
      </c>
      <c r="L4" s="22">
        <f t="shared" si="0"/>
        <v>4.217098943323716E-2</v>
      </c>
      <c r="M4" s="22">
        <f t="shared" si="0"/>
        <v>1.0913705583756483E-2</v>
      </c>
      <c r="N4" s="22">
        <f t="shared" si="0"/>
        <v>3.3662551440329036E-2</v>
      </c>
      <c r="O4" s="22" t="e">
        <f t="shared" si="0"/>
        <v>#DIV/0!</v>
      </c>
      <c r="P4" s="22">
        <f t="shared" si="0"/>
        <v>2.0933734939759141E-2</v>
      </c>
    </row>
    <row r="5" spans="2:16">
      <c r="B5" s="67" t="s">
        <v>17</v>
      </c>
      <c r="C5" s="53" t="e">
        <f>AVERAGE('Mês-Preços'!D5:D7)</f>
        <v>#DIV/0!</v>
      </c>
      <c r="D5" s="161">
        <f>AVERAGE('Mês-Preços'!E5:E7)</f>
        <v>3.7490000000000001</v>
      </c>
      <c r="E5" s="52">
        <f>AVERAGE('Mês-Preços'!F5,'Mês-Preços'!F6,'Mês-Preços'!F7)</f>
        <v>3.9163333333333337</v>
      </c>
      <c r="F5" s="52">
        <f>AVERAGE('Mês-Preços'!G5,'Mês-Preços'!G6,'Mês-Preços'!G7)</f>
        <v>4.0263333333333335</v>
      </c>
      <c r="G5" s="149" t="e">
        <f>AVERAGE('Mês-Preços'!H5:H7)</f>
        <v>#DIV/0!</v>
      </c>
      <c r="H5" s="93">
        <f>AVERAGE('Mês-Preços'!I5,'Mês-Preços'!I6,'Mês-Preços'!I7)</f>
        <v>3.4990000000000001</v>
      </c>
      <c r="J5" s="67" t="s">
        <v>17</v>
      </c>
      <c r="K5" s="18" t="e">
        <f t="shared" ref="K5:L9" si="1">C5/C26-1</f>
        <v>#DIV/0!</v>
      </c>
      <c r="L5" s="22">
        <f t="shared" si="1"/>
        <v>7.1142857142857174E-2</v>
      </c>
      <c r="M5" s="22">
        <f t="shared" ref="M5:M10" si="2">E5/E26-1</f>
        <v>-3.4775233248515169E-3</v>
      </c>
      <c r="N5" s="22">
        <f t="shared" ref="N5:N10" si="3">F5/F26-1</f>
        <v>-1.0728910728910801E-2</v>
      </c>
      <c r="O5" s="22" t="e">
        <f t="shared" ref="O5:O10" si="4">G5/G26-1</f>
        <v>#DIV/0!</v>
      </c>
      <c r="P5" s="22">
        <f t="shared" ref="P5:P10" si="5">H5/H26-1</f>
        <v>2.4597364568081925E-2</v>
      </c>
    </row>
    <row r="6" spans="2:16">
      <c r="B6" s="67" t="s">
        <v>22</v>
      </c>
      <c r="C6" s="93">
        <f>AVERAGE('Mês-Preços'!D8:D12)</f>
        <v>2.4233333333333338</v>
      </c>
      <c r="D6" s="52">
        <f>AVERAGE('Mês-Preços'!E8:E12)</f>
        <v>3.6433333333333331</v>
      </c>
      <c r="E6" s="52">
        <f>AVERAGE('Mês-Preços'!F8:F12)</f>
        <v>4.2124999999999995</v>
      </c>
      <c r="F6" s="52">
        <f>AVERAGE('Mês-Preços'!G8:G12)</f>
        <v>4.3625000000000007</v>
      </c>
      <c r="G6" s="149">
        <f>AVERAGE('Mês-Preços'!H8:H12)</f>
        <v>3.4249999999999998</v>
      </c>
      <c r="H6" s="93">
        <f>AVERAGE('Mês-Preços'!I8:I12)</f>
        <v>3.4833333333333329</v>
      </c>
      <c r="J6" s="67" t="s">
        <v>61</v>
      </c>
      <c r="K6" s="18">
        <f t="shared" si="1"/>
        <v>0.11162079510703382</v>
      </c>
      <c r="L6" s="18">
        <f t="shared" si="1"/>
        <v>2.6291079812206464E-2</v>
      </c>
      <c r="M6" s="22">
        <f t="shared" si="2"/>
        <v>5.3124999999999867E-2</v>
      </c>
      <c r="N6" s="22">
        <f t="shared" si="3"/>
        <v>4.6163069544364665E-2</v>
      </c>
      <c r="O6" s="22">
        <f>G6/G27-1</f>
        <v>7.6493086201823157E-3</v>
      </c>
      <c r="P6" s="22">
        <f t="shared" si="5"/>
        <v>2.5112811457720152E-2</v>
      </c>
    </row>
    <row r="7" spans="2:16">
      <c r="B7" s="67" t="s">
        <v>30</v>
      </c>
      <c r="C7" s="155">
        <f>AVERAGE('Mês-Preços'!D13:D16)</f>
        <v>2.2999999999999998</v>
      </c>
      <c r="D7" s="52">
        <f>AVERAGE('Mês-Preços'!E13:E16)</f>
        <v>3.793333333333333</v>
      </c>
      <c r="E7" s="93">
        <f>AVERAGE('Mês-Preços'!F13:F16)</f>
        <v>4.0449999999999999</v>
      </c>
      <c r="F7" s="161">
        <f>AVERAGE('Mês-Preços'!G13:G16)</f>
        <v>4.1466666666666665</v>
      </c>
      <c r="G7" s="149">
        <f>AVERAGE('Mês-Preços'!H13:H16)</f>
        <v>3.43</v>
      </c>
      <c r="H7" s="52">
        <f>AVERAGE('Mês-Preços'!I13:I16)</f>
        <v>3.4350000000000001</v>
      </c>
      <c r="J7" s="67" t="s">
        <v>30</v>
      </c>
      <c r="K7" s="18">
        <f t="shared" si="1"/>
        <v>-0.2109777015437394</v>
      </c>
      <c r="L7" s="18">
        <f t="shared" si="1"/>
        <v>3.6429872495446158E-2</v>
      </c>
      <c r="M7" s="22">
        <f t="shared" si="2"/>
        <v>1.2009006755066221E-2</v>
      </c>
      <c r="N7" s="22">
        <f t="shared" si="3"/>
        <v>-1.0342084327764622E-2</v>
      </c>
      <c r="O7" s="22">
        <f t="shared" si="4"/>
        <v>1.8106262986049337E-2</v>
      </c>
      <c r="P7" s="22">
        <f t="shared" si="5"/>
        <v>4.3859649122808264E-3</v>
      </c>
    </row>
    <row r="8" spans="2:16">
      <c r="B8" s="67" t="s">
        <v>34</v>
      </c>
      <c r="C8" s="53" t="e">
        <f>AVERAGE('Mês-Preços'!D17,'Mês-Preços'!D18)</f>
        <v>#DIV/0!</v>
      </c>
      <c r="D8" s="52" t="e">
        <f>AVERAGE('Mês-Preços'!E17,'Mês-Preços'!E18)</f>
        <v>#DIV/0!</v>
      </c>
      <c r="E8" s="52">
        <f>AVERAGE('Mês-Preços'!F17,'Mês-Preços'!F18)</f>
        <v>4.2699999999999996</v>
      </c>
      <c r="F8" s="161">
        <f>AVERAGE('Mês-Preços'!G17,'Mês-Preços'!G18)</f>
        <v>4.37</v>
      </c>
      <c r="G8" s="149" t="e">
        <f>AVERAGE('Mês-Preços'!H17,'Mês-Preços'!H18)</f>
        <v>#DIV/0!</v>
      </c>
      <c r="H8" s="162">
        <f>AVERAGE('Mês-Preços'!I17,'Mês-Preços'!I18)</f>
        <v>3.69</v>
      </c>
      <c r="J8" s="67" t="s">
        <v>34</v>
      </c>
      <c r="K8" s="18" t="e">
        <f t="shared" si="1"/>
        <v>#DIV/0!</v>
      </c>
      <c r="L8" s="22" t="e">
        <f t="shared" si="1"/>
        <v>#DIV/0!</v>
      </c>
      <c r="M8" s="22">
        <f t="shared" si="2"/>
        <v>4.4009779951100114E-2</v>
      </c>
      <c r="N8" s="22">
        <f t="shared" si="3"/>
        <v>3.5545023696682554E-2</v>
      </c>
      <c r="O8" s="22" t="e">
        <f t="shared" si="4"/>
        <v>#DIV/0!</v>
      </c>
      <c r="P8" s="22">
        <f t="shared" si="5"/>
        <v>2.6425591098748091E-2</v>
      </c>
    </row>
    <row r="9" spans="2:16">
      <c r="B9" s="67" t="s">
        <v>37</v>
      </c>
      <c r="C9" s="53" t="e">
        <f>AVERAGE('Mês-Preços'!D19)</f>
        <v>#DIV/0!</v>
      </c>
      <c r="D9" s="154" t="e">
        <f>AVERAGE('Mês-Preços'!E19)</f>
        <v>#DIV/0!</v>
      </c>
      <c r="E9" s="52">
        <f>AVERAGE('Mês-Preços'!F19)</f>
        <v>4.1900000000000004</v>
      </c>
      <c r="F9" s="52" t="e">
        <f>AVERAGE('Mês-Preços'!G19)</f>
        <v>#DIV/0!</v>
      </c>
      <c r="G9" s="52" t="e">
        <f>AVERAGE('Mês-Preços'!H19)</f>
        <v>#DIV/0!</v>
      </c>
      <c r="H9" s="52">
        <f>AVERAGE('Mês-Preços'!I19)</f>
        <v>3.39</v>
      </c>
      <c r="J9" s="67" t="s">
        <v>37</v>
      </c>
      <c r="K9" s="18" t="e">
        <f t="shared" si="1"/>
        <v>#DIV/0!</v>
      </c>
      <c r="L9" s="22" t="e">
        <f t="shared" si="1"/>
        <v>#DIV/0!</v>
      </c>
      <c r="M9" s="22">
        <f t="shared" si="2"/>
        <v>6.3451776649746217E-2</v>
      </c>
      <c r="N9" s="22" t="e">
        <f t="shared" si="3"/>
        <v>#DIV/0!</v>
      </c>
      <c r="O9" s="22" t="e">
        <f t="shared" si="4"/>
        <v>#DIV/0!</v>
      </c>
      <c r="P9" s="22">
        <f t="shared" si="5"/>
        <v>-2.0231213872832332E-2</v>
      </c>
    </row>
    <row r="10" spans="2:16" ht="15.75" thickBot="1">
      <c r="B10" s="68" t="s">
        <v>40</v>
      </c>
      <c r="C10" s="69" t="e">
        <f>AVERAGE('Mês-Preços'!D20)</f>
        <v>#DIV/0!</v>
      </c>
      <c r="D10" s="70" t="e">
        <f>AVERAGE('Mês-Preços'!E20)</f>
        <v>#DIV/0!</v>
      </c>
      <c r="E10" s="70">
        <f>AVERAGE('Mês-Preços'!F20)</f>
        <v>4.1900000000000004</v>
      </c>
      <c r="F10" s="70">
        <f>AVERAGE('Mês-Preços'!G20)</f>
        <v>4.29</v>
      </c>
      <c r="G10" s="150" t="e">
        <f>AVERAGE('Mês-Preços'!H20)</f>
        <v>#DIV/0!</v>
      </c>
      <c r="H10" s="70">
        <f>AVERAGE('Mês-Preços'!I20)</f>
        <v>3.39</v>
      </c>
      <c r="J10" s="68" t="s">
        <v>40</v>
      </c>
      <c r="K10" s="18" t="e">
        <f>C10/C31-1</f>
        <v>#DIV/0!</v>
      </c>
      <c r="L10" s="90"/>
      <c r="M10" s="22">
        <f t="shared" si="2"/>
        <v>5.276381909547756E-2</v>
      </c>
      <c r="N10" s="22">
        <f t="shared" si="3"/>
        <v>3.3734939759036076E-2</v>
      </c>
      <c r="O10" s="22" t="e">
        <f t="shared" si="4"/>
        <v>#DIV/0!</v>
      </c>
      <c r="P10" s="22">
        <f t="shared" si="5"/>
        <v>-8.7719298245613198E-3</v>
      </c>
    </row>
    <row r="12" spans="2:16" ht="38.25" customHeight="1" thickBot="1">
      <c r="B12" s="15" t="s">
        <v>62</v>
      </c>
      <c r="C12" s="3"/>
      <c r="D12" s="4"/>
      <c r="E12" s="4"/>
      <c r="F12" s="4"/>
      <c r="G12" s="4"/>
      <c r="L12" s="16"/>
      <c r="M12" s="16"/>
    </row>
    <row r="13" spans="2:16">
      <c r="B13" s="71" t="s">
        <v>50</v>
      </c>
      <c r="C13" s="72"/>
      <c r="D13" s="72"/>
      <c r="E13" s="72"/>
      <c r="F13" s="72"/>
      <c r="G13" s="72"/>
      <c r="H13" s="73"/>
      <c r="J13" s="239" t="s">
        <v>63</v>
      </c>
      <c r="K13" s="240"/>
      <c r="L13" s="240"/>
      <c r="M13" s="240"/>
      <c r="N13" s="240"/>
      <c r="O13" s="241"/>
    </row>
    <row r="14" spans="2:16">
      <c r="B14" s="74" t="s">
        <v>64</v>
      </c>
      <c r="C14" s="17" t="s">
        <v>3</v>
      </c>
      <c r="D14" s="17" t="s">
        <v>4</v>
      </c>
      <c r="E14" s="17" t="s">
        <v>54</v>
      </c>
      <c r="F14" s="17" t="s">
        <v>55</v>
      </c>
      <c r="G14" s="17" t="s">
        <v>7</v>
      </c>
      <c r="H14" s="75" t="s">
        <v>8</v>
      </c>
      <c r="J14" s="91" t="s">
        <v>3</v>
      </c>
      <c r="K14" s="19" t="s">
        <v>57</v>
      </c>
      <c r="L14" s="19" t="s">
        <v>58</v>
      </c>
      <c r="M14" s="19" t="s">
        <v>59</v>
      </c>
      <c r="N14" s="19" t="s">
        <v>60</v>
      </c>
      <c r="O14" s="92" t="s">
        <v>8</v>
      </c>
    </row>
    <row r="15" spans="2:16">
      <c r="B15" s="67" t="s">
        <v>15</v>
      </c>
      <c r="C15" s="55">
        <f>AVERAGE('Mês-Preços'!D4,'Mês-Preços'!D5,'Mês-Preços'!D8,'Mês-Preços'!D10,'Mês-Preços'!D15,'Mês-Preços'!D16,'Mês-Preços'!D18)</f>
        <v>2.3449999999999998</v>
      </c>
      <c r="D15" s="55">
        <f>AVERAGE('Mês-Preços'!E4,'Mês-Preços'!E5,'Mês-Preços'!E8,'Mês-Preços'!E10,'Mês-Preços'!E15,'Mês-Preços'!E16,'Mês-Preços'!E18)</f>
        <v>3.6463333333333332</v>
      </c>
      <c r="E15" s="55">
        <f>AVERAGE('Mês-Preços'!F4,'Mês-Preços'!F5,'Mês-Preços'!F8,'Mês-Preços'!F10,'Mês-Preços'!F15,'Mês-Preços'!F16,'Mês-Preços'!F18)</f>
        <v>4.0881666666666669</v>
      </c>
      <c r="F15" s="55">
        <f>AVERAGE('Mês-Preços'!G4,'Mês-Preços'!G5,'Mês-Preços'!G8,'Mês-Preços'!G10,'Mês-Preços'!G15,'Mês-Preços'!G16,'Mês-Preços'!G18)</f>
        <v>4.2181666666666668</v>
      </c>
      <c r="G15" s="55">
        <f>AVERAGE('Mês-Preços'!H4,'Mês-Preços'!H5,'Mês-Preços'!H8,'Mês-Preços'!H10,'Mês-Preços'!H15,'Mês-Preços'!H16,'Mês-Preços'!H18)</f>
        <v>3.4344999999999999</v>
      </c>
      <c r="H15" s="55">
        <f>AVERAGE('Mês-Preços'!I4,'Mês-Preços'!I5,'Mês-Preços'!I8,'Mês-Preços'!I10,'Mês-Preços'!I15,'Mês-Preços'!I16,'Mês-Preços'!I18)</f>
        <v>3.4958</v>
      </c>
      <c r="J15" s="94">
        <f t="shared" ref="J15:O18" si="6">(C15/K25)-1</f>
        <v>6.1085972850678738E-2</v>
      </c>
      <c r="K15" s="94">
        <f t="shared" si="6"/>
        <v>5.3853564547206245E-2</v>
      </c>
      <c r="L15" s="94">
        <f t="shared" si="6"/>
        <v>2.7177554438861051E-2</v>
      </c>
      <c r="M15" s="94">
        <f t="shared" si="6"/>
        <v>6.722354813046838E-3</v>
      </c>
      <c r="N15" s="94">
        <f t="shared" si="6"/>
        <v>1.9139465875370965E-2</v>
      </c>
      <c r="O15" s="94">
        <f t="shared" si="6"/>
        <v>1.0346820809248536E-2</v>
      </c>
    </row>
    <row r="16" spans="2:16">
      <c r="B16" s="67" t="s">
        <v>27</v>
      </c>
      <c r="C16" s="55">
        <f>AVERAGE('Mês-Preços'!D11,'Mês-Preços'!D17)</f>
        <v>2.4900000000000002</v>
      </c>
      <c r="D16" s="55">
        <f>AVERAGE('Mês-Preços'!E11,'Mês-Preços'!E17)</f>
        <v>3.69</v>
      </c>
      <c r="E16" s="55">
        <f>AVERAGE('Mês-Preços'!F13,'Mês-Preços'!F19)</f>
        <v>4.0650000000000004</v>
      </c>
      <c r="F16" s="55">
        <f>AVERAGE('Mês-Preços'!G11,'Mês-Preços'!G17)</f>
        <v>4.2699999999999996</v>
      </c>
      <c r="G16" s="55" t="e">
        <f>AVERAGE('Mês-Preços'!H11,'Mês-Preços'!H17)</f>
        <v>#DIV/0!</v>
      </c>
      <c r="H16" s="55">
        <f>AVERAGE('Mês-Preços'!I11,'Mês-Preços'!I17)</f>
        <v>3.59</v>
      </c>
      <c r="J16" s="94">
        <f t="shared" si="6"/>
        <v>0.13181818181818183</v>
      </c>
      <c r="K16" s="94">
        <f t="shared" si="6"/>
        <v>3.6516853932584192E-2</v>
      </c>
      <c r="L16" s="94">
        <f t="shared" si="6"/>
        <v>2.3929471032745564E-2</v>
      </c>
      <c r="M16" s="94">
        <f t="shared" si="6"/>
        <v>2.8915662650602192E-2</v>
      </c>
      <c r="N16" s="94" t="e">
        <f t="shared" si="6"/>
        <v>#DIV/0!</v>
      </c>
      <c r="O16" s="94">
        <f t="shared" si="6"/>
        <v>0</v>
      </c>
    </row>
    <row r="17" spans="2:16">
      <c r="B17" s="67" t="s">
        <v>13</v>
      </c>
      <c r="C17" s="55">
        <f>AVERAGE('Mês-Preços'!D3,'Mês-Preços'!D6,'Mês-Preços'!D9,'Mês-Preços'!D12,'Mês-Preços'!D13,'Mês-Preços'!D14)</f>
        <v>2.39</v>
      </c>
      <c r="D17" s="55">
        <f>AVERAGE('Mês-Preços'!E3,'Mês-Preços'!E6,'Mês-Preços'!E9,'Mês-Preços'!E12,'Mês-Preços'!E13,'Mês-Preços'!E14)</f>
        <v>3.7858000000000005</v>
      </c>
      <c r="E17" s="55">
        <f>AVERAGE('Mês-Preços'!F3,'Mês-Preços'!F6,'Mês-Preços'!F9,'Mês-Preços'!F12,'Mês-Preços'!F13,'Mês-Preços'!F14)</f>
        <v>4.0781666666666672</v>
      </c>
      <c r="F17" s="55">
        <f>AVERAGE('Mês-Preços'!G3,'Mês-Preços'!G6,'Mês-Preços'!G9,'Mês-Preços'!G12,'Mês-Preços'!G13,'Mês-Preços'!G14)</f>
        <v>4.2718000000000007</v>
      </c>
      <c r="G17" s="55">
        <f>AVERAGE('Mês-Preços'!H3,'Mês-Preços'!H6,'Mês-Preços'!H9,'Mês-Preços'!H12,'Mês-Preços'!H13,'Mês-Preços'!H15)</f>
        <v>3.4050000000000002</v>
      </c>
      <c r="H17" s="55">
        <f>AVERAGE('Mês-Preços'!H3,'Mês-Preços'!I6,'Mês-Preços'!I9,'Mês-Preços'!I12,'Mês-Preços'!H13,'Mês-Preços'!I14)</f>
        <v>3.4677999999999995</v>
      </c>
      <c r="J17" s="94">
        <f t="shared" si="6"/>
        <v>-0.17013888888888884</v>
      </c>
      <c r="K17" s="94">
        <f t="shared" si="6"/>
        <v>3.1553133514986564E-2</v>
      </c>
      <c r="L17" s="94">
        <f t="shared" si="6"/>
        <v>1.954166666666679E-2</v>
      </c>
      <c r="M17" s="94">
        <f t="shared" si="6"/>
        <v>2.4412470023980948E-2</v>
      </c>
      <c r="N17" s="94">
        <f t="shared" si="6"/>
        <v>4.4247787610620648E-3</v>
      </c>
      <c r="O17" s="94">
        <f t="shared" si="6"/>
        <v>1.9941176470588129E-2</v>
      </c>
    </row>
    <row r="18" spans="2:16" ht="15.75" thickBot="1">
      <c r="B18" s="76" t="s">
        <v>65</v>
      </c>
      <c r="C18" s="77" t="e">
        <f>AVERAGE('Mês-Preços'!D2,'Mês-Preços'!D7,'Mês-Preços'!D19,'Mês-Preços'!D20)</f>
        <v>#DIV/0!</v>
      </c>
      <c r="D18" s="77">
        <f>AVERAGE('Mês-Preços'!E2,'Mês-Preços'!E7,'Mês-Preços'!E19,'Mês-Preços'!E20)</f>
        <v>3.35</v>
      </c>
      <c r="E18" s="77">
        <f>AVERAGE('Mês-Preços'!F2,'Mês-Preços'!F7,'Mês-Preços'!F19,'Mês-Preços'!F20)</f>
        <v>4.0525000000000002</v>
      </c>
      <c r="F18" s="77">
        <f>AVERAGE('Mês-Preços'!G2,'Mês-Preços'!G7,'Mês-Preços'!G19,'Mês-Preços'!G20)</f>
        <v>4.1166666666666671</v>
      </c>
      <c r="G18" s="77" t="e">
        <f>AVERAGE('Mês-Preços'!H2,'Mês-Preços'!H7,'Mês-Preços'!H19,'Mês-Preços'!H20)</f>
        <v>#DIV/0!</v>
      </c>
      <c r="H18" s="77">
        <f>AVERAGE('Mês-Preços'!I2,'Mês-Preços'!I7,'Mês-Preços'!I19,'Mês-Preços'!I20)</f>
        <v>3.3766666666666669</v>
      </c>
      <c r="J18" s="95" t="e">
        <f t="shared" si="6"/>
        <v>#DIV/0!</v>
      </c>
      <c r="K18" s="95">
        <f t="shared" si="6"/>
        <v>-2.3323615160349864E-2</v>
      </c>
      <c r="L18" s="95">
        <f t="shared" si="6"/>
        <v>3.1170483460559728E-2</v>
      </c>
      <c r="M18" s="95">
        <f t="shared" si="6"/>
        <v>8.9869281045753535E-3</v>
      </c>
      <c r="N18" s="95" t="e">
        <f t="shared" si="6"/>
        <v>#DIV/0!</v>
      </c>
      <c r="O18" s="95">
        <f t="shared" si="6"/>
        <v>1.9782393669633969E-3</v>
      </c>
    </row>
    <row r="19" spans="2:16">
      <c r="B19" s="5"/>
      <c r="C19" s="8"/>
      <c r="D19" s="8"/>
      <c r="E19" s="8"/>
      <c r="F19" s="8"/>
      <c r="G19" s="8"/>
      <c r="H19" s="5"/>
      <c r="K19" s="5"/>
      <c r="L19" s="5"/>
      <c r="M19" s="5"/>
      <c r="N19" s="5"/>
      <c r="O19" s="5"/>
      <c r="P19" s="5"/>
    </row>
    <row r="20" spans="2:16" s="5" customFormat="1">
      <c r="D20" s="8"/>
      <c r="E20" s="8"/>
      <c r="F20" s="8"/>
      <c r="G20" s="8"/>
    </row>
    <row r="21" spans="2:16" s="5" customFormat="1">
      <c r="C21" s="8"/>
      <c r="D21" s="8"/>
      <c r="E21" s="8"/>
      <c r="F21" s="8"/>
      <c r="G21" s="8"/>
    </row>
    <row r="22" spans="2:16" s="5" customFormat="1" ht="29.25" customHeight="1" thickBot="1">
      <c r="C22" s="8"/>
      <c r="D22" s="8"/>
      <c r="E22" s="8"/>
      <c r="F22" s="8"/>
      <c r="G22" s="8"/>
      <c r="K22" s="10"/>
      <c r="L22" s="10"/>
      <c r="M22" s="10"/>
      <c r="N22" s="10"/>
      <c r="O22" s="10"/>
    </row>
    <row r="23" spans="2:16" s="5" customFormat="1">
      <c r="B23" s="236" t="s">
        <v>66</v>
      </c>
      <c r="C23" s="237"/>
      <c r="D23" s="237"/>
      <c r="E23" s="237"/>
      <c r="F23" s="237"/>
      <c r="G23" s="237"/>
      <c r="H23" s="238"/>
      <c r="J23" s="236" t="s">
        <v>66</v>
      </c>
      <c r="K23" s="237"/>
      <c r="L23" s="237"/>
      <c r="M23" s="237"/>
      <c r="N23" s="237"/>
      <c r="O23" s="237"/>
      <c r="P23" s="238"/>
    </row>
    <row r="24" spans="2:16" s="5" customFormat="1">
      <c r="B24" s="99"/>
      <c r="C24" s="97" t="s">
        <v>3</v>
      </c>
      <c r="D24" s="97" t="s">
        <v>4</v>
      </c>
      <c r="E24" s="97" t="s">
        <v>54</v>
      </c>
      <c r="F24" s="97" t="s">
        <v>55</v>
      </c>
      <c r="G24" s="97" t="s">
        <v>7</v>
      </c>
      <c r="H24" s="98" t="s">
        <v>8</v>
      </c>
      <c r="J24" s="83" t="s">
        <v>64</v>
      </c>
      <c r="K24" s="84" t="s">
        <v>3</v>
      </c>
      <c r="L24" s="84" t="s">
        <v>4</v>
      </c>
      <c r="M24" s="84" t="s">
        <v>54</v>
      </c>
      <c r="N24" s="84" t="s">
        <v>55</v>
      </c>
      <c r="O24" s="84" t="s">
        <v>7</v>
      </c>
      <c r="P24" s="85" t="s">
        <v>8</v>
      </c>
    </row>
    <row r="25" spans="2:16" s="5" customFormat="1">
      <c r="B25" s="78" t="s">
        <v>10</v>
      </c>
      <c r="C25" s="39" t="e">
        <v>#DIV/0!</v>
      </c>
      <c r="D25" s="39">
        <v>3.47</v>
      </c>
      <c r="E25" s="39">
        <v>3.94</v>
      </c>
      <c r="F25" s="39">
        <v>4.05</v>
      </c>
      <c r="G25" s="151" t="e">
        <v>#DIV/0!</v>
      </c>
      <c r="H25" s="151">
        <v>3.32</v>
      </c>
      <c r="I25"/>
      <c r="J25" s="78" t="s">
        <v>15</v>
      </c>
      <c r="K25" s="159">
        <v>2.21</v>
      </c>
      <c r="L25" s="57">
        <v>3.46</v>
      </c>
      <c r="M25" s="39">
        <v>3.98</v>
      </c>
      <c r="N25" s="39">
        <v>4.1900000000000004</v>
      </c>
      <c r="O25" s="39">
        <v>3.37</v>
      </c>
      <c r="P25" s="79">
        <v>3.46</v>
      </c>
    </row>
    <row r="26" spans="2:16" s="5" customFormat="1">
      <c r="B26" s="78" t="s">
        <v>17</v>
      </c>
      <c r="C26" s="39" t="e">
        <v>#DIV/0!</v>
      </c>
      <c r="D26" s="39">
        <v>3.5</v>
      </c>
      <c r="E26" s="39">
        <v>3.93</v>
      </c>
      <c r="F26" s="39">
        <v>4.07</v>
      </c>
      <c r="G26" s="39" t="e">
        <v>#DIV/0!</v>
      </c>
      <c r="H26" s="166">
        <v>3.415</v>
      </c>
      <c r="I26"/>
      <c r="J26" s="78" t="s">
        <v>27</v>
      </c>
      <c r="K26" s="55">
        <v>2.2000000000000002</v>
      </c>
      <c r="L26" s="57">
        <v>3.56</v>
      </c>
      <c r="M26" s="39">
        <v>3.97</v>
      </c>
      <c r="N26" s="39">
        <v>4.1500000000000004</v>
      </c>
      <c r="O26" s="39" t="e">
        <v>#DIV/0!</v>
      </c>
      <c r="P26" s="79">
        <v>3.59</v>
      </c>
    </row>
    <row r="27" spans="2:16" s="5" customFormat="1">
      <c r="B27" s="78" t="s">
        <v>22</v>
      </c>
      <c r="C27" s="39">
        <v>2.1800000000000002</v>
      </c>
      <c r="D27" s="39">
        <v>3.55</v>
      </c>
      <c r="E27" s="39">
        <v>4</v>
      </c>
      <c r="F27" s="39">
        <v>4.17</v>
      </c>
      <c r="G27" s="151">
        <v>3.399</v>
      </c>
      <c r="H27" s="166">
        <v>3.3980000000000001</v>
      </c>
      <c r="I27"/>
      <c r="J27" s="78" t="s">
        <v>13</v>
      </c>
      <c r="K27" s="159">
        <v>2.88</v>
      </c>
      <c r="L27" s="57">
        <v>3.67</v>
      </c>
      <c r="M27" s="39">
        <v>4</v>
      </c>
      <c r="N27" s="39">
        <v>4.17</v>
      </c>
      <c r="O27" s="39">
        <v>3.39</v>
      </c>
      <c r="P27" s="79">
        <v>3.4</v>
      </c>
    </row>
    <row r="28" spans="2:16" s="5" customFormat="1">
      <c r="B28" s="78" t="s">
        <v>30</v>
      </c>
      <c r="C28" s="39">
        <v>2.915</v>
      </c>
      <c r="D28" s="39">
        <v>3.66</v>
      </c>
      <c r="E28" s="158">
        <v>3.9969999999999999</v>
      </c>
      <c r="F28" s="39">
        <v>4.1900000000000004</v>
      </c>
      <c r="G28" s="151">
        <v>3.3690000000000002</v>
      </c>
      <c r="H28" s="79">
        <v>3.42</v>
      </c>
      <c r="I28"/>
      <c r="J28" s="86" t="s">
        <v>65</v>
      </c>
      <c r="K28" s="82" t="e">
        <v>#DIV/0!</v>
      </c>
      <c r="L28" s="96">
        <v>3.43</v>
      </c>
      <c r="M28" s="81">
        <v>3.93</v>
      </c>
      <c r="N28" s="81">
        <v>4.08</v>
      </c>
      <c r="O28" s="39" t="e">
        <v>#DIV/0!</v>
      </c>
      <c r="P28" s="39">
        <v>3.37</v>
      </c>
    </row>
    <row r="29" spans="2:16" s="5" customFormat="1" ht="15.75">
      <c r="B29" s="78" t="s">
        <v>34</v>
      </c>
      <c r="C29" s="39" t="e">
        <v>#DIV/0!</v>
      </c>
      <c r="D29" s="39" t="e">
        <v>#DIV/0!</v>
      </c>
      <c r="E29" s="39">
        <v>4.09</v>
      </c>
      <c r="F29" s="39">
        <v>4.22</v>
      </c>
      <c r="G29" s="39" t="e">
        <v>#DIV/0!</v>
      </c>
      <c r="H29" s="166">
        <v>3.5950000000000002</v>
      </c>
      <c r="I29"/>
      <c r="J29" s="10"/>
      <c r="K29" s="32"/>
      <c r="L29" s="31"/>
      <c r="M29" s="24"/>
      <c r="N29" s="24"/>
      <c r="O29" s="10"/>
    </row>
    <row r="30" spans="2:16">
      <c r="B30" s="78" t="s">
        <v>37</v>
      </c>
      <c r="C30" s="39" t="e">
        <v>#DIV/0!</v>
      </c>
      <c r="D30" s="81">
        <v>3.61</v>
      </c>
      <c r="E30" s="39">
        <v>3.94</v>
      </c>
      <c r="F30" s="39">
        <v>4.4000000000000004</v>
      </c>
      <c r="G30" s="39" t="e">
        <v>#DIV/0!</v>
      </c>
      <c r="H30" s="82">
        <v>3.46</v>
      </c>
      <c r="J30" s="16"/>
      <c r="K30" s="20"/>
      <c r="L30" s="31"/>
      <c r="M30" s="24"/>
      <c r="N30" s="24"/>
      <c r="O30" s="10"/>
      <c r="P30" s="5"/>
    </row>
    <row r="31" spans="2:16" s="5" customFormat="1">
      <c r="B31" s="80" t="s">
        <v>40</v>
      </c>
      <c r="C31" s="81" t="e">
        <v>#DIV/0!</v>
      </c>
      <c r="D31" s="39" t="e">
        <v>#DIV/0!</v>
      </c>
      <c r="E31" s="39">
        <v>3.98</v>
      </c>
      <c r="F31" s="39">
        <v>4.1500000000000004</v>
      </c>
      <c r="G31" s="39" t="e">
        <v>#DIV/0!</v>
      </c>
      <c r="H31" s="39">
        <v>3.42</v>
      </c>
      <c r="I31"/>
      <c r="J31" s="10"/>
      <c r="K31" s="28"/>
      <c r="L31" s="31"/>
      <c r="M31" s="24"/>
      <c r="N31" s="24"/>
      <c r="O31" s="10"/>
    </row>
    <row r="32" spans="2:16" s="5" customFormat="1">
      <c r="B32"/>
      <c r="C32" s="1"/>
      <c r="D32" s="1"/>
      <c r="E32" s="1"/>
      <c r="F32" s="1"/>
      <c r="G32" s="207"/>
      <c r="H32" s="208"/>
      <c r="I32" s="208"/>
      <c r="J32" s="10"/>
      <c r="K32" s="209"/>
      <c r="L32" s="31"/>
      <c r="M32" s="24"/>
      <c r="N32" s="24"/>
      <c r="O32" s="10"/>
    </row>
    <row r="33" spans="2:16" s="5" customFormat="1">
      <c r="B33"/>
      <c r="C33" s="1"/>
      <c r="D33" s="1"/>
      <c r="E33" s="1"/>
      <c r="F33" s="1"/>
      <c r="G33" s="207"/>
      <c r="H33" s="208"/>
      <c r="I33" s="208"/>
      <c r="J33" s="10"/>
      <c r="K33" s="210"/>
      <c r="L33" s="31"/>
      <c r="M33" s="24"/>
      <c r="N33" s="24"/>
      <c r="O33" s="10"/>
    </row>
    <row r="34" spans="2:16" s="5" customFormat="1" ht="15.75">
      <c r="F34" s="211"/>
      <c r="G34" s="211"/>
      <c r="H34" s="211"/>
      <c r="I34" s="208"/>
      <c r="J34" s="212"/>
      <c r="K34" s="213"/>
      <c r="L34" s="31"/>
      <c r="M34" s="24"/>
      <c r="N34" s="24"/>
      <c r="O34" s="10"/>
    </row>
    <row r="35" spans="2:16" s="5" customFormat="1">
      <c r="F35" s="211"/>
      <c r="G35" s="211"/>
      <c r="H35" s="211"/>
      <c r="I35" s="208"/>
      <c r="J35" s="212"/>
      <c r="K35" s="212"/>
      <c r="L35" s="31"/>
      <c r="M35" s="24"/>
      <c r="N35" s="24"/>
      <c r="O35" s="10"/>
    </row>
    <row r="36" spans="2:16" s="5" customFormat="1">
      <c r="G36" s="211"/>
      <c r="H36" s="211"/>
      <c r="I36" s="208"/>
      <c r="J36" s="10"/>
      <c r="K36" s="214"/>
      <c r="L36" s="31"/>
      <c r="M36" s="24"/>
      <c r="N36" s="24"/>
      <c r="O36" s="10"/>
    </row>
    <row r="37" spans="2:16" s="5" customFormat="1">
      <c r="G37" s="211"/>
      <c r="H37" s="211"/>
      <c r="I37"/>
      <c r="J37" s="10"/>
      <c r="K37" s="209"/>
      <c r="L37" s="31"/>
      <c r="M37" s="24"/>
      <c r="N37" s="24"/>
      <c r="O37" s="10"/>
    </row>
    <row r="38" spans="2:16" s="5" customFormat="1">
      <c r="H38" s="211"/>
      <c r="I38" s="208"/>
      <c r="J38" s="10"/>
      <c r="K38" s="210"/>
      <c r="L38" s="31"/>
      <c r="M38" s="24"/>
      <c r="N38" s="24"/>
      <c r="O38" s="10"/>
    </row>
    <row r="39" spans="2:16" s="5" customFormat="1" ht="15.75">
      <c r="I39" s="16"/>
      <c r="J39" s="10"/>
      <c r="K39" s="32"/>
      <c r="L39" s="33"/>
      <c r="M39" s="33"/>
      <c r="N39" s="34"/>
      <c r="O39" s="10"/>
    </row>
    <row r="40" spans="2:16" s="5" customFormat="1">
      <c r="I40"/>
      <c r="J40" s="10"/>
      <c r="K40" s="16"/>
      <c r="L40" s="24"/>
      <c r="M40" s="35"/>
      <c r="N40" s="36"/>
      <c r="O40" s="16"/>
      <c r="P40"/>
    </row>
    <row r="41" spans="2:16" s="5" customFormat="1" ht="15.75" customHeight="1">
      <c r="B41" s="16"/>
      <c r="C41" s="28"/>
      <c r="D41" s="30"/>
      <c r="E41" s="30"/>
      <c r="F41" s="30"/>
      <c r="G41" s="30"/>
      <c r="H41" s="25"/>
      <c r="I41"/>
      <c r="J41" s="10"/>
      <c r="K41" s="16"/>
      <c r="L41" s="24"/>
      <c r="M41" s="35"/>
      <c r="N41" s="36"/>
      <c r="O41" s="16"/>
      <c r="P41"/>
    </row>
    <row r="42" spans="2:16">
      <c r="J42" s="16"/>
      <c r="K42" s="16"/>
      <c r="L42" s="24"/>
      <c r="M42" s="35"/>
      <c r="N42" s="36"/>
      <c r="O42" s="16"/>
    </row>
    <row r="43" spans="2:16">
      <c r="I43" s="16"/>
      <c r="J43" s="16"/>
      <c r="K43" s="16"/>
      <c r="L43" s="24"/>
      <c r="M43" s="35"/>
      <c r="N43" s="36"/>
      <c r="O43" s="16"/>
    </row>
    <row r="44" spans="2:16">
      <c r="I44" s="16"/>
      <c r="J44" s="16"/>
      <c r="K44" s="16"/>
      <c r="L44" s="24"/>
      <c r="M44" s="24"/>
      <c r="N44" s="24"/>
      <c r="O44" s="16"/>
    </row>
    <row r="45" spans="2:16" ht="15.75">
      <c r="I45" s="16"/>
      <c r="J45" s="16"/>
      <c r="K45" s="32"/>
      <c r="L45" s="24"/>
      <c r="M45" s="24"/>
      <c r="N45" s="24"/>
      <c r="O45" s="16"/>
    </row>
    <row r="46" spans="2:16" ht="16.5">
      <c r="J46" s="16"/>
      <c r="K46" s="21"/>
      <c r="L46" s="37"/>
      <c r="M46" s="38"/>
      <c r="N46" s="38"/>
      <c r="O46" s="16"/>
    </row>
    <row r="47" spans="2:16">
      <c r="J47" s="16"/>
    </row>
    <row r="48" spans="2:16">
      <c r="D48" s="9"/>
      <c r="E48" s="56"/>
      <c r="F48" s="56"/>
      <c r="G48" s="56"/>
      <c r="H48" s="56"/>
      <c r="I48" s="56"/>
      <c r="J48" s="16"/>
    </row>
    <row r="54" spans="2:16">
      <c r="K54" s="16"/>
      <c r="L54" s="29"/>
      <c r="M54" s="16"/>
      <c r="N54" s="16"/>
      <c r="O54" s="16"/>
      <c r="P54" s="16"/>
    </row>
    <row r="55" spans="2:16">
      <c r="K55" s="16"/>
      <c r="L55" s="16"/>
      <c r="M55" s="16"/>
      <c r="N55" s="16"/>
      <c r="O55" s="16"/>
      <c r="P55" s="16"/>
    </row>
    <row r="56" spans="2:16">
      <c r="J56" s="16"/>
      <c r="K56" s="16"/>
      <c r="L56" s="16"/>
      <c r="M56" s="16"/>
      <c r="N56" s="16"/>
      <c r="O56" s="16"/>
      <c r="P56" s="16"/>
    </row>
    <row r="57" spans="2:16">
      <c r="J57" s="16"/>
      <c r="K57" s="16"/>
      <c r="L57" s="25"/>
      <c r="M57" s="25"/>
      <c r="N57" s="25"/>
      <c r="O57" s="25"/>
      <c r="P57" s="25"/>
    </row>
    <row r="58" spans="2:16">
      <c r="J58" s="16"/>
      <c r="K58" s="16"/>
      <c r="L58" s="25"/>
      <c r="M58" s="25"/>
      <c r="N58" s="25"/>
      <c r="O58" s="25"/>
      <c r="P58" s="25"/>
    </row>
    <row r="59" spans="2:16">
      <c r="B59" s="16"/>
      <c r="C59" s="28"/>
      <c r="D59" s="30"/>
      <c r="E59" s="30"/>
      <c r="F59" s="30"/>
      <c r="G59" s="30"/>
      <c r="H59" s="25"/>
      <c r="J59" s="16"/>
      <c r="K59" s="16"/>
      <c r="L59" s="25"/>
      <c r="M59" s="25"/>
      <c r="N59" s="25"/>
      <c r="O59" s="25"/>
      <c r="P59" s="25"/>
    </row>
    <row r="60" spans="2:16">
      <c r="B60" s="16"/>
      <c r="C60" s="28"/>
      <c r="D60" s="30"/>
      <c r="E60" s="30"/>
      <c r="F60" s="30"/>
      <c r="G60" s="30"/>
      <c r="H60" s="25"/>
      <c r="J60" s="16"/>
      <c r="K60" s="16"/>
      <c r="L60" s="25"/>
      <c r="M60" s="25"/>
      <c r="N60" s="25"/>
      <c r="O60" s="25"/>
      <c r="P60" s="25"/>
    </row>
    <row r="61" spans="2:16">
      <c r="B61" s="16"/>
      <c r="C61" s="28"/>
      <c r="D61" s="30"/>
      <c r="E61" s="30"/>
      <c r="F61" s="30"/>
      <c r="G61" s="30"/>
      <c r="H61" s="25"/>
      <c r="J61" s="16"/>
      <c r="K61" s="16"/>
      <c r="L61" s="25"/>
      <c r="M61" s="25"/>
      <c r="N61" s="25"/>
      <c r="O61" s="25"/>
      <c r="P61" s="25"/>
    </row>
    <row r="62" spans="2:16">
      <c r="B62" s="16"/>
      <c r="C62" s="28"/>
      <c r="D62" s="30"/>
      <c r="E62" s="30"/>
      <c r="F62" s="30"/>
      <c r="G62" s="30"/>
      <c r="H62" s="25"/>
      <c r="J62" s="16"/>
      <c r="K62" s="16"/>
      <c r="L62" s="25"/>
      <c r="M62" s="25"/>
      <c r="N62" s="25"/>
      <c r="O62" s="25"/>
      <c r="P62" s="25"/>
    </row>
    <row r="63" spans="2:16">
      <c r="B63" s="16"/>
      <c r="C63" s="28"/>
      <c r="D63" s="28"/>
      <c r="E63" s="28"/>
      <c r="F63" s="28"/>
      <c r="G63" s="28"/>
      <c r="H63" s="16"/>
      <c r="I63" s="16"/>
      <c r="J63" s="16"/>
      <c r="K63" s="16"/>
      <c r="L63" s="25"/>
      <c r="M63" s="25"/>
      <c r="N63" s="25"/>
      <c r="O63" s="25"/>
      <c r="P63" s="25"/>
    </row>
    <row r="64" spans="2:16">
      <c r="B64" s="16"/>
      <c r="C64" s="28"/>
      <c r="D64" s="28"/>
      <c r="E64" s="28"/>
      <c r="F64" s="28"/>
      <c r="G64" s="28"/>
      <c r="H64" s="16"/>
      <c r="I64" s="16"/>
      <c r="J64" s="16"/>
      <c r="K64" s="16"/>
      <c r="L64" s="25"/>
      <c r="M64" s="25"/>
      <c r="N64" s="25"/>
      <c r="O64" s="25"/>
      <c r="P64" s="25"/>
    </row>
    <row r="65" spans="2:16">
      <c r="B65" s="16"/>
      <c r="C65" s="28"/>
      <c r="D65" s="28"/>
      <c r="E65" s="28"/>
      <c r="F65" s="28"/>
      <c r="G65" s="28"/>
      <c r="H65" s="16"/>
      <c r="I65" s="16"/>
      <c r="J65" s="16"/>
      <c r="K65" s="16"/>
      <c r="L65" s="16"/>
      <c r="M65" s="16"/>
      <c r="N65" s="16"/>
      <c r="O65" s="16"/>
      <c r="P65" s="16"/>
    </row>
    <row r="66" spans="2:16">
      <c r="B66" s="16"/>
      <c r="C66" s="28"/>
      <c r="D66" s="28"/>
      <c r="E66" s="28"/>
      <c r="F66" s="28"/>
      <c r="G66" s="28"/>
      <c r="H66" s="16"/>
      <c r="I66" s="16"/>
      <c r="J66" s="16"/>
      <c r="K66" s="16"/>
      <c r="L66" s="16"/>
      <c r="M66" s="16"/>
      <c r="N66" s="16"/>
      <c r="O66" s="16"/>
      <c r="P66" s="16"/>
    </row>
    <row r="67" spans="2:16">
      <c r="B67" s="16"/>
      <c r="C67" s="28"/>
      <c r="D67" s="28"/>
      <c r="E67" s="28"/>
      <c r="F67" s="28"/>
      <c r="G67" s="28"/>
      <c r="H67" s="16"/>
      <c r="I67" s="16"/>
      <c r="J67" s="16"/>
      <c r="K67" s="16"/>
      <c r="L67" s="16"/>
      <c r="M67" s="16"/>
      <c r="N67" s="16"/>
      <c r="O67" s="16"/>
      <c r="P67" s="16"/>
    </row>
    <row r="68" spans="2:16">
      <c r="B68" s="16"/>
      <c r="C68" s="28"/>
      <c r="D68" s="28"/>
      <c r="E68" s="30"/>
      <c r="F68" s="30"/>
      <c r="G68" s="30"/>
      <c r="H68" s="30"/>
      <c r="I68" s="16"/>
      <c r="J68" s="16"/>
      <c r="K68" s="16"/>
      <c r="L68" s="16"/>
      <c r="M68" s="16"/>
      <c r="N68" s="16"/>
      <c r="O68" s="16"/>
      <c r="P68" s="16"/>
    </row>
    <row r="69" spans="2:16">
      <c r="B69" s="16"/>
      <c r="C69" s="28"/>
      <c r="D69" s="28"/>
      <c r="E69" s="30"/>
      <c r="F69" s="30"/>
      <c r="G69" s="30"/>
      <c r="H69" s="30"/>
      <c r="I69" s="16"/>
      <c r="J69" s="16"/>
      <c r="K69" s="16"/>
      <c r="L69" s="16"/>
      <c r="M69" s="16"/>
      <c r="N69" s="16"/>
      <c r="O69" s="16"/>
      <c r="P69" s="16"/>
    </row>
    <row r="70" spans="2:16">
      <c r="B70" s="16"/>
      <c r="C70" s="28"/>
      <c r="D70" s="30"/>
      <c r="E70" s="30"/>
      <c r="F70" s="30"/>
      <c r="G70" s="30"/>
      <c r="H70" s="30"/>
      <c r="I70" s="16"/>
      <c r="J70" s="16"/>
      <c r="K70" s="16"/>
      <c r="L70" s="16"/>
      <c r="M70" s="16"/>
      <c r="N70" s="16"/>
      <c r="O70" s="16"/>
      <c r="P70" s="16"/>
    </row>
    <row r="71" spans="2:16">
      <c r="B71" s="16"/>
      <c r="C71" s="28"/>
      <c r="D71" s="30"/>
      <c r="E71" s="30"/>
      <c r="F71" s="30"/>
      <c r="G71" s="30"/>
      <c r="H71" s="30"/>
      <c r="I71" s="16"/>
      <c r="J71" s="16"/>
      <c r="K71" s="16"/>
      <c r="L71" s="16"/>
      <c r="M71" s="16"/>
      <c r="N71" s="16"/>
      <c r="O71" s="16"/>
      <c r="P71" s="16"/>
    </row>
    <row r="72" spans="2:16">
      <c r="B72" s="16"/>
      <c r="C72" s="28"/>
      <c r="D72" s="30"/>
      <c r="E72" s="30"/>
      <c r="F72" s="30"/>
      <c r="G72" s="30"/>
      <c r="H72" s="30"/>
      <c r="I72" s="16"/>
      <c r="J72" s="16"/>
      <c r="K72" s="16"/>
      <c r="L72" s="16"/>
      <c r="M72" s="16"/>
      <c r="N72" s="16"/>
      <c r="O72" s="16"/>
      <c r="P72" s="16"/>
    </row>
    <row r="73" spans="2:16">
      <c r="B73" s="16"/>
      <c r="C73" s="28"/>
      <c r="D73" s="28"/>
      <c r="E73" s="30"/>
      <c r="F73" s="30"/>
      <c r="G73" s="30"/>
      <c r="H73" s="30"/>
      <c r="I73" s="16"/>
      <c r="J73" s="16"/>
      <c r="K73" s="16"/>
      <c r="L73" s="16"/>
      <c r="M73" s="16"/>
      <c r="N73" s="16"/>
      <c r="O73" s="16"/>
      <c r="P73" s="16"/>
    </row>
    <row r="74" spans="2:16">
      <c r="B74" s="16"/>
      <c r="C74" s="28"/>
      <c r="D74" s="28"/>
      <c r="E74" s="30"/>
      <c r="F74" s="30"/>
      <c r="G74" s="30"/>
      <c r="H74" s="30"/>
      <c r="I74" s="16"/>
      <c r="J74" s="16"/>
      <c r="K74" s="16"/>
      <c r="L74" s="16"/>
      <c r="M74" s="16"/>
      <c r="N74" s="16"/>
      <c r="O74" s="16"/>
      <c r="P74" s="16"/>
    </row>
    <row r="75" spans="2:16">
      <c r="B75" s="16"/>
      <c r="C75" s="28"/>
      <c r="D75" s="28"/>
      <c r="E75" s="28"/>
      <c r="F75" s="30"/>
      <c r="G75" s="30"/>
      <c r="H75" s="30"/>
      <c r="I75" s="16"/>
      <c r="J75" s="16"/>
      <c r="K75" s="16"/>
      <c r="L75" s="16"/>
      <c r="M75" s="16"/>
      <c r="N75" s="16"/>
      <c r="O75" s="16"/>
      <c r="P75" s="16"/>
    </row>
    <row r="76" spans="2:16">
      <c r="B76" s="16"/>
      <c r="C76" s="28"/>
      <c r="D76" s="28"/>
      <c r="E76" s="28"/>
      <c r="F76" s="28"/>
      <c r="G76" s="28"/>
      <c r="H76" s="16"/>
      <c r="I76" s="16"/>
      <c r="J76" s="16"/>
      <c r="K76" s="16"/>
      <c r="L76" s="16"/>
      <c r="M76" s="16"/>
      <c r="N76" s="16"/>
      <c r="O76" s="16"/>
      <c r="P76" s="16"/>
    </row>
    <row r="77" spans="2:16">
      <c r="B77" s="16"/>
      <c r="C77" s="28"/>
      <c r="D77" s="28"/>
      <c r="E77" s="28"/>
      <c r="F77" s="28"/>
      <c r="G77" s="28"/>
      <c r="H77" s="16"/>
      <c r="I77" s="16"/>
      <c r="J77" s="16"/>
      <c r="K77" s="16"/>
      <c r="L77" s="16"/>
      <c r="M77" s="16"/>
      <c r="N77" s="16"/>
      <c r="O77" s="16"/>
      <c r="P77" s="16"/>
    </row>
    <row r="78" spans="2:16">
      <c r="I78" s="16"/>
      <c r="J78" s="16"/>
      <c r="K78" s="16"/>
      <c r="L78" s="16"/>
      <c r="M78" s="16"/>
      <c r="N78" s="16"/>
      <c r="O78" s="16"/>
      <c r="P78" s="16"/>
    </row>
    <row r="79" spans="2:16">
      <c r="I79" s="16"/>
      <c r="J79" s="16"/>
      <c r="K79" s="16"/>
      <c r="L79" s="16"/>
      <c r="M79" s="16"/>
      <c r="N79" s="16"/>
      <c r="O79" s="16"/>
      <c r="P79" s="16"/>
    </row>
    <row r="80" spans="2:16">
      <c r="I80" s="16"/>
      <c r="J80" s="16"/>
    </row>
    <row r="81" spans="9:10">
      <c r="I81" s="16"/>
      <c r="J81" s="16"/>
    </row>
  </sheetData>
  <customSheetViews>
    <customSheetView guid="{995F7EF3-E81C-4E85-8327-EF09759375D4}" scale="81" showGridLines="0">
      <selection activeCell="E10" sqref="E10"/>
      <pageMargins left="0" right="0" top="0" bottom="0" header="0" footer="0"/>
      <pageSetup paperSize="9" orientation="portrait" horizontalDpi="0" verticalDpi="0" r:id="rId1"/>
    </customSheetView>
    <customSheetView guid="{998B22CF-E179-422B-8092-B2C83719C874}" scale="81" showGridLines="0">
      <selection activeCell="F6" sqref="F6"/>
      <pageMargins left="0" right="0" top="0" bottom="0" header="0" footer="0"/>
      <pageSetup paperSize="9" orientation="portrait" horizontalDpi="0" verticalDpi="0" r:id="rId2"/>
    </customSheetView>
    <customSheetView guid="{4F25AE7C-4E68-42E2-A9FD-6F376D8CDEFB}" scale="81" showGridLines="0">
      <selection activeCell="E10" sqref="E10"/>
      <pageMargins left="0" right="0" top="0" bottom="0" header="0" footer="0"/>
      <pageSetup paperSize="9" orientation="portrait" horizontalDpi="0" verticalDpi="0" r:id="rId3"/>
    </customSheetView>
  </customSheetViews>
  <mergeCells count="3">
    <mergeCell ref="B23:H23"/>
    <mergeCell ref="J23:P23"/>
    <mergeCell ref="J13:O13"/>
  </mergeCells>
  <conditionalFormatting sqref="D48:I48">
    <cfRule type="top10" dxfId="51" priority="63" bottom="1" rank="3"/>
    <cfRule type="top10" dxfId="50" priority="64" rank="3"/>
  </conditionalFormatting>
  <conditionalFormatting sqref="C4:C10 D7:H7">
    <cfRule type="top10" dxfId="49" priority="51" bottom="1" rank="1"/>
    <cfRule type="top10" dxfId="48" priority="52" rank="1"/>
  </conditionalFormatting>
  <conditionalFormatting sqref="D4:D6 E6 D8:D10 E8:H8">
    <cfRule type="top10" dxfId="47" priority="49" bottom="1" rank="1"/>
    <cfRule type="top10" dxfId="46" priority="50" rank="1"/>
  </conditionalFormatting>
  <conditionalFormatting sqref="E4:E5 E9:E10">
    <cfRule type="top10" dxfId="45" priority="47" bottom="1" rank="1"/>
    <cfRule type="top10" dxfId="44" priority="48" rank="1"/>
  </conditionalFormatting>
  <conditionalFormatting sqref="F4:F6 F9:F10">
    <cfRule type="top10" dxfId="43" priority="45" bottom="1" rank="1"/>
    <cfRule type="top10" dxfId="42" priority="46" rank="1"/>
  </conditionalFormatting>
  <conditionalFormatting sqref="G4:G6 G9:G10">
    <cfRule type="top10" dxfId="41" priority="43" bottom="1" rank="1"/>
    <cfRule type="top10" dxfId="40" priority="44" rank="1"/>
  </conditionalFormatting>
  <conditionalFormatting sqref="H4:H6 H9:H10">
    <cfRule type="top10" dxfId="39" priority="41" bottom="1" rank="1"/>
    <cfRule type="top10" dxfId="38" priority="42" rank="1"/>
  </conditionalFormatting>
  <conditionalFormatting sqref="K4:K10">
    <cfRule type="top10" dxfId="37" priority="39" bottom="1" rank="1"/>
    <cfRule type="top10" dxfId="36" priority="40" rank="1"/>
  </conditionalFormatting>
  <conditionalFormatting sqref="L4:L10">
    <cfRule type="top10" dxfId="35" priority="37" bottom="1" rank="1"/>
    <cfRule type="top10" dxfId="34" priority="38" rank="1"/>
  </conditionalFormatting>
  <conditionalFormatting sqref="M4:M10">
    <cfRule type="top10" dxfId="33" priority="35" bottom="1" rank="1"/>
    <cfRule type="top10" dxfId="32" priority="36" rank="1"/>
  </conditionalFormatting>
  <conditionalFormatting sqref="N4:N10">
    <cfRule type="top10" dxfId="31" priority="33" bottom="1" rank="1"/>
    <cfRule type="top10" dxfId="30" priority="34" rank="1"/>
  </conditionalFormatting>
  <conditionalFormatting sqref="O4:O10">
    <cfRule type="top10" dxfId="29" priority="31" bottom="1" rank="1"/>
    <cfRule type="top10" dxfId="28" priority="32" rank="1"/>
  </conditionalFormatting>
  <conditionalFormatting sqref="P4:P10">
    <cfRule type="top10" dxfId="27" priority="29" bottom="1" rank="1"/>
    <cfRule type="top10" dxfId="26" priority="30" rank="1"/>
  </conditionalFormatting>
  <conditionalFormatting sqref="J15:J18">
    <cfRule type="top10" dxfId="25" priority="26" bottom="1" rank="1"/>
    <cfRule type="top10" dxfId="24" priority="27" rank="1"/>
  </conditionalFormatting>
  <conditionalFormatting sqref="K15:K18">
    <cfRule type="top10" dxfId="23" priority="24" bottom="1" rank="1"/>
    <cfRule type="top10" dxfId="22" priority="25" rank="1"/>
  </conditionalFormatting>
  <conditionalFormatting sqref="L15:L18">
    <cfRule type="top10" dxfId="21" priority="22" bottom="1" rank="1"/>
    <cfRule type="top10" dxfId="20" priority="23" rank="1"/>
  </conditionalFormatting>
  <conditionalFormatting sqref="M15:M18">
    <cfRule type="top10" dxfId="19" priority="20" bottom="1" rank="1"/>
    <cfRule type="top10" dxfId="18" priority="21" rank="1"/>
  </conditionalFormatting>
  <conditionalFormatting sqref="N15:N18">
    <cfRule type="top10" dxfId="17" priority="18" bottom="1" rank="1"/>
    <cfRule type="top10" dxfId="16" priority="19" rank="1"/>
  </conditionalFormatting>
  <conditionalFormatting sqref="O15:O18">
    <cfRule type="top10" dxfId="15" priority="16" bottom="1" rank="1"/>
    <cfRule type="top10" dxfId="14" priority="17" rank="1"/>
  </conditionalFormatting>
  <conditionalFormatting sqref="C15:C18">
    <cfRule type="top10" dxfId="13" priority="13" bottom="1" rank="1"/>
    <cfRule type="top10" dxfId="12" priority="14" rank="1"/>
  </conditionalFormatting>
  <conditionalFormatting sqref="D15:D18">
    <cfRule type="top10" dxfId="11" priority="11" bottom="1" rank="1"/>
    <cfRule type="top10" dxfId="10" priority="12" rank="1"/>
  </conditionalFormatting>
  <conditionalFormatting sqref="E15:E18">
    <cfRule type="top10" dxfId="9" priority="9" bottom="1" rank="1"/>
    <cfRule type="top10" dxfId="8" priority="10" rank="1"/>
  </conditionalFormatting>
  <conditionalFormatting sqref="F15:F18">
    <cfRule type="top10" dxfId="7" priority="7" bottom="1" rank="1"/>
    <cfRule type="top10" dxfId="6" priority="8" rank="1"/>
  </conditionalFormatting>
  <conditionalFormatting sqref="G15:G18">
    <cfRule type="top10" dxfId="5" priority="5" bottom="1" rank="1"/>
    <cfRule type="top10" dxfId="4" priority="6" rank="1"/>
  </conditionalFormatting>
  <conditionalFormatting sqref="H15:H18">
    <cfRule type="top10" dxfId="3" priority="3" bottom="1" rank="1"/>
    <cfRule type="top10" dxfId="2" priority="4" rank="1"/>
  </conditionalFormatting>
  <conditionalFormatting sqref="K26">
    <cfRule type="top10" dxfId="1" priority="1" bottom="1" rank="1"/>
    <cfRule type="top10" dxfId="0" priority="2" rank="1"/>
  </conditionalFormatting>
  <pageMargins left="0.51181102362204722" right="0.51181102362204722" top="0.78740157480314965" bottom="0.78740157480314965" header="0.31496062992125984" footer="0.31496062992125984"/>
  <pageSetup paperSize="9" orientation="portrait" horizontalDpi="0" verticalDpi="0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6" id="{873F5915-4A91-4B39-B6A9-F9F159CCE362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N44:N45</xm:sqref>
        </x14:conditionalFormatting>
        <x14:conditionalFormatting xmlns:xm="http://schemas.microsoft.com/office/excel/2006/main">
          <x14:cfRule type="iconSet" priority="118" id="{5E22F9FD-8F3C-4A9A-AB67-91409C88D5C8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L30:L38</xm:sqref>
        </x14:conditionalFormatting>
        <x14:conditionalFormatting xmlns:xm="http://schemas.microsoft.com/office/excel/2006/main">
          <x14:cfRule type="iconSet" priority="113" id="{C77D063C-0FA6-4D58-B257-0EC552E90E0A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L29</xm:sqref>
        </x14:conditionalFormatting>
        <x14:conditionalFormatting xmlns:xm="http://schemas.microsoft.com/office/excel/2006/main">
          <x14:cfRule type="iconSet" priority="111" id="{F1BDE8F6-BB23-4FFF-B46A-6B2C8F075396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M40:M43</xm:sqref>
        </x14:conditionalFormatting>
        <x14:conditionalFormatting xmlns:xm="http://schemas.microsoft.com/office/excel/2006/main">
          <x14:cfRule type="iconSet" priority="112" id="{1A6F8ECC-C2B5-4D6A-91B9-F65D97DCE7F7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N29:N38</xm:sqref>
        </x14:conditionalFormatting>
        <x14:conditionalFormatting xmlns:xm="http://schemas.microsoft.com/office/excel/2006/main">
          <x14:cfRule type="iconSet" priority="108" id="{A349A4E7-4CB2-454C-B86C-063DB896A94C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M29:M38</xm:sqref>
        </x14:conditionalFormatting>
        <x14:conditionalFormatting xmlns:xm="http://schemas.microsoft.com/office/excel/2006/main">
          <x14:cfRule type="iconSet" priority="95" id="{E287E0C4-AC68-428F-B52F-62FE44F84037}">
            <x14:iconSet iconSet="3Triangles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E68:H75</xm:sqref>
        </x14:conditionalFormatting>
        <x14:conditionalFormatting xmlns:xm="http://schemas.microsoft.com/office/excel/2006/main">
          <x14:cfRule type="iconSet" priority="94" id="{426D7C61-0043-4CD1-B101-43B2EFE427F3}">
            <x14:iconSet iconSet="3Triangles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D70:D72</xm:sqref>
        </x14:conditionalFormatting>
        <x14:conditionalFormatting xmlns:xm="http://schemas.microsoft.com/office/excel/2006/main">
          <x14:cfRule type="iconSet" priority="93" id="{6E234743-9ABA-45D8-B966-D33AC6221AEE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>
                <xm:f>0</xm:f>
              </x14:cfvo>
            </x14:iconSet>
          </x14:cfRule>
          <xm:sqref>G68</xm:sqref>
        </x14:conditionalFormatting>
        <x14:conditionalFormatting xmlns:xm="http://schemas.microsoft.com/office/excel/2006/main">
          <x14:cfRule type="iconSet" priority="119" id="{FFE36DEC-D9C6-4FC7-A638-026EBC2F0430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L40:L45</xm:sqref>
        </x14:conditionalFormatting>
        <x14:conditionalFormatting xmlns:xm="http://schemas.microsoft.com/office/excel/2006/main">
          <x14:cfRule type="iconSet" priority="121" id="{7C9346DF-E7CD-4ABB-8C54-EB705B817705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N40:N43</xm:sqref>
        </x14:conditionalFormatting>
        <x14:conditionalFormatting xmlns:xm="http://schemas.microsoft.com/office/excel/2006/main">
          <x14:cfRule type="iconSet" priority="122" id="{181F1786-B48F-4129-87E2-D9DDCB3FB028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M44:M45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X37"/>
  <sheetViews>
    <sheetView showGridLines="0" workbookViewId="0" xr3:uid="{842E5F09-E766-5B8D-85AF-A39847EA96FD}">
      <selection activeCell="E24" sqref="E24"/>
    </sheetView>
  </sheetViews>
  <sheetFormatPr defaultRowHeight="15" outlineLevelCol="1"/>
  <cols>
    <col min="3" max="3" width="18.42578125" bestFit="1" customWidth="1"/>
    <col min="4" max="4" width="11.7109375" bestFit="1" customWidth="1"/>
    <col min="5" max="5" width="14.5703125" bestFit="1" customWidth="1"/>
    <col min="6" max="6" width="15.5703125" bestFit="1" customWidth="1"/>
    <col min="7" max="7" width="25.7109375" bestFit="1" customWidth="1"/>
    <col min="8" max="8" width="26.7109375" bestFit="1" customWidth="1"/>
    <col min="11" max="11" width="17" hidden="1" customWidth="1" outlineLevel="1"/>
    <col min="12" max="12" width="16.5703125" bestFit="1" customWidth="1" collapsed="1"/>
    <col min="14" max="14" width="17" bestFit="1" customWidth="1"/>
    <col min="23" max="23" width="16.5703125" bestFit="1" customWidth="1"/>
  </cols>
  <sheetData>
    <row r="3" spans="3:24">
      <c r="D3" s="40" t="s">
        <v>67</v>
      </c>
      <c r="E3" s="40" t="s">
        <v>68</v>
      </c>
      <c r="G3" s="51" t="s">
        <v>69</v>
      </c>
    </row>
    <row r="4" spans="3:24">
      <c r="D4" s="108" t="s">
        <v>70</v>
      </c>
      <c r="E4" s="109" t="s">
        <v>71</v>
      </c>
      <c r="F4" s="110" t="s">
        <v>72</v>
      </c>
      <c r="G4" s="111" t="s">
        <v>73</v>
      </c>
      <c r="H4" s="112" t="s">
        <v>74</v>
      </c>
    </row>
    <row r="5" spans="3:24">
      <c r="C5" s="23" t="s">
        <v>3</v>
      </c>
      <c r="D5" s="163">
        <f>'Mês-Preços'!$D$21</f>
        <v>2.3925000000000001</v>
      </c>
      <c r="E5" s="163">
        <v>2.1949999999999998</v>
      </c>
      <c r="F5" s="113">
        <f>D5/E5-1</f>
        <v>8.9977220956720005E-2</v>
      </c>
      <c r="G5" s="172">
        <v>2.1819999999999999</v>
      </c>
      <c r="H5" s="114">
        <f t="shared" ref="H5:H10" si="0">(D5/G5)-1</f>
        <v>9.6471127406049462E-2</v>
      </c>
    </row>
    <row r="6" spans="3:24">
      <c r="C6" s="23" t="s">
        <v>4</v>
      </c>
      <c r="D6" s="164">
        <f>'Mês-Preços'!$E$21</f>
        <v>3.6908000000000003</v>
      </c>
      <c r="E6" s="164">
        <v>3.56</v>
      </c>
      <c r="F6" s="113">
        <f>D6/E6-1</f>
        <v>3.6741573033707953E-2</v>
      </c>
      <c r="G6" s="160">
        <v>3.5</v>
      </c>
      <c r="H6" s="114">
        <f t="shared" si="0"/>
        <v>5.4514285714285737E-2</v>
      </c>
      <c r="I6" s="16"/>
      <c r="J6" s="16"/>
      <c r="K6" s="16"/>
      <c r="L6" s="16"/>
    </row>
    <row r="7" spans="3:24">
      <c r="C7" s="23" t="s">
        <v>75</v>
      </c>
      <c r="D7" s="164">
        <f>'Mês-Preços'!$F$21</f>
        <v>4.0915555555555549</v>
      </c>
      <c r="E7" s="164">
        <v>3.98</v>
      </c>
      <c r="F7" s="113">
        <f>D7/E7-1</f>
        <v>2.8029034059184665E-2</v>
      </c>
      <c r="G7" s="160">
        <v>3.73</v>
      </c>
      <c r="H7" s="114">
        <f t="shared" si="0"/>
        <v>9.693178433124805E-2</v>
      </c>
      <c r="I7" s="25"/>
      <c r="J7" s="16"/>
      <c r="K7" s="26"/>
      <c r="L7" s="16"/>
    </row>
    <row r="8" spans="3:24">
      <c r="C8" s="23" t="s">
        <v>76</v>
      </c>
      <c r="D8" s="164">
        <f>'Mês-Preços'!$G$21</f>
        <v>4.2223750000000004</v>
      </c>
      <c r="E8" s="164">
        <v>4.16</v>
      </c>
      <c r="F8" s="113">
        <f>D8/E8-1</f>
        <v>1.4993990384615463E-2</v>
      </c>
      <c r="G8" s="160">
        <v>3.85</v>
      </c>
      <c r="H8" s="114">
        <f t="shared" si="0"/>
        <v>9.6720779220779374E-2</v>
      </c>
      <c r="I8" s="25"/>
      <c r="J8" s="16"/>
      <c r="K8" s="26"/>
      <c r="L8" s="16"/>
    </row>
    <row r="9" spans="3:24">
      <c r="C9" s="23" t="s">
        <v>7</v>
      </c>
      <c r="D9" s="165">
        <f>'Mês-Preços'!$H$21</f>
        <v>3.4348333333333336</v>
      </c>
      <c r="E9" s="165">
        <v>3.3889999999999998</v>
      </c>
      <c r="F9" s="113">
        <f>D9/E9-1</f>
        <v>1.3524146749287036E-2</v>
      </c>
      <c r="G9" s="172">
        <v>3.0150000000000001</v>
      </c>
      <c r="H9" s="114">
        <f t="shared" si="0"/>
        <v>0.13924820342730793</v>
      </c>
      <c r="I9" s="25"/>
      <c r="J9" s="16"/>
      <c r="K9" s="26"/>
      <c r="L9" s="16"/>
    </row>
    <row r="10" spans="3:24">
      <c r="C10" s="45" t="s">
        <v>8</v>
      </c>
      <c r="D10" s="163">
        <f>'Mês-Preços'!$I$21</f>
        <v>3.4617999999999998</v>
      </c>
      <c r="E10" s="163">
        <v>3.419</v>
      </c>
      <c r="F10" s="113">
        <f>(D10/E10)-1</f>
        <v>1.2518280198888565E-2</v>
      </c>
      <c r="G10" s="160">
        <v>3.14</v>
      </c>
      <c r="H10" s="114">
        <f t="shared" si="0"/>
        <v>0.10248407643312096</v>
      </c>
      <c r="I10" s="25"/>
      <c r="J10" s="16"/>
      <c r="K10" s="26"/>
      <c r="L10" s="16"/>
    </row>
    <row r="11" spans="3:24" ht="15.75" thickBot="1">
      <c r="E11" s="25"/>
      <c r="F11" s="16"/>
      <c r="G11" s="26"/>
      <c r="H11" s="16"/>
      <c r="I11" s="25"/>
      <c r="J11" s="16"/>
      <c r="K11" s="26"/>
      <c r="L11" s="16"/>
    </row>
    <row r="12" spans="3:24">
      <c r="C12" s="105" t="s">
        <v>77</v>
      </c>
      <c r="D12" s="106" t="s">
        <v>78</v>
      </c>
      <c r="E12" s="16"/>
      <c r="F12" s="16"/>
      <c r="G12" s="16"/>
      <c r="H12" s="16"/>
      <c r="I12" s="16"/>
      <c r="J12" s="16"/>
      <c r="K12" s="16"/>
      <c r="L12" s="16"/>
    </row>
    <row r="13" spans="3:24">
      <c r="C13" s="41" t="s">
        <v>79</v>
      </c>
      <c r="D13" s="116">
        <v>0.09</v>
      </c>
      <c r="V13" s="16"/>
      <c r="W13" s="16"/>
      <c r="X13" s="16"/>
    </row>
    <row r="14" spans="3:24">
      <c r="C14" s="41" t="s">
        <v>80</v>
      </c>
      <c r="D14" s="116">
        <v>1.7000000000000001E-2</v>
      </c>
      <c r="F14" s="43" t="s">
        <v>81</v>
      </c>
      <c r="G14" s="43" t="s">
        <v>82</v>
      </c>
      <c r="H14" s="42" t="s">
        <v>83</v>
      </c>
      <c r="V14" s="16"/>
      <c r="W14" s="16"/>
      <c r="X14" s="16"/>
    </row>
    <row r="15" spans="3:24">
      <c r="C15" s="41" t="s">
        <v>84</v>
      </c>
      <c r="D15" s="116">
        <v>5.11E-2</v>
      </c>
      <c r="F15" s="227" t="s">
        <v>3</v>
      </c>
      <c r="G15" s="230">
        <v>0.09</v>
      </c>
      <c r="H15" s="233">
        <v>9.6500000000000002E-2</v>
      </c>
      <c r="V15" s="16"/>
      <c r="W15" s="16"/>
      <c r="X15" s="16"/>
    </row>
    <row r="16" spans="3:24">
      <c r="C16" s="41" t="s">
        <v>85</v>
      </c>
      <c r="D16" s="116">
        <v>3.3300000000000003E-2</v>
      </c>
      <c r="F16" s="228" t="s">
        <v>4</v>
      </c>
      <c r="G16" s="231">
        <v>3.6700000000000003E-2</v>
      </c>
      <c r="H16" s="234">
        <v>5.45E-2</v>
      </c>
      <c r="V16" s="16"/>
      <c r="W16" s="16"/>
      <c r="X16" s="26"/>
    </row>
    <row r="17" spans="3:24">
      <c r="C17" s="41" t="s">
        <v>86</v>
      </c>
      <c r="D17" s="116">
        <v>1.2500000000000001E-2</v>
      </c>
      <c r="F17" s="228" t="s">
        <v>54</v>
      </c>
      <c r="G17" s="231">
        <v>2.8000000000000001E-2</v>
      </c>
      <c r="H17" s="234">
        <v>9.69E-2</v>
      </c>
      <c r="V17" s="16"/>
      <c r="W17" s="16"/>
      <c r="X17" s="26"/>
    </row>
    <row r="18" spans="3:24">
      <c r="C18" s="104" t="s">
        <v>87</v>
      </c>
      <c r="D18" s="115">
        <v>1.35E-2</v>
      </c>
      <c r="F18" s="228" t="s">
        <v>55</v>
      </c>
      <c r="G18" s="231">
        <v>1.4999999999999999E-2</v>
      </c>
      <c r="H18" s="234">
        <v>9.6699999999999994E-2</v>
      </c>
      <c r="V18" s="16"/>
      <c r="W18" s="16"/>
      <c r="X18" s="26"/>
    </row>
    <row r="19" spans="3:24">
      <c r="E19" s="16"/>
      <c r="F19" s="228" t="s">
        <v>7</v>
      </c>
      <c r="G19" s="231">
        <v>1.35E-2</v>
      </c>
      <c r="H19" s="234">
        <v>0.13919999999999999</v>
      </c>
      <c r="V19" s="16"/>
      <c r="W19" s="16"/>
      <c r="X19" s="26"/>
    </row>
    <row r="20" spans="3:24" ht="15.75" thickBot="1">
      <c r="E20" s="16"/>
      <c r="F20" s="229" t="s">
        <v>8</v>
      </c>
      <c r="G20" s="232">
        <v>1.2500000000000001E-2</v>
      </c>
      <c r="H20" s="235">
        <v>0.10249999999999999</v>
      </c>
      <c r="V20" s="16"/>
      <c r="W20" s="16"/>
      <c r="X20" s="27"/>
    </row>
    <row r="21" spans="3:24">
      <c r="D21" s="156"/>
      <c r="V21" s="16"/>
      <c r="W21" s="16"/>
      <c r="X21" s="16"/>
    </row>
    <row r="22" spans="3:24">
      <c r="D22" s="156"/>
      <c r="H22" s="47"/>
      <c r="I22" s="48"/>
      <c r="J22" s="48"/>
      <c r="K22" s="49"/>
      <c r="V22" s="16"/>
      <c r="W22" s="16"/>
      <c r="X22" s="16"/>
    </row>
    <row r="23" spans="3:24">
      <c r="D23" s="156"/>
      <c r="H23" s="47"/>
      <c r="I23" s="48"/>
      <c r="J23" s="48"/>
      <c r="K23" s="49"/>
      <c r="L23" s="49"/>
      <c r="M23" s="48"/>
      <c r="V23" s="16"/>
      <c r="W23" s="16"/>
      <c r="X23" s="16"/>
    </row>
    <row r="24" spans="3:24">
      <c r="D24" s="156"/>
      <c r="E24" s="46"/>
      <c r="I24" s="10"/>
      <c r="M24" s="16"/>
      <c r="V24" s="16"/>
      <c r="W24" s="16"/>
      <c r="X24" s="16"/>
    </row>
    <row r="25" spans="3:24">
      <c r="D25" s="157"/>
      <c r="H25" s="10"/>
      <c r="L25" s="16"/>
    </row>
    <row r="26" spans="3:24" ht="10.5" customHeight="1">
      <c r="D26" s="156"/>
      <c r="E26" s="46"/>
      <c r="I26" s="10"/>
      <c r="M26" s="16"/>
    </row>
    <row r="27" spans="3:24" ht="5.25" customHeight="1">
      <c r="E27" s="46"/>
      <c r="I27" s="10"/>
      <c r="M27" s="16"/>
    </row>
    <row r="28" spans="3:24">
      <c r="E28" s="46"/>
      <c r="F28" s="5"/>
      <c r="G28" s="5"/>
      <c r="H28" s="5"/>
      <c r="I28" s="10"/>
      <c r="M28" s="16"/>
    </row>
    <row r="29" spans="3:24">
      <c r="E29" s="101"/>
      <c r="F29" s="101"/>
      <c r="G29" s="101"/>
      <c r="H29" s="102"/>
      <c r="I29" s="10"/>
      <c r="J29" s="16"/>
      <c r="K29" s="16"/>
      <c r="L29" s="16"/>
      <c r="M29" s="16"/>
    </row>
    <row r="30" spans="3:24">
      <c r="I30" s="102"/>
      <c r="J30" s="103"/>
      <c r="K30" s="16"/>
      <c r="L30" s="16"/>
      <c r="M30" s="16"/>
    </row>
    <row r="31" spans="3:24">
      <c r="M31" s="16"/>
    </row>
    <row r="32" spans="3:24">
      <c r="M32" s="16"/>
    </row>
    <row r="33" spans="13:13">
      <c r="M33" s="16"/>
    </row>
    <row r="34" spans="13:13">
      <c r="M34" s="16"/>
    </row>
    <row r="35" spans="13:13">
      <c r="M35" s="16"/>
    </row>
    <row r="36" spans="13:13">
      <c r="M36" s="16"/>
    </row>
    <row r="37" spans="13:13">
      <c r="M37" s="16"/>
    </row>
  </sheetData>
  <autoFilter ref="C12:D18" xr:uid="{00000000-0009-0000-0000-000002000000}">
    <sortState xmlns:xlrd2="http://schemas.microsoft.com/office/spreadsheetml/2017/richdata2" ref="C13:D18">
      <sortCondition ref="D12:D18"/>
    </sortState>
  </autoFilter>
  <sortState xmlns:xlrd2="http://schemas.microsoft.com/office/spreadsheetml/2017/richdata2" ref="C13:D18">
    <sortCondition descending="1" ref="C13"/>
  </sortState>
  <customSheetViews>
    <customSheetView guid="{995F7EF3-E81C-4E85-8327-EF09759375D4}" showGridLines="0" showAutoFilter="1" hiddenColumns="1">
      <selection activeCell="F14" sqref="F14:H20"/>
      <pageMargins left="0" right="0" top="0" bottom="0" header="0" footer="0"/>
      <pageSetup paperSize="9" orientation="portrait" horizontalDpi="0" verticalDpi="0" r:id="rId1"/>
      <autoFilter ref="C12:D18" xr:uid="{00000000-0000-0000-0000-000000000000}">
        <sortState xmlns:xlrd2="http://schemas.microsoft.com/office/spreadsheetml/2017/richdata2" ref="C13:D18">
          <sortCondition ref="D12:D18"/>
        </sortState>
      </autoFilter>
    </customSheetView>
    <customSheetView guid="{998B22CF-E179-422B-8092-B2C83719C874}" showGridLines="0" showAutoFilter="1" hiddenColumns="1">
      <selection activeCell="H24" sqref="H24"/>
      <pageMargins left="0" right="0" top="0" bottom="0" header="0" footer="0"/>
      <pageSetup paperSize="9" orientation="portrait" horizontalDpi="0" verticalDpi="0" r:id="rId2"/>
      <autoFilter ref="C12:D18" xr:uid="{00000000-0000-0000-0000-000000000000}">
        <sortState xmlns:xlrd2="http://schemas.microsoft.com/office/spreadsheetml/2017/richdata2" ref="C13:D18">
          <sortCondition ref="D12:D18"/>
        </sortState>
      </autoFilter>
    </customSheetView>
    <customSheetView guid="{4F25AE7C-4E68-42E2-A9FD-6F376D8CDEFB}" showGridLines="0" showAutoFilter="1" hiddenColumns="1">
      <selection activeCell="F14" sqref="F14:H20"/>
      <pageMargins left="0" right="0" top="0" bottom="0" header="0" footer="0"/>
      <pageSetup paperSize="9" orientation="portrait" horizontalDpi="0" verticalDpi="0" r:id="rId3"/>
      <autoFilter ref="C12:D18" xr:uid="{00000000-0000-0000-0000-000000000000}">
        <sortState xmlns:xlrd2="http://schemas.microsoft.com/office/spreadsheetml/2017/richdata2" ref="C13:D18">
          <sortCondition ref="D12:D18"/>
        </sortState>
      </autoFilter>
    </customSheetView>
  </customSheetViews>
  <conditionalFormatting sqref="G16">
    <cfRule type="iconSet" priority="20">
      <iconSet>
        <cfvo type="percent" val="0"/>
        <cfvo type="percent" val="33"/>
        <cfvo type="percent" val="67"/>
      </iconSet>
    </cfRule>
  </conditionalFormatting>
  <conditionalFormatting sqref="H16">
    <cfRule type="iconSet" priority="7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9128DB66-87B1-4D78-A249-725A3065EC8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14" id="{AFF6B948-E3D8-4EFF-8845-863D976A250C}">
            <x14:iconSet custom="1">
              <x14:cfvo type="percent">
                <xm:f>0</xm:f>
              </x14:cfvo>
              <x14:cfvo type="percent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15" id="{44893A73-96F8-4F86-8E74-89411F83822D}">
            <x14:iconSet custom="1">
              <x14:cfvo type="percent">
                <xm:f>0</xm:f>
              </x14:cfvo>
              <x14:cfvo type="percentile">
                <xm:f>0</xm:f>
              </x14:cfvo>
              <x14:cfvo type="percentile">
                <xm:f>100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16" id="{BBA6982D-B957-4D3F-BD54-60FF073A4B6E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>
                <xm:f>67</xm:f>
              </x14:cfvo>
            </x14:iconSet>
          </x14:cfRule>
          <x14:cfRule type="iconSet" priority="18" id="{72A56598-F7B1-4666-A3D5-1C5858855B35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G15:G20</xm:sqref>
        </x14:conditionalFormatting>
        <x14:conditionalFormatting xmlns:xm="http://schemas.microsoft.com/office/excel/2006/main">
          <x14:cfRule type="iconSet" priority="19" id="{81A2D8C1-2388-450A-9813-4D003F766EC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iangles" iconId="0"/>
              <x14:cfIcon iconSet="3Triangles" iconId="0"/>
              <x14:cfIcon iconSet="3Triangles" iconId="0"/>
            </x14:iconSet>
          </x14:cfRule>
          <x14:cfRule type="iconSet" priority="21" id="{B5F45436-7CCF-4A74-BD02-28F33D5328A7}">
            <x14:iconSet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24" id="{8CBD304B-58C4-4C69-94AA-7DDD9E5DFE8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G16</xm:sqref>
        </x14:conditionalFormatting>
        <x14:conditionalFormatting xmlns:xm="http://schemas.microsoft.com/office/excel/2006/main">
          <x14:cfRule type="iconSet" priority="22" id="{AB456965-EAB6-47B5-B2EE-59C71BD83B26}">
            <x14:iconSet custom="1">
              <x14:cfvo type="percent">
                <xm:f>0</xm:f>
              </x14:cfvo>
              <x14:cfvo type="percent">
                <xm:f>55</xm:f>
              </x14:cfvo>
              <x14:cfvo type="percent">
                <xm:f>66</xm:f>
              </x14:cfvo>
              <x14:cfIcon iconSet="3Triangles" iconId="1"/>
              <x14:cfIcon iconSet="3Triangles" iconId="1"/>
              <x14:cfIcon iconSet="3Triangles" iconId="1"/>
            </x14:iconSet>
          </x14:cfRule>
          <xm:sqref>G15:G20</xm:sqref>
        </x14:conditionalFormatting>
        <x14:conditionalFormatting xmlns:xm="http://schemas.microsoft.com/office/excel/2006/main">
          <x14:cfRule type="iconSet" priority="1" id="{98C06E51-31DC-4E39-B7B3-AC385DFD1D2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2" id="{111BC96C-2BC6-453A-922D-11176E97E323}">
            <x14:iconSet custom="1">
              <x14:cfvo type="percent">
                <xm:f>0</xm:f>
              </x14:cfvo>
              <x14:cfvo type="percent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3" id="{9AEA56DD-57C6-42DA-BD3A-C79A066CE5ED}">
            <x14:iconSet custom="1">
              <x14:cfvo type="percent">
                <xm:f>0</xm:f>
              </x14:cfvo>
              <x14:cfvo type="percentile">
                <xm:f>0</xm:f>
              </x14:cfvo>
              <x14:cfvo type="percentile">
                <xm:f>100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4" id="{3CE31937-3579-48C4-AB6E-910613CD7B43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>
                <xm:f>67</xm:f>
              </x14:cfvo>
            </x14:iconSet>
          </x14:cfRule>
          <x14:cfRule type="iconSet" priority="5" id="{0D0FA44D-F9B5-45C1-B9C8-A5F4B50B8A7D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H15:H20</xm:sqref>
        </x14:conditionalFormatting>
        <x14:conditionalFormatting xmlns:xm="http://schemas.microsoft.com/office/excel/2006/main">
          <x14:cfRule type="iconSet" priority="6" id="{2F56AF8E-AE96-4740-9074-A7CDC909595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iangles" iconId="0"/>
              <x14:cfIcon iconSet="3Triangles" iconId="0"/>
              <x14:cfIcon iconSet="3Triangles" iconId="0"/>
            </x14:iconSet>
          </x14:cfRule>
          <x14:cfRule type="iconSet" priority="8" id="{FA3B9026-C160-4DD9-B216-AE01A7BA2666}">
            <x14:iconSet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10" id="{7F69C114-3109-4C49-BE55-1F8949090E5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H16</xm:sqref>
        </x14:conditionalFormatting>
        <x14:conditionalFormatting xmlns:xm="http://schemas.microsoft.com/office/excel/2006/main">
          <x14:cfRule type="iconSet" priority="9" id="{47308252-724C-4655-ABE2-AF6D2DB17E3B}">
            <x14:iconSet custom="1">
              <x14:cfvo type="percent">
                <xm:f>0</xm:f>
              </x14:cfvo>
              <x14:cfvo type="percent">
                <xm:f>55</xm:f>
              </x14:cfvo>
              <x14:cfvo type="percent">
                <xm:f>66</xm:f>
              </x14:cfvo>
              <x14:cfIcon iconSet="3Triangles" iconId="1"/>
              <x14:cfIcon iconSet="3Triangles" iconId="1"/>
              <x14:cfIcon iconSet="3Triangles" iconId="1"/>
            </x14:iconSet>
          </x14:cfRule>
          <xm:sqref>H15:H20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 xr3:uid="{51F8DEE0-4D01-5F28-A812-FC0BD7CAC4A5}">
      <selection activeCell="D26" sqref="D26"/>
    </sheetView>
  </sheetViews>
  <sheetFormatPr defaultRowHeight="15"/>
  <sheetData/>
  <customSheetViews>
    <customSheetView guid="{995F7EF3-E81C-4E85-8327-EF09759375D4}">
      <selection activeCell="D26" sqref="D26"/>
      <pageMargins left="0" right="0" top="0" bottom="0" header="0" footer="0"/>
    </customSheetView>
    <customSheetView guid="{998B22CF-E179-422B-8092-B2C83719C874}">
      <selection activeCell="D26" sqref="D26"/>
      <pageMargins left="0" right="0" top="0" bottom="0" header="0" footer="0"/>
    </customSheetView>
    <customSheetView guid="{4F25AE7C-4E68-42E2-A9FD-6F376D8CDEFB}">
      <selection activeCell="D26" sqref="D26"/>
      <pageMargins left="0" right="0" top="0" bottom="0" header="0" footer="0"/>
    </customSheetView>
  </customSheetView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 xr3:uid="{F9CF3CF3-643B-5BE6-8B46-32C596A47465}"/>
  </sheetViews>
  <sheetFormatPr defaultRowHeight="15"/>
  <sheetData/>
  <customSheetViews>
    <customSheetView guid="{995F7EF3-E81C-4E85-8327-EF09759375D4}">
      <pageMargins left="0" right="0" top="0" bottom="0" header="0" footer="0"/>
    </customSheetView>
    <customSheetView guid="{998B22CF-E179-422B-8092-B2C83719C874}">
      <pageMargins left="0" right="0" top="0" bottom="0" header="0" footer="0"/>
    </customSheetView>
    <customSheetView guid="{4F25AE7C-4E68-42E2-A9FD-6F376D8CDEFB}">
      <pageMargins left="0" right="0" top="0" bottom="0" header="0" footer="0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ceae - FUCAPE</dc:creator>
  <cp:keywords/>
  <dc:description/>
  <cp:lastModifiedBy>CEAE Fucape</cp:lastModifiedBy>
  <cp:revision/>
  <dcterms:created xsi:type="dcterms:W3CDTF">2006-09-25T12:47:36Z</dcterms:created>
  <dcterms:modified xsi:type="dcterms:W3CDTF">2019-01-31T02:41:28Z</dcterms:modified>
  <cp:category/>
  <cp:contentStatus/>
</cp:coreProperties>
</file>