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7"/>
  <workbookPr autoCompressPictures="0" defaultThemeVersion="124226"/>
  <xr:revisionPtr revIDLastSave="74" documentId="11_9FB047DDFEFCBAC58187FE207715F24470EFA458" xr6:coauthVersionLast="44" xr6:coauthVersionMax="44" xr10:uidLastSave="{B80CE345-F30C-4201-84C7-D662A4754AA7}"/>
  <bookViews>
    <workbookView xWindow="0" yWindow="0" windowWidth="24000" windowHeight="9510" firstSheet="2" activeTab="1" xr2:uid="{00000000-000D-0000-FFFF-FFFF00000000}"/>
  </bookViews>
  <sheets>
    <sheet name="Mês-Preços" sheetId="1" r:id="rId1"/>
    <sheet name="Médias" sheetId="2" r:id="rId2"/>
    <sheet name="Gráficos" sheetId="3" r:id="rId3"/>
    <sheet name="Plan1" sheetId="4" r:id="rId4"/>
    <sheet name="Plan2" sheetId="5" r:id="rId5"/>
  </sheets>
  <definedNames>
    <definedName name="_xlnm._FilterDatabase" localSheetId="2" hidden="1">Gráficos!$C$12:$D$18</definedName>
    <definedName name="Z_4F25AE7C_4E68_42E2_A9FD_6F376D8CDEFB_.wvu.Cols" localSheetId="2" hidden="1">Gráficos!$K:$K</definedName>
    <definedName name="Z_4F25AE7C_4E68_42E2_A9FD_6F376D8CDEFB_.wvu.FilterData" localSheetId="2" hidden="1">Gráficos!$C$12:$D$18</definedName>
    <definedName name="Z_995F7EF3_E81C_4E85_8327_EF09759375D4_.wvu.Cols" localSheetId="2" hidden="1">Gráficos!$K:$K</definedName>
    <definedName name="Z_995F7EF3_E81C_4E85_8327_EF09759375D4_.wvu.FilterData" localSheetId="2" hidden="1">Gráficos!$C$12:$D$18</definedName>
    <definedName name="Z_998B22CF_E179_422B_8092_B2C83719C874_.wvu.Cols" localSheetId="2" hidden="1">Gráficos!$K:$K</definedName>
    <definedName name="Z_998B22CF_E179_422B_8092_B2C83719C874_.wvu.FilterData" localSheetId="2" hidden="1">Gráficos!$C$12:$D$18</definedName>
  </definedNames>
  <calcPr calcId="191028"/>
  <customWorkbookViews>
    <customWorkbookView name="ceae02 - Modo de exibição pessoal" guid="{995F7EF3-E81C-4E85-8327-EF09759375D4}" mergeInterval="0" personalView="1" maximized="1" windowWidth="1916" windowHeight="855" activeSheetId="3"/>
    <customWorkbookView name="CEAE - Modo de exibição pessoal" guid="{998B22CF-E179-422B-8092-B2C83719C874}" mergeInterval="0" personalView="1" maximized="1" windowWidth="1676" windowHeight="825" activeSheetId="3"/>
    <customWorkbookView name="Usuário do Windows - Modo de exibição pessoal" guid="{4F25AE7C-4E68-42E2-A9FD-6F376D8CDEFB}" mergeInterval="0" personalView="1" maximized="1" windowWidth="1356" windowHeight="54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D21" i="1"/>
  <c r="E21" i="1"/>
  <c r="F21" i="1"/>
  <c r="D7" i="3" s="1"/>
  <c r="G21" i="1"/>
  <c r="H21" i="1"/>
  <c r="I21" i="1"/>
  <c r="D5" i="3"/>
  <c r="F5" i="3"/>
  <c r="M4" i="2"/>
  <c r="N4" i="2"/>
  <c r="O4" i="2"/>
  <c r="P4" i="2"/>
  <c r="K5" i="2"/>
  <c r="L5" i="2"/>
  <c r="O5" i="2"/>
  <c r="P5" i="2"/>
  <c r="K6" i="2"/>
  <c r="M6" i="2"/>
  <c r="N6" i="2"/>
  <c r="O6" i="2"/>
  <c r="P6" i="2"/>
  <c r="L7" i="2"/>
  <c r="M7" i="2"/>
  <c r="N7" i="2"/>
  <c r="O7" i="2"/>
  <c r="P7" i="2"/>
  <c r="M8" i="2"/>
  <c r="N8" i="2"/>
  <c r="O8" i="2"/>
  <c r="P8" i="2"/>
  <c r="K9" i="2"/>
  <c r="M9" i="2"/>
  <c r="O9" i="2"/>
  <c r="P9" i="2"/>
  <c r="M10" i="2"/>
  <c r="N10" i="2"/>
  <c r="H18" i="2"/>
  <c r="O18" i="2"/>
  <c r="G18" i="2"/>
  <c r="N18" i="2"/>
  <c r="G17" i="2"/>
  <c r="N17" i="2"/>
  <c r="L4" i="2"/>
  <c r="C18" i="2"/>
  <c r="J18" i="2"/>
  <c r="H17" i="2"/>
  <c r="O17" i="2"/>
  <c r="F17" i="2"/>
  <c r="M17" i="2"/>
  <c r="E17" i="2"/>
  <c r="L17" i="2"/>
  <c r="D17" i="2"/>
  <c r="K17" i="2"/>
  <c r="C17" i="2"/>
  <c r="J17" i="2"/>
  <c r="N5" i="2"/>
  <c r="M5" i="2"/>
  <c r="L6" i="2"/>
  <c r="D18" i="2"/>
  <c r="K18" i="2"/>
  <c r="E18" i="2"/>
  <c r="L18" i="2"/>
  <c r="F18" i="2"/>
  <c r="M18" i="2"/>
  <c r="P10" i="2"/>
  <c r="K7" i="2"/>
  <c r="K4" i="2"/>
  <c r="D6" i="3"/>
  <c r="H6" i="3"/>
  <c r="O10" i="2"/>
  <c r="C15" i="2"/>
  <c r="J15" i="2"/>
  <c r="C16" i="2"/>
  <c r="J16" i="2"/>
  <c r="H15" i="2"/>
  <c r="O15" i="2"/>
  <c r="G15" i="2"/>
  <c r="N15" i="2"/>
  <c r="F15" i="2"/>
  <c r="M15" i="2"/>
  <c r="E15" i="2"/>
  <c r="L15" i="2"/>
  <c r="D15" i="2"/>
  <c r="K15" i="2"/>
  <c r="G16" i="2"/>
  <c r="N16" i="2"/>
  <c r="D16" i="2"/>
  <c r="K16" i="2"/>
  <c r="E16" i="2"/>
  <c r="L16" i="2"/>
  <c r="F16" i="2"/>
  <c r="M16" i="2"/>
  <c r="H16" i="2"/>
  <c r="O16" i="2"/>
  <c r="D10" i="3"/>
  <c r="H10" i="3"/>
  <c r="I22" i="1"/>
  <c r="I23" i="1"/>
  <c r="I24" i="1"/>
  <c r="I25" i="1"/>
  <c r="I27" i="1"/>
  <c r="I28" i="1"/>
  <c r="E23" i="1"/>
  <c r="F23" i="1"/>
  <c r="G23" i="1"/>
  <c r="H23" i="1"/>
  <c r="E22" i="1"/>
  <c r="F22" i="1"/>
  <c r="G22" i="1"/>
  <c r="H22" i="1"/>
  <c r="D22" i="1"/>
  <c r="D23" i="1"/>
  <c r="N9" i="2"/>
  <c r="L8" i="2"/>
  <c r="L9" i="2"/>
  <c r="K8" i="2"/>
  <c r="K10" i="2"/>
  <c r="D8" i="3"/>
  <c r="F8" i="3"/>
  <c r="F7" i="3"/>
  <c r="G27" i="1"/>
  <c r="G28" i="1"/>
  <c r="D24" i="1"/>
  <c r="D25" i="1"/>
  <c r="D27" i="1"/>
  <c r="D28" i="1"/>
  <c r="F25" i="1"/>
  <c r="F24" i="1"/>
  <c r="F27" i="1"/>
  <c r="F28" i="1"/>
  <c r="G25" i="1"/>
  <c r="H27" i="1"/>
  <c r="H28" i="1"/>
  <c r="E27" i="1"/>
  <c r="E28" i="1"/>
  <c r="E25" i="1"/>
  <c r="H25" i="1"/>
  <c r="H24" i="1"/>
  <c r="E24" i="1"/>
  <c r="G24" i="1"/>
  <c r="D9" i="3"/>
  <c r="F9" i="3"/>
  <c r="H5" i="3"/>
  <c r="F26" i="1"/>
  <c r="I26" i="1"/>
  <c r="H26" i="1"/>
  <c r="H7" i="3"/>
  <c r="F6" i="3"/>
  <c r="E26" i="1"/>
  <c r="H8" i="3"/>
  <c r="D26" i="1"/>
  <c r="G26" i="1"/>
  <c r="H9" i="3"/>
  <c r="F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<sst xmlns="http://schemas.openxmlformats.org/spreadsheetml/2006/main" count="182" uniqueCount="87">
  <si>
    <t>Posto</t>
  </si>
  <si>
    <t>Região</t>
  </si>
  <si>
    <t>Bandeira</t>
  </si>
  <si>
    <t>GNV</t>
  </si>
  <si>
    <t>Etanol</t>
  </si>
  <si>
    <t>Gasolina Comum</t>
  </si>
  <si>
    <t>Gasolina Aditivada</t>
  </si>
  <si>
    <t>Diesel s-500</t>
  </si>
  <si>
    <t>Diesel s-10</t>
  </si>
  <si>
    <t>Posto Modelo</t>
  </si>
  <si>
    <t>Bento Ferreira</t>
  </si>
  <si>
    <t>Branca</t>
  </si>
  <si>
    <t>Posto Thiago</t>
  </si>
  <si>
    <t>BR</t>
  </si>
  <si>
    <t>Posto Beira Mar</t>
  </si>
  <si>
    <t>Shell</t>
  </si>
  <si>
    <t>Posto Moscoso</t>
  </si>
  <si>
    <t>Centro</t>
  </si>
  <si>
    <t>Posto Ouro Negro</t>
  </si>
  <si>
    <t>Posto Pio XII</t>
  </si>
  <si>
    <t>Atlântica</t>
  </si>
  <si>
    <t>Arara Azul Rede de Postos</t>
  </si>
  <si>
    <t>Camburi</t>
  </si>
  <si>
    <t>Auto Posto Presidente</t>
  </si>
  <si>
    <t>Posto Mata da Praia</t>
  </si>
  <si>
    <t>Posto Aerovix</t>
  </si>
  <si>
    <t>Ipiranga</t>
  </si>
  <si>
    <t xml:space="preserve">Posto Camburi do Gas </t>
  </si>
  <si>
    <t>Posto Maruípe</t>
  </si>
  <si>
    <t>Maruípe</t>
  </si>
  <si>
    <t>Posto Eucalipto</t>
  </si>
  <si>
    <t>Posto Norte Sul</t>
  </si>
  <si>
    <t>Posto Enseada</t>
  </si>
  <si>
    <t>Praia do Canto</t>
  </si>
  <si>
    <t>Posto Iate</t>
  </si>
  <si>
    <t>Posto Santo Antônio</t>
  </si>
  <si>
    <t>Santo Antônio</t>
  </si>
  <si>
    <t>Ale</t>
  </si>
  <si>
    <t>Posto Apolo</t>
  </si>
  <si>
    <t>São Pedro</t>
  </si>
  <si>
    <t>Média</t>
  </si>
  <si>
    <t>Mediana</t>
  </si>
  <si>
    <t>Moda</t>
  </si>
  <si>
    <t>Mínimo</t>
  </si>
  <si>
    <t>Máximo</t>
  </si>
  <si>
    <t>Amplitude</t>
  </si>
  <si>
    <t>Desvio-Padrão</t>
  </si>
  <si>
    <t>Coef. De Variação</t>
  </si>
  <si>
    <t>OBS: Diesel/Biodiesel/Aditivado</t>
  </si>
  <si>
    <t>Preços Médios</t>
  </si>
  <si>
    <t>Variações mensal</t>
  </si>
  <si>
    <t>de Regiões</t>
  </si>
  <si>
    <t>Médias por Região</t>
  </si>
  <si>
    <t>G.Comum</t>
  </si>
  <si>
    <t>G.Aditivada</t>
  </si>
  <si>
    <t xml:space="preserve">Diesel s-10 </t>
  </si>
  <si>
    <t>ETANOL</t>
  </si>
  <si>
    <t>GCOMUM</t>
  </si>
  <si>
    <t>GADITIVADA</t>
  </si>
  <si>
    <t>DIESEL s-500</t>
  </si>
  <si>
    <t xml:space="preserve"> Camburi</t>
  </si>
  <si>
    <t>Atual</t>
  </si>
  <si>
    <t>Variação Mensal por Bandeira</t>
  </si>
  <si>
    <t>Médias por Bandeira</t>
  </si>
  <si>
    <t>Outras</t>
  </si>
  <si>
    <t>Mês Passado - Junho/18</t>
  </si>
  <si>
    <t>Mês atual</t>
  </si>
  <si>
    <t>Mês Passado</t>
  </si>
  <si>
    <t>Mês Ano Passado</t>
  </si>
  <si>
    <t>Média Atual</t>
  </si>
  <si>
    <t>Média Anterior</t>
  </si>
  <si>
    <t>Variação Mensal</t>
  </si>
  <si>
    <t>Média Ano Passado</t>
  </si>
  <si>
    <t>Variação Anual</t>
  </si>
  <si>
    <t>G.Comu</t>
  </si>
  <si>
    <t>G.Adit</t>
  </si>
  <si>
    <t xml:space="preserve">CombustÍvel </t>
  </si>
  <si>
    <t>Variação</t>
  </si>
  <si>
    <t>IFPC GNV</t>
  </si>
  <si>
    <t>IFPC G. Aditivada</t>
  </si>
  <si>
    <t>IFPC</t>
  </si>
  <si>
    <t>Junho/Julho2018</t>
  </si>
  <si>
    <t>Junlho2018/Julho2017</t>
  </si>
  <si>
    <t>IFPC Etanol</t>
  </si>
  <si>
    <t>IFPC G. Comu</t>
  </si>
  <si>
    <t>IFPC Diesel s-10</t>
  </si>
  <si>
    <t>IFPC Diesel s-500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</si>
</sst>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(&quot;R$ &quot;* #,##0.00_);_(&quot;R$ &quot;* \(#,##0.00\);_(&quot;R$ &quot;* &quot;-&quot;??_);_(@_)"/>
    <numFmt numFmtId="167" formatCode="&quot;R$&quot;\ #,##0.00"/>
    <numFmt numFmtId="168" formatCode="&quot;R$ &quot;#,##0.00"/>
    <numFmt numFmtId="169" formatCode="\+0.00"/>
    <numFmt numFmtId="170" formatCode="\+0.00%"/>
    <numFmt numFmtId="171" formatCode="&quot;R$&quot;\ #,##0.000"/>
    <numFmt numFmtId="172" formatCode="_-&quot;R$&quot;\ * #,##0.000_-;\-&quot;R$&quot;\ * #,##0.000_-;_-&quot;R$&quot;\ * &quot;-&quot;??_-;_-@_-"/>
    <numFmt numFmtId="173" formatCode="&quot;R$&quot;\ #,##0.00000"/>
    <numFmt numFmtId="174" formatCode="&quot;R$&quot;\ #,##0.000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9"/>
      <color theme="1"/>
      <name val="Book Antiqua"/>
      <family val="1"/>
    </font>
    <font>
      <sz val="8"/>
      <color rgb="FF0000FF"/>
      <name val="Book Antiqua"/>
      <family val="1"/>
    </font>
    <font>
      <sz val="11"/>
      <color rgb="FF0000FF"/>
      <name val="Book Antiqua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D9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6" fontId="4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0" fillId="2" borderId="0" xfId="0" applyNumberFormat="1" applyFill="1"/>
    <xf numFmtId="166" fontId="0" fillId="2" borderId="0" xfId="3" applyFont="1" applyFill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0" fillId="0" borderId="2" xfId="2" applyNumberFormat="1" applyFont="1" applyBorder="1"/>
    <xf numFmtId="0" fontId="3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/>
    <xf numFmtId="0" fontId="0" fillId="0" borderId="2" xfId="0" applyBorder="1"/>
    <xf numFmtId="2" fontId="10" fillId="2" borderId="0" xfId="2" quotePrefix="1" applyNumberFormat="1" applyFont="1" applyFill="1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70" fontId="0" fillId="0" borderId="0" xfId="2" applyNumberFormat="1" applyFont="1"/>
    <xf numFmtId="17" fontId="0" fillId="0" borderId="0" xfId="0" applyNumberFormat="1"/>
    <xf numFmtId="2" fontId="0" fillId="0" borderId="0" xfId="0" applyNumberFormat="1" applyAlignment="1">
      <alignment horizontal="center"/>
    </xf>
    <xf numFmtId="169" fontId="10" fillId="2" borderId="0" xfId="2" quotePrefix="1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4" fontId="10" fillId="2" borderId="0" xfId="0" quotePrefix="1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167" fontId="0" fillId="0" borderId="2" xfId="0" applyNumberFormat="1" applyBorder="1" applyAlignment="1">
      <alignment horizontal="center"/>
    </xf>
    <xf numFmtId="0" fontId="14" fillId="0" borderId="2" xfId="0" applyFont="1" applyBorder="1"/>
    <xf numFmtId="0" fontId="0" fillId="4" borderId="2" xfId="0" applyFill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5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4" fillId="2" borderId="0" xfId="0" applyFont="1" applyFill="1" applyAlignment="1">
      <alignment horizontal="center"/>
    </xf>
    <xf numFmtId="17" fontId="14" fillId="4" borderId="3" xfId="0" applyNumberFormat="1" applyFont="1" applyFill="1" applyBorder="1"/>
    <xf numFmtId="167" fontId="0" fillId="2" borderId="2" xfId="0" applyNumberFormat="1" applyFill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167" fontId="0" fillId="0" borderId="2" xfId="0" applyNumberFormat="1" applyBorder="1"/>
    <xf numFmtId="0" fontId="3" fillId="5" borderId="2" xfId="0" applyFon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0" fontId="4" fillId="5" borderId="2" xfId="2" applyNumberForma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3" borderId="23" xfId="0" applyNumberFormat="1" applyFill="1" applyBorder="1" applyAlignment="1">
      <alignment horizontal="center"/>
    </xf>
    <xf numFmtId="167" fontId="0" fillId="2" borderId="23" xfId="0" applyNumberForma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/>
    <xf numFmtId="0" fontId="3" fillId="2" borderId="28" xfId="0" applyFont="1" applyFill="1" applyBorder="1" applyAlignment="1">
      <alignment horizontal="center"/>
    </xf>
    <xf numFmtId="0" fontId="3" fillId="0" borderId="21" xfId="0" applyFont="1" applyBorder="1"/>
    <xf numFmtId="168" fontId="0" fillId="2" borderId="22" xfId="0" applyNumberFormat="1" applyFill="1" applyBorder="1" applyAlignment="1">
      <alignment horizontal="center"/>
    </xf>
    <xf numFmtId="168" fontId="0" fillId="2" borderId="23" xfId="0" applyNumberFormat="1" applyFill="1" applyBorder="1" applyAlignment="1">
      <alignment horizontal="center"/>
    </xf>
    <xf numFmtId="0" fontId="0" fillId="0" borderId="20" xfId="0" applyBorder="1"/>
    <xf numFmtId="167" fontId="0" fillId="0" borderId="21" xfId="0" applyNumberFormat="1" applyBorder="1" applyAlignment="1">
      <alignment horizontal="center"/>
    </xf>
    <xf numFmtId="0" fontId="0" fillId="0" borderId="22" xfId="0" applyBorder="1"/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6" xfId="0" applyFont="1" applyBorder="1"/>
    <xf numFmtId="0" fontId="0" fillId="0" borderId="26" xfId="0" applyBorder="1"/>
    <xf numFmtId="0" fontId="0" fillId="0" borderId="18" xfId="0" applyBorder="1"/>
    <xf numFmtId="10" fontId="0" fillId="0" borderId="23" xfId="2" applyNumberFormat="1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71" fontId="0" fillId="2" borderId="2" xfId="0" applyNumberFormat="1" applyFill="1" applyBorder="1" applyAlignment="1">
      <alignment horizontal="center"/>
    </xf>
    <xf numFmtId="10" fontId="0" fillId="2" borderId="20" xfId="2" applyNumberFormat="1" applyFont="1" applyFill="1" applyBorder="1"/>
    <xf numFmtId="10" fontId="0" fillId="2" borderId="22" xfId="2" applyNumberFormat="1" applyFont="1" applyFill="1" applyBorder="1"/>
    <xf numFmtId="167" fontId="0" fillId="0" borderId="23" xfId="0" applyNumberFormat="1" applyBorder="1"/>
    <xf numFmtId="0" fontId="3" fillId="0" borderId="1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/>
    <xf numFmtId="171" fontId="0" fillId="5" borderId="2" xfId="0" applyNumberFormat="1" applyFill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4" borderId="11" xfId="0" applyFill="1" applyBorder="1"/>
    <xf numFmtId="0" fontId="3" fillId="4" borderId="32" xfId="0" applyFont="1" applyFill="1" applyBorder="1"/>
    <xf numFmtId="0" fontId="3" fillId="4" borderId="33" xfId="0" applyFont="1" applyFill="1" applyBorder="1"/>
    <xf numFmtId="172" fontId="0" fillId="2" borderId="0" xfId="0" applyNumberFormat="1" applyFill="1"/>
    <xf numFmtId="0" fontId="3" fillId="2" borderId="2" xfId="0" applyFont="1" applyFill="1" applyBorder="1"/>
    <xf numFmtId="0" fontId="3" fillId="4" borderId="2" xfId="0" applyFont="1" applyFill="1" applyBorder="1"/>
    <xf numFmtId="0" fontId="3" fillId="0" borderId="4" xfId="0" applyFont="1" applyBorder="1"/>
    <xf numFmtId="0" fontId="3" fillId="4" borderId="3" xfId="0" applyFont="1" applyFill="1" applyBorder="1"/>
    <xf numFmtId="0" fontId="3" fillId="0" borderId="10" xfId="0" applyFont="1" applyBorder="1"/>
    <xf numFmtId="10" fontId="0" fillId="0" borderId="4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4" borderId="11" xfId="2" applyNumberFormat="1" applyFont="1" applyFill="1" applyBorder="1" applyAlignment="1">
      <alignment horizontal="center"/>
    </xf>
    <xf numFmtId="10" fontId="0" fillId="4" borderId="2" xfId="2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 applyProtection="1">
      <alignment horizontal="center"/>
    </xf>
    <xf numFmtId="0" fontId="0" fillId="6" borderId="2" xfId="0" applyFill="1" applyBorder="1" applyAlignment="1">
      <alignment horizontal="center"/>
    </xf>
    <xf numFmtId="165" fontId="0" fillId="6" borderId="2" xfId="0" applyNumberFormat="1" applyFill="1" applyBorder="1" applyAlignment="1">
      <alignment horizontal="right"/>
    </xf>
    <xf numFmtId="49" fontId="2" fillId="7" borderId="2" xfId="1" applyNumberFormat="1" applyFont="1" applyFill="1" applyBorder="1" applyAlignment="1" applyProtection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49" fontId="2" fillId="8" borderId="2" xfId="1" applyNumberFormat="1" applyFont="1" applyFill="1" applyBorder="1" applyAlignment="1" applyProtection="1">
      <alignment horizontal="center"/>
    </xf>
    <xf numFmtId="165" fontId="0" fillId="8" borderId="2" xfId="0" applyNumberFormat="1" applyFill="1" applyBorder="1" applyAlignment="1">
      <alignment horizontal="right"/>
    </xf>
    <xf numFmtId="165" fontId="2" fillId="8" borderId="2" xfId="0" applyNumberFormat="1" applyFont="1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49" fontId="2" fillId="9" borderId="2" xfId="1" applyNumberFormat="1" applyFont="1" applyFill="1" applyBorder="1" applyAlignment="1" applyProtection="1">
      <alignment horizontal="center"/>
    </xf>
    <xf numFmtId="0" fontId="0" fillId="9" borderId="2" xfId="0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right"/>
    </xf>
    <xf numFmtId="165" fontId="2" fillId="9" borderId="2" xfId="0" applyNumberFormat="1" applyFon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49" fontId="2" fillId="10" borderId="2" xfId="1" applyNumberFormat="1" applyFont="1" applyFill="1" applyBorder="1" applyAlignment="1" applyProtection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5" fontId="0" fillId="9" borderId="0" xfId="0" applyNumberFormat="1" applyFill="1" applyAlignment="1">
      <alignment horizontal="right"/>
    </xf>
    <xf numFmtId="49" fontId="2" fillId="11" borderId="2" xfId="1" applyNumberFormat="1" applyFont="1" applyFill="1" applyBorder="1" applyAlignment="1" applyProtection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165" fontId="0" fillId="11" borderId="2" xfId="0" applyNumberFormat="1" applyFill="1" applyBorder="1" applyAlignment="1">
      <alignment horizontal="right"/>
    </xf>
    <xf numFmtId="49" fontId="2" fillId="12" borderId="2" xfId="1" applyNumberFormat="1" applyFont="1" applyFill="1" applyBorder="1" applyAlignment="1" applyProtection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165" fontId="0" fillId="12" borderId="2" xfId="0" applyNumberFormat="1" applyFill="1" applyBorder="1" applyAlignment="1">
      <alignment horizontal="right"/>
    </xf>
    <xf numFmtId="173" fontId="0" fillId="2" borderId="2" xfId="0" applyNumberFormat="1" applyFill="1" applyBorder="1" applyAlignment="1">
      <alignment horizontal="center"/>
    </xf>
    <xf numFmtId="173" fontId="0" fillId="2" borderId="23" xfId="0" applyNumberFormat="1" applyFill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167" fontId="0" fillId="13" borderId="2" xfId="0" applyNumberFormat="1" applyFill="1" applyBorder="1" applyAlignment="1">
      <alignment horizontal="center"/>
    </xf>
    <xf numFmtId="167" fontId="0" fillId="14" borderId="2" xfId="0" applyNumberFormat="1" applyFill="1" applyBorder="1" applyAlignment="1">
      <alignment horizontal="center"/>
    </xf>
    <xf numFmtId="171" fontId="0" fillId="14" borderId="2" xfId="0" applyNumberFormat="1" applyFill="1" applyBorder="1" applyAlignment="1">
      <alignment horizontal="center"/>
    </xf>
    <xf numFmtId="10" fontId="0" fillId="2" borderId="0" xfId="2" applyNumberFormat="1" applyFont="1" applyFill="1"/>
    <xf numFmtId="171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171" fontId="0" fillId="15" borderId="2" xfId="0" applyNumberFormat="1" applyFill="1" applyBorder="1" applyAlignment="1">
      <alignment horizontal="center"/>
    </xf>
    <xf numFmtId="171" fontId="0" fillId="0" borderId="2" xfId="0" applyNumberFormat="1" applyBorder="1" applyAlignment="1">
      <alignment horizontal="left"/>
    </xf>
    <xf numFmtId="167" fontId="0" fillId="0" borderId="2" xfId="0" applyNumberFormat="1" applyBorder="1" applyAlignment="1">
      <alignment horizontal="left"/>
    </xf>
    <xf numFmtId="174" fontId="0" fillId="0" borderId="2" xfId="0" applyNumberFormat="1" applyBorder="1" applyAlignment="1">
      <alignment horizontal="left"/>
    </xf>
    <xf numFmtId="171" fontId="0" fillId="0" borderId="2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2" fillId="2" borderId="2" xfId="0" applyNumberFormat="1" applyFont="1" applyFill="1" applyBorder="1" applyAlignment="1">
      <alignment horizontal="right"/>
    </xf>
    <xf numFmtId="172" fontId="0" fillId="2" borderId="2" xfId="11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72" fontId="0" fillId="9" borderId="2" xfId="0" applyNumberFormat="1" applyFill="1" applyBorder="1" applyAlignment="1">
      <alignment horizontal="righ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right"/>
    </xf>
    <xf numFmtId="167" fontId="0" fillId="2" borderId="2" xfId="11" applyNumberFormat="1" applyFont="1" applyFill="1" applyBorder="1" applyAlignment="1">
      <alignment horizontal="center"/>
    </xf>
    <xf numFmtId="167" fontId="0" fillId="7" borderId="2" xfId="0" applyNumberFormat="1" applyFill="1" applyBorder="1" applyAlignment="1">
      <alignment horizontal="center"/>
    </xf>
    <xf numFmtId="167" fontId="0" fillId="3" borderId="2" xfId="11" applyNumberFormat="1" applyFont="1" applyFill="1" applyBorder="1" applyAlignment="1">
      <alignment horizontal="center"/>
    </xf>
    <xf numFmtId="171" fontId="2" fillId="7" borderId="2" xfId="0" applyNumberFormat="1" applyFont="1" applyFill="1" applyBorder="1" applyAlignment="1">
      <alignment horizontal="center"/>
    </xf>
    <xf numFmtId="171" fontId="0" fillId="7" borderId="2" xfId="11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167" fontId="2" fillId="8" borderId="2" xfId="0" applyNumberFormat="1" applyFont="1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171" fontId="0" fillId="8" borderId="2" xfId="0" applyNumberFormat="1" applyFill="1" applyBorder="1" applyAlignment="1">
      <alignment horizontal="center"/>
    </xf>
    <xf numFmtId="171" fontId="0" fillId="8" borderId="2" xfId="11" applyNumberFormat="1" applyFont="1" applyFill="1" applyBorder="1" applyAlignment="1">
      <alignment horizontal="center"/>
    </xf>
    <xf numFmtId="167" fontId="0" fillId="8" borderId="2" xfId="11" applyNumberFormat="1" applyFont="1" applyFill="1" applyBorder="1" applyAlignment="1">
      <alignment horizontal="center"/>
    </xf>
    <xf numFmtId="167" fontId="0" fillId="6" borderId="2" xfId="0" applyNumberFormat="1" applyFill="1" applyBorder="1" applyAlignment="1">
      <alignment horizontal="center"/>
    </xf>
    <xf numFmtId="167" fontId="0" fillId="6" borderId="2" xfId="11" applyNumberFormat="1" applyFont="1" applyFill="1" applyBorder="1" applyAlignment="1">
      <alignment horizontal="center"/>
    </xf>
    <xf numFmtId="167" fontId="0" fillId="9" borderId="2" xfId="0" applyNumberFormat="1" applyFill="1" applyBorder="1" applyAlignment="1">
      <alignment horizontal="center"/>
    </xf>
    <xf numFmtId="167" fontId="0" fillId="9" borderId="2" xfId="11" applyNumberFormat="1" applyFont="1" applyFill="1" applyBorder="1" applyAlignment="1">
      <alignment horizontal="center"/>
    </xf>
    <xf numFmtId="171" fontId="2" fillId="8" borderId="2" xfId="0" applyNumberFormat="1" applyFont="1" applyFill="1" applyBorder="1" applyAlignment="1">
      <alignment horizontal="center"/>
    </xf>
    <xf numFmtId="167" fontId="2" fillId="9" borderId="2" xfId="0" applyNumberFormat="1" applyFont="1" applyFill="1" applyBorder="1" applyAlignment="1">
      <alignment horizontal="center"/>
    </xf>
    <xf numFmtId="49" fontId="2" fillId="17" borderId="2" xfId="1" applyNumberFormat="1" applyFont="1" applyFill="1" applyBorder="1" applyAlignment="1" applyProtection="1">
      <alignment horizont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165" fontId="0" fillId="17" borderId="2" xfId="0" applyNumberFormat="1" applyFill="1" applyBorder="1" applyAlignment="1">
      <alignment horizontal="right"/>
    </xf>
    <xf numFmtId="167" fontId="0" fillId="17" borderId="2" xfId="0" applyNumberFormat="1" applyFill="1" applyBorder="1" applyAlignment="1">
      <alignment horizontal="center"/>
    </xf>
    <xf numFmtId="167" fontId="0" fillId="17" borderId="2" xfId="1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9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left" vertical="center"/>
    </xf>
    <xf numFmtId="164" fontId="0" fillId="2" borderId="0" xfId="0" applyNumberFormat="1" applyFill="1"/>
    <xf numFmtId="164" fontId="9" fillId="2" borderId="0" xfId="0" applyNumberFormat="1" applyFont="1" applyFill="1" applyAlignment="1">
      <alignment horizontal="center"/>
    </xf>
    <xf numFmtId="165" fontId="0" fillId="18" borderId="2" xfId="0" applyNumberFormat="1" applyFill="1" applyBorder="1" applyAlignment="1">
      <alignment horizontal="right"/>
    </xf>
    <xf numFmtId="167" fontId="0" fillId="18" borderId="2" xfId="0" applyNumberFormat="1" applyFill="1" applyBorder="1" applyAlignment="1">
      <alignment horizontal="center"/>
    </xf>
    <xf numFmtId="167" fontId="0" fillId="18" borderId="2" xfId="11" applyNumberFormat="1" applyFont="1" applyFill="1" applyBorder="1" applyAlignment="1">
      <alignment horizontal="center"/>
    </xf>
    <xf numFmtId="167" fontId="0" fillId="19" borderId="2" xfId="11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2" fillId="7" borderId="2" xfId="0" applyNumberFormat="1" applyFont="1" applyFill="1" applyBorder="1" applyAlignment="1">
      <alignment horizontal="right"/>
    </xf>
    <xf numFmtId="164" fontId="0" fillId="17" borderId="2" xfId="0" applyNumberFormat="1" applyFill="1" applyBorder="1" applyAlignment="1">
      <alignment horizontal="right"/>
    </xf>
    <xf numFmtId="164" fontId="0" fillId="17" borderId="0" xfId="0" applyNumberFormat="1" applyFill="1" applyAlignment="1">
      <alignment horizontal="right" vertical="center"/>
    </xf>
    <xf numFmtId="164" fontId="0" fillId="17" borderId="2" xfId="11" applyNumberFormat="1" applyFont="1" applyFill="1" applyBorder="1" applyAlignment="1">
      <alignment horizontal="right"/>
    </xf>
    <xf numFmtId="164" fontId="2" fillId="8" borderId="2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0" fontId="10" fillId="2" borderId="6" xfId="0" applyFont="1" applyFill="1" applyBorder="1"/>
    <xf numFmtId="0" fontId="10" fillId="2" borderId="34" xfId="0" applyFont="1" applyFill="1" applyBorder="1"/>
    <xf numFmtId="0" fontId="11" fillId="2" borderId="14" xfId="0" applyFont="1" applyFill="1" applyBorder="1"/>
    <xf numFmtId="10" fontId="10" fillId="2" borderId="12" xfId="2" quotePrefix="1" applyNumberFormat="1" applyFont="1" applyFill="1" applyBorder="1" applyAlignment="1">
      <alignment horizontal="center"/>
    </xf>
    <xf numFmtId="10" fontId="10" fillId="2" borderId="13" xfId="2" quotePrefix="1" applyNumberFormat="1" applyFont="1" applyFill="1" applyBorder="1" applyAlignment="1">
      <alignment horizontal="center"/>
    </xf>
    <xf numFmtId="10" fontId="10" fillId="2" borderId="14" xfId="2" quotePrefix="1" applyNumberFormat="1" applyFont="1" applyFill="1" applyBorder="1" applyAlignment="1">
      <alignment horizontal="center"/>
    </xf>
    <xf numFmtId="10" fontId="10" fillId="2" borderId="6" xfId="2" quotePrefix="1" applyNumberFormat="1" applyFont="1" applyFill="1" applyBorder="1" applyAlignment="1">
      <alignment horizontal="center"/>
    </xf>
    <xf numFmtId="10" fontId="10" fillId="2" borderId="34" xfId="2" quotePrefix="1" applyNumberFormat="1" applyFont="1" applyFill="1" applyBorder="1" applyAlignment="1">
      <alignment horizontal="center"/>
    </xf>
    <xf numFmtId="10" fontId="10" fillId="2" borderId="35" xfId="2" quotePrefix="1" applyNumberFormat="1" applyFont="1" applyFill="1" applyBorder="1" applyAlignment="1">
      <alignment horizontal="center"/>
    </xf>
    <xf numFmtId="164" fontId="0" fillId="7" borderId="2" xfId="11" applyNumberFormat="1" applyFont="1" applyFill="1" applyBorder="1" applyAlignment="1">
      <alignment horizontal="right"/>
    </xf>
    <xf numFmtId="164" fontId="0" fillId="8" borderId="2" xfId="11" applyNumberFormat="1" applyFont="1" applyFill="1" applyBorder="1" applyAlignment="1">
      <alignment horizontal="right"/>
    </xf>
    <xf numFmtId="164" fontId="0" fillId="16" borderId="2" xfId="0" applyNumberFormat="1" applyFill="1" applyBorder="1" applyAlignment="1">
      <alignment horizontal="right"/>
    </xf>
    <xf numFmtId="164" fontId="0" fillId="16" borderId="2" xfId="11" applyNumberFormat="1" applyFont="1" applyFill="1" applyBorder="1" applyAlignment="1">
      <alignment horizontal="right"/>
    </xf>
    <xf numFmtId="164" fontId="0" fillId="16" borderId="0" xfId="0" applyNumberFormat="1" applyFill="1" applyAlignment="1">
      <alignment horizontal="right" vertical="center"/>
    </xf>
    <xf numFmtId="164" fontId="2" fillId="9" borderId="2" xfId="0" applyNumberFormat="1" applyFont="1" applyFill="1" applyBorder="1" applyAlignment="1">
      <alignment horizontal="right"/>
    </xf>
    <xf numFmtId="164" fontId="0" fillId="18" borderId="2" xfId="0" applyNumberFormat="1" applyFill="1" applyBorder="1" applyAlignment="1">
      <alignment horizontal="right"/>
    </xf>
    <xf numFmtId="164" fontId="0" fillId="12" borderId="2" xfId="0" applyNumberFormat="1" applyFill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12">
    <cellStyle name="Hiperlink" xfId="1" builtinId="8"/>
    <cellStyle name="Hiperlink Visitado" xfId="7" builtinId="9" hidden="1"/>
    <cellStyle name="Hiperlink Visitado" xfId="9" builtinId="9" hidden="1"/>
    <cellStyle name="Hiperlink Visitado" xfId="4" builtinId="9" hidden="1"/>
    <cellStyle name="Hiperlink Visitado" xfId="10" builtinId="9" hidden="1"/>
    <cellStyle name="Hiperlink Visitado" xfId="6" builtinId="9" hidden="1"/>
    <cellStyle name="Hiperlink Visitado" xfId="5" builtinId="9" hidden="1"/>
    <cellStyle name="Hiperlink Visitado" xfId="8" builtinId="9" hidden="1"/>
    <cellStyle name="Moeda" xfId="3" builtinId="4"/>
    <cellStyle name="Moeda 2" xfId="11" xr:uid="{00000000-0005-0000-0000-000009000000}"/>
    <cellStyle name="Normal" xfId="0" builtinId="0"/>
    <cellStyle name="Porcentagem" xfId="2" builtinId="5"/>
  </cellStyles>
  <dxfs count="52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2599528386447319E-2"/>
          <c:y val="4.438474602439401E-2"/>
          <c:w val="0.83980114016938812"/>
          <c:h val="0.80298902225910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Gráficos!$D$12</c:f>
              <c:strCache>
                <c:ptCount val="1"/>
                <c:pt idx="0">
                  <c:v>Variação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0070C0"/>
              </a:solidFill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48000">
                    <a:srgbClr val="1F497D"/>
                  </a:gs>
                  <a:gs pos="0">
                    <a:srgbClr val="00B0F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1E-42C5-966A-077E3B2BAB4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1E-42C5-966A-077E3B2BAB4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shade val="30000"/>
                      <a:satMod val="115000"/>
                    </a:srgbClr>
                  </a:gs>
                  <a:gs pos="50000">
                    <a:srgbClr val="0070C0">
                      <a:shade val="67500"/>
                      <a:satMod val="115000"/>
                    </a:srgbClr>
                  </a:gs>
                  <a:gs pos="100000">
                    <a:srgbClr val="0070C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1E-42C5-966A-077E3B2BAB4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4F81BD">
                      <a:lumMod val="7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1E-42C5-966A-077E3B2BAB4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ysClr val="windowText" lastClr="000000">
                      <a:lumMod val="65000"/>
                      <a:lumOff val="35000"/>
                      <a:shade val="30000"/>
                      <a:satMod val="115000"/>
                    </a:sysClr>
                  </a:gs>
                  <a:gs pos="50000">
                    <a:sysClr val="windowText" lastClr="000000">
                      <a:lumMod val="65000"/>
                      <a:lumOff val="35000"/>
                      <a:shade val="67500"/>
                      <a:satMod val="115000"/>
                    </a:sysClr>
                  </a:gs>
                  <a:gs pos="100000">
                    <a:sysClr val="windowText" lastClr="000000">
                      <a:lumMod val="65000"/>
                      <a:lumOff val="35000"/>
                      <a:shade val="100000"/>
                      <a:satMod val="115000"/>
                    </a:sys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61E-42C5-966A-077E3B2BAB4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61E-42C5-966A-077E3B2BAB43}"/>
              </c:ext>
            </c:extLst>
          </c:dPt>
          <c:dLbls>
            <c:dLbl>
              <c:idx val="0"/>
              <c:layout>
                <c:manualLayout>
                  <c:x val="1.04236354723348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1E-42C5-966A-077E3B2BAB43}"/>
                </c:ext>
              </c:extLst>
            </c:dLbl>
            <c:dLbl>
              <c:idx val="1"/>
              <c:layout>
                <c:manualLayout>
                  <c:x val="2.6195118804856385E-3"/>
                  <c:y val="1.3821292903939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1E-42C5-966A-077E3B2BAB43}"/>
                </c:ext>
              </c:extLst>
            </c:dLbl>
            <c:dLbl>
              <c:idx val="2"/>
              <c:layout>
                <c:manualLayout>
                  <c:x val="7.9207904325167364E-3"/>
                  <c:y val="1.9047319085114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1E-42C5-966A-077E3B2BAB43}"/>
                </c:ext>
              </c:extLst>
            </c:dLbl>
            <c:dLbl>
              <c:idx val="3"/>
              <c:layout>
                <c:manualLayout>
                  <c:x val="5.2805269550111576E-3"/>
                  <c:y val="1.1428271466066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E-42C5-966A-077E3B2BAB4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Gráficos!$C$13:$C$18</c:f>
              <c:strCache>
                <c:ptCount val="6"/>
                <c:pt idx="0">
                  <c:v>IFPC GNV</c:v>
                </c:pt>
                <c:pt idx="1">
                  <c:v>IFPC G. Aditivada</c:v>
                </c:pt>
                <c:pt idx="2">
                  <c:v>IFPC Etanol</c:v>
                </c:pt>
                <c:pt idx="3">
                  <c:v>IFPC G. Comu</c:v>
                </c:pt>
                <c:pt idx="4">
                  <c:v>IFPC Diesel s-10</c:v>
                </c:pt>
                <c:pt idx="5">
                  <c:v>IFPC Diesel s-500</c:v>
                </c:pt>
              </c:strCache>
            </c:strRef>
          </c:cat>
          <c:val>
            <c:numRef>
              <c:f>Gráficos!$D$13:$D$18</c:f>
              <c:numCache>
                <c:formatCode>0.00%</c:formatCode>
                <c:ptCount val="6"/>
                <c:pt idx="0">
                  <c:v>2.5000000000000001E-3</c:v>
                </c:pt>
                <c:pt idx="1">
                  <c:v>-2.0000000000000001E-4</c:v>
                </c:pt>
                <c:pt idx="2">
                  <c:v>-1.8499999999999999E-2</c:v>
                </c:pt>
                <c:pt idx="3">
                  <c:v>6.9999999999999999E-4</c:v>
                </c:pt>
                <c:pt idx="4">
                  <c:v>-6.1000000000000004E-3</c:v>
                </c:pt>
                <c:pt idx="5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E-42C5-966A-077E3B2B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29216"/>
        <c:axId val="73864256"/>
      </c:barChart>
      <c:catAx>
        <c:axId val="739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100" b="1">
                <a:latin typeface="Book Antiqua" panose="02040602050305030304" pitchFamily="18" charset="0"/>
              </a:defRPr>
            </a:pPr>
            <a:endParaRPr lang="en-US"/>
          </a:p>
        </c:txPr>
        <c:crossAx val="73864256"/>
        <c:crosses val="autoZero"/>
        <c:auto val="1"/>
        <c:lblAlgn val="ctr"/>
        <c:lblOffset val="100"/>
        <c:noMultiLvlLbl val="0"/>
      </c:catAx>
      <c:valAx>
        <c:axId val="738642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739292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28575</xdr:rowOff>
    </xdr:from>
    <xdr:to>
      <xdr:col>18</xdr:col>
      <xdr:colOff>0</xdr:colOff>
      <xdr:row>22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selection activeCell="D21" sqref="D21"/>
    </sheetView>
  </sheetViews>
  <sheetFormatPr defaultColWidth="8.85546875" defaultRowHeight="15"/>
  <cols>
    <col min="1" max="1" width="29.140625" style="3" customWidth="1"/>
    <col min="2" max="2" width="14.85546875" style="3" bestFit="1" customWidth="1"/>
    <col min="3" max="3" width="27.85546875" style="3" customWidth="1"/>
    <col min="4" max="4" width="13.42578125" style="3" customWidth="1"/>
    <col min="5" max="8" width="19.28515625" style="3" customWidth="1"/>
    <col min="9" max="9" width="19" style="5" customWidth="1"/>
    <col min="10" max="10" width="9.42578125" style="5" bestFit="1" customWidth="1"/>
    <col min="11" max="11" width="9.5703125" style="5" bestFit="1" customWidth="1"/>
    <col min="12" max="12" width="9.85546875" style="5" bestFit="1" customWidth="1"/>
    <col min="13" max="13" width="11.42578125" style="5" bestFit="1" customWidth="1"/>
    <col min="14" max="16384" width="8.85546875" style="5"/>
  </cols>
  <sheetData>
    <row r="1" spans="1:12" s="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8" t="s">
        <v>8</v>
      </c>
    </row>
    <row r="2" spans="1:12">
      <c r="A2" s="109" t="s">
        <v>9</v>
      </c>
      <c r="B2" s="110" t="s">
        <v>10</v>
      </c>
      <c r="C2" s="111" t="s">
        <v>11</v>
      </c>
      <c r="D2" s="112"/>
      <c r="E2" s="161">
        <v>3.24</v>
      </c>
      <c r="F2" s="161">
        <v>4.37</v>
      </c>
      <c r="G2" s="161">
        <v>4.37</v>
      </c>
      <c r="H2" s="210">
        <v>3.15</v>
      </c>
      <c r="I2" s="192"/>
    </row>
    <row r="3" spans="1:12">
      <c r="A3" s="109" t="s">
        <v>12</v>
      </c>
      <c r="B3" s="150" t="s">
        <v>10</v>
      </c>
      <c r="C3" s="155" t="s">
        <v>13</v>
      </c>
      <c r="D3" s="193"/>
      <c r="E3" s="193">
        <v>3.45</v>
      </c>
      <c r="F3" s="45">
        <v>4.4000000000000004</v>
      </c>
      <c r="G3" s="45">
        <v>4.5999999999999996</v>
      </c>
      <c r="H3" s="154">
        <v>3.24</v>
      </c>
      <c r="I3" s="160"/>
    </row>
    <row r="4" spans="1:12">
      <c r="A4" s="111" t="s">
        <v>14</v>
      </c>
      <c r="B4" s="111" t="s">
        <v>10</v>
      </c>
      <c r="C4" s="111" t="s">
        <v>15</v>
      </c>
      <c r="D4" s="194"/>
      <c r="E4" s="194">
        <v>3.359</v>
      </c>
      <c r="F4" s="163">
        <v>4.4790000000000001</v>
      </c>
      <c r="G4" s="163">
        <v>4.6289999999999996</v>
      </c>
      <c r="H4" s="195"/>
      <c r="I4" s="164">
        <v>3.09</v>
      </c>
    </row>
    <row r="5" spans="1:12">
      <c r="A5" s="113" t="s">
        <v>16</v>
      </c>
      <c r="B5" s="150" t="s">
        <v>17</v>
      </c>
      <c r="C5" s="151" t="s">
        <v>15</v>
      </c>
      <c r="D5" s="152"/>
      <c r="E5" s="153"/>
      <c r="F5" s="165">
        <v>4.3600000000000003</v>
      </c>
      <c r="G5" s="165">
        <v>4.76</v>
      </c>
      <c r="H5" s="153"/>
      <c r="I5" s="160">
        <v>3.66</v>
      </c>
      <c r="K5" s="96"/>
    </row>
    <row r="6" spans="1:12">
      <c r="A6" s="116" t="s">
        <v>18</v>
      </c>
      <c r="B6" s="116" t="s">
        <v>17</v>
      </c>
      <c r="C6" s="116" t="s">
        <v>13</v>
      </c>
      <c r="D6" s="114"/>
      <c r="E6" s="168">
        <v>3.59</v>
      </c>
      <c r="F6" s="168">
        <v>4.6500000000000004</v>
      </c>
      <c r="G6" s="168">
        <v>4.75</v>
      </c>
      <c r="H6" s="138"/>
      <c r="I6" s="169">
        <v>3.43</v>
      </c>
    </row>
    <row r="7" spans="1:12">
      <c r="A7" s="116" t="s">
        <v>19</v>
      </c>
      <c r="B7" s="116" t="s">
        <v>17</v>
      </c>
      <c r="C7" s="116" t="s">
        <v>20</v>
      </c>
      <c r="D7" s="114"/>
      <c r="E7" s="115"/>
      <c r="F7" s="166">
        <v>4.37</v>
      </c>
      <c r="G7" s="167">
        <v>4.37</v>
      </c>
      <c r="H7" s="114"/>
      <c r="I7" s="211"/>
      <c r="J7" s="10"/>
    </row>
    <row r="8" spans="1:12">
      <c r="A8" s="106" t="s">
        <v>21</v>
      </c>
      <c r="B8" s="157" t="s">
        <v>22</v>
      </c>
      <c r="C8" s="158" t="s">
        <v>15</v>
      </c>
      <c r="D8" s="212">
        <v>2.78</v>
      </c>
      <c r="E8" s="214">
        <v>3.59</v>
      </c>
      <c r="F8" s="212">
        <v>4.47</v>
      </c>
      <c r="G8" s="212">
        <v>4.67</v>
      </c>
      <c r="H8" s="159"/>
      <c r="I8" s="213">
        <v>3.33</v>
      </c>
    </row>
    <row r="9" spans="1:12">
      <c r="A9" s="177" t="s">
        <v>23</v>
      </c>
      <c r="B9" s="178" t="s">
        <v>22</v>
      </c>
      <c r="C9" s="179" t="s">
        <v>13</v>
      </c>
      <c r="D9" s="180"/>
      <c r="E9" s="180"/>
      <c r="F9" s="181">
        <v>4.5990000000000002</v>
      </c>
      <c r="G9" s="181">
        <v>4.6989999999999998</v>
      </c>
      <c r="H9" s="181"/>
      <c r="I9" s="182">
        <v>3.2389999999999999</v>
      </c>
    </row>
    <row r="10" spans="1:12">
      <c r="A10" s="177" t="s">
        <v>24</v>
      </c>
      <c r="B10" s="178" t="s">
        <v>22</v>
      </c>
      <c r="C10" s="179" t="s">
        <v>15</v>
      </c>
      <c r="D10" s="196"/>
      <c r="E10" s="197"/>
      <c r="F10" s="196"/>
      <c r="G10" s="196"/>
      <c r="H10" s="180"/>
      <c r="I10" s="198"/>
      <c r="L10" s="96"/>
    </row>
    <row r="11" spans="1:12">
      <c r="A11" s="107" t="s">
        <v>25</v>
      </c>
      <c r="B11" s="117" t="s">
        <v>22</v>
      </c>
      <c r="C11" s="107" t="s">
        <v>26</v>
      </c>
      <c r="D11" s="171">
        <v>2.79</v>
      </c>
      <c r="E11" s="171">
        <v>3.89</v>
      </c>
      <c r="F11" s="171">
        <v>4.4000000000000004</v>
      </c>
      <c r="G11" s="171">
        <v>4.6900000000000004</v>
      </c>
      <c r="H11" s="108"/>
      <c r="I11" s="172">
        <v>3.24</v>
      </c>
      <c r="J11" s="11"/>
    </row>
    <row r="12" spans="1:12">
      <c r="A12" s="106" t="s">
        <v>27</v>
      </c>
      <c r="B12" s="150" t="s">
        <v>22</v>
      </c>
      <c r="C12" s="155" t="s">
        <v>13</v>
      </c>
      <c r="D12" s="45"/>
      <c r="E12" s="45"/>
      <c r="F12" s="45"/>
      <c r="G12" s="45"/>
      <c r="H12" s="45"/>
      <c r="I12" s="160"/>
      <c r="L12" s="3"/>
    </row>
    <row r="13" spans="1:12">
      <c r="A13" s="123" t="s">
        <v>28</v>
      </c>
      <c r="B13" s="124" t="s">
        <v>29</v>
      </c>
      <c r="C13" s="125" t="s">
        <v>13</v>
      </c>
      <c r="D13" s="114"/>
      <c r="E13" s="199"/>
      <c r="F13" s="175">
        <v>4.399</v>
      </c>
      <c r="G13" s="175">
        <v>4.5990000000000002</v>
      </c>
      <c r="H13" s="166">
        <v>3.14</v>
      </c>
      <c r="I13" s="170">
        <v>3.24</v>
      </c>
    </row>
    <row r="14" spans="1:12">
      <c r="A14" s="123" t="s">
        <v>30</v>
      </c>
      <c r="B14" s="124" t="s">
        <v>29</v>
      </c>
      <c r="C14" s="125" t="s">
        <v>13</v>
      </c>
      <c r="D14" s="114"/>
      <c r="E14" s="167"/>
      <c r="F14" s="167"/>
      <c r="G14" s="167"/>
      <c r="H14" s="200"/>
      <c r="I14" s="170"/>
    </row>
    <row r="15" spans="1:12">
      <c r="A15" s="123" t="s">
        <v>31</v>
      </c>
      <c r="B15" s="124" t="s">
        <v>29</v>
      </c>
      <c r="C15" s="125" t="s">
        <v>26</v>
      </c>
      <c r="D15" s="114"/>
      <c r="E15" s="166">
        <v>3.5</v>
      </c>
      <c r="F15" s="166">
        <v>4.4000000000000004</v>
      </c>
      <c r="G15" s="166">
        <v>4.6500000000000004</v>
      </c>
      <c r="H15" s="166">
        <v>3.21</v>
      </c>
      <c r="I15" s="170">
        <v>3.3</v>
      </c>
    </row>
    <row r="16" spans="1:12">
      <c r="A16" s="123" t="s">
        <v>21</v>
      </c>
      <c r="B16" s="124" t="s">
        <v>29</v>
      </c>
      <c r="C16" s="125" t="s">
        <v>15</v>
      </c>
      <c r="D16" s="200">
        <v>2.8</v>
      </c>
      <c r="E16" s="199"/>
      <c r="F16" s="167">
        <v>4.5</v>
      </c>
      <c r="G16" s="167">
        <v>4.8</v>
      </c>
      <c r="H16" s="114"/>
      <c r="I16" s="170">
        <v>3.4</v>
      </c>
    </row>
    <row r="17" spans="1:9">
      <c r="A17" s="118" t="s">
        <v>32</v>
      </c>
      <c r="B17" s="119" t="s">
        <v>33</v>
      </c>
      <c r="C17" s="122" t="s">
        <v>26</v>
      </c>
      <c r="D17" s="120"/>
      <c r="E17" s="215">
        <v>3.5</v>
      </c>
      <c r="F17" s="176">
        <v>4.5599999999999996</v>
      </c>
      <c r="G17" s="173">
        <v>4.5999999999999996</v>
      </c>
      <c r="H17" s="126"/>
      <c r="I17" s="174">
        <v>3.5</v>
      </c>
    </row>
    <row r="18" spans="1:9">
      <c r="A18" s="118" t="s">
        <v>34</v>
      </c>
      <c r="B18" s="119" t="s">
        <v>33</v>
      </c>
      <c r="C18" s="122" t="s">
        <v>15</v>
      </c>
      <c r="D18" s="156"/>
      <c r="E18" s="173">
        <v>3.7</v>
      </c>
      <c r="F18" s="173">
        <v>4.5999999999999996</v>
      </c>
      <c r="G18" s="173">
        <v>4.8</v>
      </c>
      <c r="H18" s="121"/>
      <c r="I18" s="174">
        <v>3.4</v>
      </c>
    </row>
    <row r="19" spans="1:9">
      <c r="A19" s="127" t="s">
        <v>35</v>
      </c>
      <c r="B19" s="128" t="s">
        <v>36</v>
      </c>
      <c r="C19" s="129" t="s">
        <v>37</v>
      </c>
      <c r="D19" s="130"/>
      <c r="E19" s="216">
        <v>3.55</v>
      </c>
      <c r="F19" s="190">
        <v>4.3499999999999996</v>
      </c>
      <c r="G19" s="190"/>
      <c r="H19" s="189"/>
      <c r="I19" s="191">
        <v>3.39</v>
      </c>
    </row>
    <row r="20" spans="1:9">
      <c r="A20" s="131" t="s">
        <v>38</v>
      </c>
      <c r="B20" s="132" t="s">
        <v>39</v>
      </c>
      <c r="C20" s="133" t="s">
        <v>37</v>
      </c>
      <c r="D20" s="134"/>
      <c r="E20" s="217">
        <v>3.5</v>
      </c>
      <c r="F20" s="46">
        <v>4.5</v>
      </c>
      <c r="G20" s="46">
        <v>4.5999999999999996</v>
      </c>
      <c r="H20" s="134"/>
      <c r="I20" s="162">
        <v>3.44</v>
      </c>
    </row>
    <row r="21" spans="1:9">
      <c r="C21" s="50" t="s">
        <v>40</v>
      </c>
      <c r="D21" s="51">
        <f>AVERAGE(D8,D10,D11,D12,D16)</f>
        <v>2.7900000000000005</v>
      </c>
      <c r="E21" s="51">
        <f>AVERAGE(E2,E3,E4,E6,E8:E20)</f>
        <v>3.5335454545454543</v>
      </c>
      <c r="F21" s="51">
        <f>AVERAGE(F2:F20)</f>
        <v>4.4629374999999998</v>
      </c>
      <c r="G21" s="51">
        <f>AVERAGE(G2:G20)</f>
        <v>4.6391333333333327</v>
      </c>
      <c r="H21" s="90">
        <f>AVERAGE(H2:H20)</f>
        <v>3.1850000000000005</v>
      </c>
      <c r="I21" s="51">
        <f>AVERAGE(I2:I20)</f>
        <v>3.3583846153846153</v>
      </c>
    </row>
    <row r="22" spans="1:9">
      <c r="C22" s="50" t="s">
        <v>41</v>
      </c>
      <c r="D22" s="51">
        <f t="shared" ref="D22:I22" si="0">MEDIAN(D2:D20)</f>
        <v>2.79</v>
      </c>
      <c r="E22" s="51">
        <f t="shared" si="0"/>
        <v>3.5</v>
      </c>
      <c r="F22" s="51">
        <f t="shared" si="0"/>
        <v>4.4350000000000005</v>
      </c>
      <c r="G22" s="51">
        <f t="shared" si="0"/>
        <v>4.6500000000000004</v>
      </c>
      <c r="H22" s="51">
        <f t="shared" si="0"/>
        <v>3.1799999999999997</v>
      </c>
      <c r="I22" s="51">
        <f t="shared" si="0"/>
        <v>3.39</v>
      </c>
    </row>
    <row r="23" spans="1:9">
      <c r="C23" s="50" t="s">
        <v>42</v>
      </c>
      <c r="D23" s="51" t="e">
        <f t="shared" ref="D23:I23" si="1">_xlfn.MODE.SNGL(D2:D20)</f>
        <v>#N/A</v>
      </c>
      <c r="E23" s="51">
        <f t="shared" si="1"/>
        <v>3.5</v>
      </c>
      <c r="F23" s="51">
        <f t="shared" si="1"/>
        <v>4.4000000000000004</v>
      </c>
      <c r="G23" s="51">
        <f t="shared" si="1"/>
        <v>4.5999999999999996</v>
      </c>
      <c r="H23" s="51" t="e">
        <f t="shared" si="1"/>
        <v>#N/A</v>
      </c>
      <c r="I23" s="51">
        <f t="shared" si="1"/>
        <v>3.24</v>
      </c>
    </row>
    <row r="24" spans="1:9">
      <c r="C24" s="50" t="s">
        <v>43</v>
      </c>
      <c r="D24" s="51">
        <f t="shared" ref="D24:I24" si="2">MIN(D2:D20)</f>
        <v>2.78</v>
      </c>
      <c r="E24" s="51">
        <f t="shared" si="2"/>
        <v>3.24</v>
      </c>
      <c r="F24" s="51">
        <f t="shared" si="2"/>
        <v>4.3499999999999996</v>
      </c>
      <c r="G24" s="51">
        <f t="shared" si="2"/>
        <v>4.37</v>
      </c>
      <c r="H24" s="51">
        <f t="shared" si="2"/>
        <v>3.14</v>
      </c>
      <c r="I24" s="51">
        <f t="shared" si="2"/>
        <v>3.09</v>
      </c>
    </row>
    <row r="25" spans="1:9">
      <c r="C25" s="50" t="s">
        <v>44</v>
      </c>
      <c r="D25" s="51">
        <f t="shared" ref="D25:I25" si="3">MAX(D2:D20)</f>
        <v>2.8</v>
      </c>
      <c r="E25" s="51">
        <f t="shared" si="3"/>
        <v>3.89</v>
      </c>
      <c r="F25" s="51">
        <f t="shared" si="3"/>
        <v>4.6500000000000004</v>
      </c>
      <c r="G25" s="51">
        <f t="shared" si="3"/>
        <v>4.8</v>
      </c>
      <c r="H25" s="51">
        <f t="shared" si="3"/>
        <v>3.24</v>
      </c>
      <c r="I25" s="51">
        <f t="shared" si="3"/>
        <v>3.66</v>
      </c>
    </row>
    <row r="26" spans="1:9">
      <c r="C26" s="50" t="s">
        <v>45</v>
      </c>
      <c r="D26" s="51">
        <f t="shared" ref="D26:I26" si="4">D25-D24</f>
        <v>2.0000000000000018E-2</v>
      </c>
      <c r="E26" s="51">
        <f t="shared" si="4"/>
        <v>0.64999999999999991</v>
      </c>
      <c r="F26" s="51">
        <f t="shared" si="4"/>
        <v>0.30000000000000071</v>
      </c>
      <c r="G26" s="51">
        <f t="shared" si="4"/>
        <v>0.42999999999999972</v>
      </c>
      <c r="H26" s="51">
        <f t="shared" si="4"/>
        <v>0.10000000000000009</v>
      </c>
      <c r="I26" s="51">
        <f t="shared" si="4"/>
        <v>0.57000000000000028</v>
      </c>
    </row>
    <row r="27" spans="1:9">
      <c r="C27" s="50" t="s">
        <v>46</v>
      </c>
      <c r="D27" s="51">
        <f t="shared" ref="D27:I27" si="5">STDEVA(D2:D20)</f>
        <v>1.0000000000000009E-2</v>
      </c>
      <c r="E27" s="51">
        <f t="shared" si="5"/>
        <v>0.16982424069393839</v>
      </c>
      <c r="F27" s="51">
        <f t="shared" si="5"/>
        <v>9.7078984165815507E-2</v>
      </c>
      <c r="G27" s="51">
        <f t="shared" si="5"/>
        <v>0.13012953253622034</v>
      </c>
      <c r="H27" s="51">
        <f t="shared" si="5"/>
        <v>4.7958315233127255E-2</v>
      </c>
      <c r="I27" s="51">
        <f t="shared" si="5"/>
        <v>0.14312205657033819</v>
      </c>
    </row>
    <row r="28" spans="1:9">
      <c r="A28" s="7"/>
      <c r="B28" s="7"/>
      <c r="C28" s="50" t="s">
        <v>47</v>
      </c>
      <c r="D28" s="52">
        <f t="shared" ref="D28:I28" si="6">D27/D21</f>
        <v>3.5842293906810062E-3</v>
      </c>
      <c r="E28" s="52">
        <f t="shared" si="6"/>
        <v>4.8060579063863809E-2</v>
      </c>
      <c r="F28" s="52">
        <f t="shared" si="6"/>
        <v>2.1752261636156792E-2</v>
      </c>
      <c r="G28" s="52">
        <f t="shared" si="6"/>
        <v>2.8050397172507874E-2</v>
      </c>
      <c r="H28" s="52">
        <f t="shared" si="6"/>
        <v>1.5057555803179669E-2</v>
      </c>
      <c r="I28" s="52">
        <f t="shared" si="6"/>
        <v>4.261633879416378E-2</v>
      </c>
    </row>
    <row r="29" spans="1:9">
      <c r="A29" s="3" t="s">
        <v>48</v>
      </c>
    </row>
    <row r="31" spans="1:9">
      <c r="B31" s="43"/>
    </row>
    <row r="32" spans="1:9">
      <c r="E32" s="9"/>
      <c r="F32" s="9"/>
      <c r="G32" s="9"/>
      <c r="H32" s="9"/>
      <c r="I32"/>
    </row>
  </sheetData>
  <sortState xmlns:xlrd2="http://schemas.microsoft.com/office/spreadsheetml/2017/richdata2" ref="A2:H27">
    <sortCondition ref="B1"/>
  </sortState>
  <customSheetViews>
    <customSheetView guid="{995F7EF3-E81C-4E85-8327-EF09759375D4}">
      <selection activeCell="C22" sqref="C22"/>
      <pageMargins left="0" right="0" top="0" bottom="0" header="0" footer="0"/>
      <pageSetup paperSize="9" orientation="portrait" horizontalDpi="0" verticalDpi="0" r:id="rId1"/>
    </customSheetView>
    <customSheetView guid="{998B22CF-E179-422B-8092-B2C83719C874}">
      <selection activeCell="G18" sqref="G18"/>
      <pageMargins left="0" right="0" top="0" bottom="0" header="0" footer="0"/>
      <pageSetup paperSize="9" orientation="portrait" horizontalDpi="0" verticalDpi="0" r:id="rId2"/>
    </customSheetView>
    <customSheetView guid="{4F25AE7C-4E68-42E2-A9FD-6F376D8CDEFB}">
      <selection activeCell="I16" sqref="I16"/>
      <pageMargins left="0" right="0" top="0" bottom="0" header="0" footer="0"/>
      <pageSetup paperSize="9" orientation="portrait" horizontalDpi="0" verticalDpi="0" r:id="rId3"/>
    </customSheetView>
  </customSheetView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showGridLines="0" tabSelected="1" zoomScale="81" workbookViewId="0">
      <selection activeCell="B5" sqref="B5"/>
    </sheetView>
  </sheetViews>
  <sheetFormatPr defaultColWidth="8.85546875" defaultRowHeight="15"/>
  <cols>
    <col min="1" max="1" width="2.42578125" style="5" customWidth="1"/>
    <col min="2" max="2" width="22.140625" customWidth="1"/>
    <col min="3" max="3" width="17.85546875" style="1" customWidth="1"/>
    <col min="4" max="4" width="10.42578125" style="1" customWidth="1"/>
    <col min="5" max="5" width="24.42578125" style="1" bestFit="1" customWidth="1"/>
    <col min="6" max="7" width="17.7109375" style="1" customWidth="1"/>
    <col min="8" max="8" width="13.140625" customWidth="1"/>
    <col min="9" max="9" width="14.85546875" bestFit="1" customWidth="1"/>
    <col min="10" max="10" width="19.5703125" bestFit="1" customWidth="1"/>
    <col min="11" max="11" width="19.28515625" customWidth="1"/>
    <col min="12" max="12" width="15.7109375" bestFit="1" customWidth="1"/>
    <col min="13" max="13" width="17.85546875" bestFit="1" customWidth="1"/>
    <col min="14" max="14" width="18" bestFit="1" customWidth="1"/>
    <col min="15" max="16" width="19.7109375" bestFit="1" customWidth="1"/>
  </cols>
  <sheetData>
    <row r="1" spans="2:16" s="5" customFormat="1" ht="15.75" thickBot="1">
      <c r="C1" s="3"/>
      <c r="D1" s="3"/>
      <c r="E1" s="3"/>
      <c r="F1" s="3"/>
      <c r="G1" s="3"/>
    </row>
    <row r="2" spans="2:16" ht="15.75" thickBot="1">
      <c r="B2" s="53" t="s">
        <v>49</v>
      </c>
      <c r="C2" s="54"/>
      <c r="D2" s="54"/>
      <c r="E2" s="54"/>
      <c r="F2" s="54"/>
      <c r="G2" s="54"/>
      <c r="H2" s="55"/>
      <c r="J2" s="62" t="s">
        <v>50</v>
      </c>
      <c r="K2" s="77" t="s">
        <v>51</v>
      </c>
      <c r="L2" s="78"/>
      <c r="M2" s="78"/>
      <c r="N2" s="78"/>
      <c r="O2" s="78"/>
      <c r="P2" s="64"/>
    </row>
    <row r="3" spans="2:16">
      <c r="B3" s="56" t="s">
        <v>52</v>
      </c>
      <c r="C3" s="47" t="s">
        <v>3</v>
      </c>
      <c r="D3" s="47" t="s">
        <v>4</v>
      </c>
      <c r="E3" s="47" t="s">
        <v>53</v>
      </c>
      <c r="F3" s="47" t="s">
        <v>54</v>
      </c>
      <c r="G3" s="47" t="s">
        <v>7</v>
      </c>
      <c r="H3" s="57" t="s">
        <v>55</v>
      </c>
      <c r="J3" s="79"/>
      <c r="K3" s="47" t="s">
        <v>3</v>
      </c>
      <c r="L3" s="47" t="s">
        <v>56</v>
      </c>
      <c r="M3" s="47" t="s">
        <v>57</v>
      </c>
      <c r="N3" s="47" t="s">
        <v>58</v>
      </c>
      <c r="O3" s="47" t="s">
        <v>59</v>
      </c>
      <c r="P3" s="57" t="s">
        <v>8</v>
      </c>
    </row>
    <row r="4" spans="2:16">
      <c r="B4" s="58" t="s">
        <v>10</v>
      </c>
      <c r="C4" s="46" t="e">
        <f>AVERAGE('Mês-Preços'!D2:D4)</f>
        <v>#DIV/0!</v>
      </c>
      <c r="D4" s="139">
        <f>AVERAGE('Mês-Preços'!E2:E4)</f>
        <v>3.3496666666666663</v>
      </c>
      <c r="E4" s="45">
        <f>AVERAGE('Mês-Preços'!F2,'Mês-Preços'!F3,'Mês-Preços'!F4)</f>
        <v>4.4163333333333332</v>
      </c>
      <c r="F4" s="45">
        <f>AVERAGE('Mês-Preços'!G2,'Mês-Preços'!G3,'Mês-Preços'!G4)</f>
        <v>4.5329999999999995</v>
      </c>
      <c r="G4" s="135">
        <f>AVERAGE('Mês-Preços'!H2:H4)</f>
        <v>3.1950000000000003</v>
      </c>
      <c r="H4" s="45">
        <f>AVERAGE('Mês-Preços'!I2,'Mês-Preços'!I4)</f>
        <v>3.09</v>
      </c>
      <c r="J4" s="58" t="s">
        <v>10</v>
      </c>
      <c r="K4" s="14" t="e">
        <f t="shared" ref="K4:P4" si="0">C4/C25-1</f>
        <v>#DIV/0!</v>
      </c>
      <c r="L4" s="14">
        <f t="shared" si="0"/>
        <v>-5.3766478342749613E-2</v>
      </c>
      <c r="M4" s="14">
        <f t="shared" si="0"/>
        <v>-8.2956259426847367E-4</v>
      </c>
      <c r="N4" s="14">
        <f t="shared" si="0"/>
        <v>-1.5418502202644291E-3</v>
      </c>
      <c r="O4" s="14">
        <f t="shared" si="0"/>
        <v>1.4285714285714457E-2</v>
      </c>
      <c r="P4" s="14">
        <f t="shared" si="0"/>
        <v>-7.7611940298507487E-2</v>
      </c>
    </row>
    <row r="5" spans="2:16">
      <c r="B5" s="58" t="s">
        <v>17</v>
      </c>
      <c r="C5" s="46" t="e">
        <f>AVERAGE('Mês-Preços'!D5:D7)</f>
        <v>#DIV/0!</v>
      </c>
      <c r="D5" s="33">
        <f>AVERAGE('Mês-Preços'!E5:E7)</f>
        <v>3.59</v>
      </c>
      <c r="E5" s="45">
        <f>AVERAGE('Mês-Preços'!F5,'Mês-Preços'!F6,'Mês-Preços'!F7)</f>
        <v>4.4600000000000009</v>
      </c>
      <c r="F5" s="45">
        <f>AVERAGE('Mês-Preços'!G5,'Mês-Preços'!G6,'Mês-Preços'!G7)</f>
        <v>4.626666666666666</v>
      </c>
      <c r="G5" s="135" t="e">
        <f>AVERAGE('Mês-Preços'!H5:H7)</f>
        <v>#DIV/0!</v>
      </c>
      <c r="H5" s="83">
        <f>AVERAGE('Mês-Preços'!I5,'Mês-Preços'!I6,'Mês-Preços'!I7)</f>
        <v>3.5449999999999999</v>
      </c>
      <c r="J5" s="58" t="s">
        <v>17</v>
      </c>
      <c r="K5" s="14" t="e">
        <f t="shared" ref="K5:L9" si="1">C5/C26-1</f>
        <v>#DIV/0!</v>
      </c>
      <c r="L5" s="14">
        <f t="shared" si="1"/>
        <v>-2.7777777777778789E-3</v>
      </c>
      <c r="M5" s="14">
        <f t="shared" ref="M5:M10" si="2">E5/E26-1</f>
        <v>2.0594965675057475E-2</v>
      </c>
      <c r="N5" s="14">
        <f t="shared" ref="N5:N10" si="3">F5/F26-1</f>
        <v>2.1339220014716442E-2</v>
      </c>
      <c r="O5" s="14" t="e">
        <f t="shared" ref="O5:O10" si="4">G5/G26-1</f>
        <v>#DIV/0!</v>
      </c>
      <c r="P5" s="14">
        <f t="shared" ref="P5:P10" si="5">H5/H26-1</f>
        <v>3.0822913637685412E-2</v>
      </c>
    </row>
    <row r="6" spans="2:16">
      <c r="B6" s="58" t="s">
        <v>22</v>
      </c>
      <c r="C6" s="83">
        <f>AVERAGE('Mês-Preços'!D8:D12)</f>
        <v>2.7850000000000001</v>
      </c>
      <c r="D6" s="45">
        <f>AVERAGE('Mês-Preços'!E8:E12)</f>
        <v>3.74</v>
      </c>
      <c r="E6" s="45">
        <f>AVERAGE('Mês-Preços'!F8:F12)</f>
        <v>4.4896666666666665</v>
      </c>
      <c r="F6" s="45">
        <f>AVERAGE('Mês-Preços'!G8:G12)</f>
        <v>4.6863333333333337</v>
      </c>
      <c r="G6" s="135" t="e">
        <f>AVERAGE('Mês-Preços'!H8:H12)</f>
        <v>#DIV/0!</v>
      </c>
      <c r="H6" s="83">
        <f>AVERAGE('Mês-Preços'!I8:I12)</f>
        <v>3.2696666666666672</v>
      </c>
      <c r="J6" s="58" t="s">
        <v>60</v>
      </c>
      <c r="K6" s="14">
        <f t="shared" si="1"/>
        <v>0</v>
      </c>
      <c r="L6" s="14">
        <f t="shared" si="1"/>
        <v>8.0862533692722671E-3</v>
      </c>
      <c r="M6" s="14">
        <f t="shared" si="2"/>
        <v>-2.3985507246376825E-2</v>
      </c>
      <c r="N6" s="14">
        <f t="shared" si="3"/>
        <v>-9.2318534178998934E-3</v>
      </c>
      <c r="O6" s="14" t="e">
        <f>G6/G27-1</f>
        <v>#DIV/0!</v>
      </c>
      <c r="P6" s="14">
        <f t="shared" si="5"/>
        <v>-3.2642998027613279E-2</v>
      </c>
    </row>
    <row r="7" spans="2:16">
      <c r="B7" s="58" t="s">
        <v>29</v>
      </c>
      <c r="C7" s="141">
        <f>AVERAGE('Mês-Preços'!D13:D16)</f>
        <v>2.8</v>
      </c>
      <c r="D7" s="45">
        <f>AVERAGE('Mês-Preços'!E13:E16)</f>
        <v>3.5</v>
      </c>
      <c r="E7" s="83">
        <f>AVERAGE('Mês-Preços'!F13:F16)</f>
        <v>4.4329999999999998</v>
      </c>
      <c r="F7" s="33">
        <f>AVERAGE('Mês-Preços'!G13:G16)</f>
        <v>4.6829999999999998</v>
      </c>
      <c r="G7" s="135">
        <f>AVERAGE('Mês-Preços'!H13:H16)</f>
        <v>3.1749999999999998</v>
      </c>
      <c r="H7" s="45">
        <f>AVERAGE('Mês-Preços'!I13:I16)</f>
        <v>3.313333333333333</v>
      </c>
      <c r="J7" s="58" t="s">
        <v>29</v>
      </c>
      <c r="K7" s="14">
        <f t="shared" si="1"/>
        <v>7.194244604316502E-3</v>
      </c>
      <c r="L7" s="14">
        <f t="shared" si="1"/>
        <v>-8.4985835694050271E-3</v>
      </c>
      <c r="M7" s="14">
        <f t="shared" si="2"/>
        <v>1.8079096045198195E-3</v>
      </c>
      <c r="N7" s="14">
        <f t="shared" si="3"/>
        <v>6.4102564102563875E-4</v>
      </c>
      <c r="O7" s="14">
        <f t="shared" si="4"/>
        <v>-1.3975155279503215E-2</v>
      </c>
      <c r="P7" s="14">
        <f t="shared" si="5"/>
        <v>7.0921985815601829E-3</v>
      </c>
    </row>
    <row r="8" spans="2:16">
      <c r="B8" s="58" t="s">
        <v>33</v>
      </c>
      <c r="C8" s="46" t="e">
        <f>AVERAGE('Mês-Preços'!D17,'Mês-Preços'!D18)</f>
        <v>#DIV/0!</v>
      </c>
      <c r="D8" s="45">
        <f>AVERAGE('Mês-Preços'!E17,'Mês-Preços'!E18)</f>
        <v>3.6</v>
      </c>
      <c r="E8" s="45">
        <f>AVERAGE('Mês-Preços'!F17,'Mês-Preços'!F18)</f>
        <v>4.58</v>
      </c>
      <c r="F8" s="33">
        <f>AVERAGE('Mês-Preços'!G17,'Mês-Preços'!G18)</f>
        <v>4.6999999999999993</v>
      </c>
      <c r="G8" s="135" t="e">
        <f>AVERAGE('Mês-Preços'!H17,'Mês-Preços'!H18)</f>
        <v>#DIV/0!</v>
      </c>
      <c r="H8" s="145">
        <f>AVERAGE('Mês-Preços'!I17,'Mês-Preços'!I18)</f>
        <v>3.45</v>
      </c>
      <c r="J8" s="58" t="s">
        <v>33</v>
      </c>
      <c r="K8" s="14" t="e">
        <f t="shared" si="1"/>
        <v>#DIV/0!</v>
      </c>
      <c r="L8" s="14">
        <f t="shared" si="1"/>
        <v>-1.3698630136986245E-2</v>
      </c>
      <c r="M8" s="14">
        <f t="shared" si="2"/>
        <v>6.59340659340657E-3</v>
      </c>
      <c r="N8" s="14">
        <f t="shared" si="3"/>
        <v>0</v>
      </c>
      <c r="O8" s="14" t="e">
        <f t="shared" si="4"/>
        <v>#DIV/0!</v>
      </c>
      <c r="P8" s="14">
        <f t="shared" si="5"/>
        <v>-2.6798307475317307E-2</v>
      </c>
    </row>
    <row r="9" spans="2:16">
      <c r="B9" s="58" t="s">
        <v>36</v>
      </c>
      <c r="C9" s="46" t="e">
        <f>AVERAGE('Mês-Preços'!D19)</f>
        <v>#DIV/0!</v>
      </c>
      <c r="D9" s="140">
        <f>AVERAGE('Mês-Preços'!E19)</f>
        <v>3.55</v>
      </c>
      <c r="E9" s="45">
        <f>AVERAGE('Mês-Preços'!F19)</f>
        <v>4.3499999999999996</v>
      </c>
      <c r="F9" s="45" t="e">
        <f>AVERAGE('Mês-Preços'!G19)</f>
        <v>#DIV/0!</v>
      </c>
      <c r="G9" s="45" t="e">
        <f>AVERAGE('Mês-Preços'!H19)</f>
        <v>#DIV/0!</v>
      </c>
      <c r="H9" s="45">
        <f>AVERAGE('Mês-Preços'!I19)</f>
        <v>3.39</v>
      </c>
      <c r="J9" s="58" t="s">
        <v>36</v>
      </c>
      <c r="K9" s="14" t="e">
        <f t="shared" si="1"/>
        <v>#DIV/0!</v>
      </c>
      <c r="L9" s="14">
        <f t="shared" si="1"/>
        <v>0</v>
      </c>
      <c r="M9" s="14">
        <f t="shared" si="2"/>
        <v>1.3986013986013957E-2</v>
      </c>
      <c r="N9" s="14" t="e">
        <f t="shared" si="3"/>
        <v>#DIV/0!</v>
      </c>
      <c r="O9" s="14" t="e">
        <f t="shared" si="4"/>
        <v>#DIV/0!</v>
      </c>
      <c r="P9" s="14">
        <f t="shared" si="5"/>
        <v>0</v>
      </c>
    </row>
    <row r="10" spans="2:16" ht="15.75" thickBot="1">
      <c r="B10" s="59" t="s">
        <v>39</v>
      </c>
      <c r="C10" s="60" t="e">
        <f>AVERAGE('Mês-Preços'!D20)</f>
        <v>#DIV/0!</v>
      </c>
      <c r="D10" s="61">
        <f>AVERAGE('Mês-Preços'!E20)</f>
        <v>3.5</v>
      </c>
      <c r="E10" s="61">
        <f>AVERAGE('Mês-Preços'!F20)</f>
        <v>4.5</v>
      </c>
      <c r="F10" s="61">
        <f>AVERAGE('Mês-Preços'!G20)</f>
        <v>4.5999999999999996</v>
      </c>
      <c r="G10" s="136" t="e">
        <f>AVERAGE('Mês-Preços'!H20)</f>
        <v>#DIV/0!</v>
      </c>
      <c r="H10" s="61">
        <f>AVERAGE('Mês-Preços'!I20)</f>
        <v>3.44</v>
      </c>
      <c r="J10" s="59" t="s">
        <v>39</v>
      </c>
      <c r="K10" s="14" t="e">
        <f>C10/C31-1</f>
        <v>#DIV/0!</v>
      </c>
      <c r="L10" s="80"/>
      <c r="M10" s="14">
        <f t="shared" si="2"/>
        <v>0</v>
      </c>
      <c r="N10" s="14">
        <f t="shared" si="3"/>
        <v>0</v>
      </c>
      <c r="O10" s="14" t="e">
        <f t="shared" si="4"/>
        <v>#DIV/0!</v>
      </c>
      <c r="P10" s="14">
        <f t="shared" si="5"/>
        <v>0</v>
      </c>
    </row>
    <row r="12" spans="2:16" ht="38.25" customHeight="1" thickBot="1">
      <c r="B12" s="12" t="s">
        <v>61</v>
      </c>
      <c r="C12" s="3"/>
      <c r="D12" s="4"/>
      <c r="E12" s="4"/>
      <c r="F12" s="4"/>
      <c r="G12" s="4"/>
    </row>
    <row r="13" spans="2:16">
      <c r="B13" s="62" t="s">
        <v>49</v>
      </c>
      <c r="C13" s="63"/>
      <c r="D13" s="63"/>
      <c r="E13" s="63"/>
      <c r="F13" s="63"/>
      <c r="G13" s="63"/>
      <c r="H13" s="64"/>
      <c r="J13" s="221" t="s">
        <v>62</v>
      </c>
      <c r="K13" s="222"/>
      <c r="L13" s="222"/>
      <c r="M13" s="222"/>
      <c r="N13" s="222"/>
      <c r="O13" s="223"/>
    </row>
    <row r="14" spans="2:16">
      <c r="B14" s="65" t="s">
        <v>63</v>
      </c>
      <c r="C14" s="13" t="s">
        <v>3</v>
      </c>
      <c r="D14" s="13" t="s">
        <v>4</v>
      </c>
      <c r="E14" s="13" t="s">
        <v>53</v>
      </c>
      <c r="F14" s="13" t="s">
        <v>54</v>
      </c>
      <c r="G14" s="13" t="s">
        <v>7</v>
      </c>
      <c r="H14" s="66" t="s">
        <v>8</v>
      </c>
      <c r="J14" s="81" t="s">
        <v>3</v>
      </c>
      <c r="K14" s="15" t="s">
        <v>56</v>
      </c>
      <c r="L14" s="15" t="s">
        <v>57</v>
      </c>
      <c r="M14" s="15" t="s">
        <v>58</v>
      </c>
      <c r="N14" s="15" t="s">
        <v>59</v>
      </c>
      <c r="O14" s="82" t="s">
        <v>8</v>
      </c>
    </row>
    <row r="15" spans="2:16">
      <c r="B15" s="58" t="s">
        <v>15</v>
      </c>
      <c r="C15" s="48">
        <f>AVERAGE('Mês-Preços'!D4,'Mês-Preços'!D5,'Mês-Preços'!D8,'Mês-Preços'!D10,'Mês-Preços'!D15,'Mês-Preços'!D16,'Mês-Preços'!D18)</f>
        <v>2.79</v>
      </c>
      <c r="D15" s="48">
        <f>AVERAGE('Mês-Preços'!E4,'Mês-Preços'!E5,'Mês-Preços'!E8,'Mês-Preços'!E10,'Mês-Preços'!E15,'Mês-Preços'!E16,'Mês-Preços'!E18)</f>
        <v>3.5372500000000002</v>
      </c>
      <c r="E15" s="48">
        <f>AVERAGE('Mês-Preços'!F4,'Mês-Preços'!F5,'Mês-Preços'!F8,'Mês-Preços'!F10,'Mês-Preços'!F15,'Mês-Preços'!F16,'Mês-Preços'!F18)</f>
        <v>4.4681666666666677</v>
      </c>
      <c r="F15" s="48">
        <f>AVERAGE('Mês-Preços'!G4,'Mês-Preços'!G5,'Mês-Preços'!G8,'Mês-Preços'!G10,'Mês-Preços'!G15,'Mês-Preços'!G16,'Mês-Preços'!G18)</f>
        <v>4.7181666666666668</v>
      </c>
      <c r="G15" s="48">
        <f>AVERAGE('Mês-Preços'!H4,'Mês-Preços'!H5,'Mês-Preços'!H8,'Mês-Preços'!H10,'Mês-Preços'!H15,'Mês-Preços'!H16,'Mês-Preços'!H18)</f>
        <v>3.21</v>
      </c>
      <c r="H15" s="48">
        <f>AVERAGE('Mês-Preços'!I4,'Mês-Preços'!I5,'Mês-Preços'!I8,'Mês-Preços'!I10,'Mês-Preços'!I15,'Mês-Preços'!I16,'Mês-Preços'!I18)</f>
        <v>3.3633333333333328</v>
      </c>
      <c r="J15" s="84">
        <f t="shared" ref="J15:O18" si="6">(C15/K25)-1</f>
        <v>3.597122302158251E-3</v>
      </c>
      <c r="K15" s="84">
        <f t="shared" si="6"/>
        <v>-6.390449438202217E-3</v>
      </c>
      <c r="L15" s="84">
        <f t="shared" si="6"/>
        <v>-2.6413690476189133E-3</v>
      </c>
      <c r="M15" s="84">
        <f t="shared" si="6"/>
        <v>-3.8841807909595349E-4</v>
      </c>
      <c r="N15" s="84">
        <f t="shared" si="6"/>
        <v>-2.7272727272727226E-2</v>
      </c>
      <c r="O15" s="84">
        <f t="shared" si="6"/>
        <v>-1.9436345966958424E-2</v>
      </c>
    </row>
    <row r="16" spans="2:16">
      <c r="B16" s="58" t="s">
        <v>26</v>
      </c>
      <c r="C16" s="48">
        <f>AVERAGE('Mês-Preços'!D11,'Mês-Preços'!D17)</f>
        <v>2.79</v>
      </c>
      <c r="D16" s="48">
        <f>AVERAGE('Mês-Preços'!E11,'Mês-Preços'!E17)</f>
        <v>3.6950000000000003</v>
      </c>
      <c r="E16" s="48">
        <f>AVERAGE('Mês-Preços'!F13,'Mês-Preços'!F19)</f>
        <v>4.3744999999999994</v>
      </c>
      <c r="F16" s="48">
        <f>AVERAGE('Mês-Preços'!G11,'Mês-Preços'!G17)</f>
        <v>4.6449999999999996</v>
      </c>
      <c r="G16" s="48" t="e">
        <f>AVERAGE('Mês-Preços'!H11,'Mês-Preços'!H17)</f>
        <v>#DIV/0!</v>
      </c>
      <c r="H16" s="48">
        <f>AVERAGE('Mês-Preços'!I11,'Mês-Preços'!I17)</f>
        <v>3.37</v>
      </c>
      <c r="J16" s="84">
        <f t="shared" si="6"/>
        <v>0</v>
      </c>
      <c r="K16" s="84">
        <f t="shared" si="6"/>
        <v>-1.4666666666666606E-2</v>
      </c>
      <c r="L16" s="84">
        <f t="shared" si="6"/>
        <v>5.6321839080459846E-3</v>
      </c>
      <c r="M16" s="84">
        <f t="shared" si="6"/>
        <v>-1.0752688172044333E-3</v>
      </c>
      <c r="N16" s="84" t="e">
        <f t="shared" si="6"/>
        <v>#DIV/0!</v>
      </c>
      <c r="O16" s="84">
        <f t="shared" si="6"/>
        <v>-3.7142857142857144E-2</v>
      </c>
    </row>
    <row r="17" spans="2:16">
      <c r="B17" s="58" t="s">
        <v>13</v>
      </c>
      <c r="C17" s="48" t="e">
        <f>AVERAGE('Mês-Preços'!D3,'Mês-Preços'!D6,'Mês-Preços'!D9,'Mês-Preços'!D12,'Mês-Preços'!D13,'Mês-Preços'!D14)</f>
        <v>#DIV/0!</v>
      </c>
      <c r="D17" s="48">
        <f>AVERAGE('Mês-Preços'!E3,'Mês-Preços'!E6,'Mês-Preços'!E9,'Mês-Preços'!E12,'Mês-Preços'!E13,'Mês-Preços'!E14)</f>
        <v>3.52</v>
      </c>
      <c r="E17" s="48">
        <f>AVERAGE('Mês-Preços'!F3,'Mês-Preços'!F6,'Mês-Preços'!F9,'Mês-Preços'!F12,'Mês-Preços'!F13,'Mês-Preços'!F14)</f>
        <v>4.5120000000000005</v>
      </c>
      <c r="F17" s="48">
        <f>AVERAGE('Mês-Preços'!G3,'Mês-Preços'!G6,'Mês-Preços'!G9,'Mês-Preços'!G12,'Mês-Preços'!G13,'Mês-Preços'!G14)</f>
        <v>4.6619999999999999</v>
      </c>
      <c r="G17" s="48">
        <f>AVERAGE('Mês-Preços'!H3,'Mês-Preços'!H6,'Mês-Preços'!H9,'Mês-Preços'!H12,'Mês-Preços'!H13,'Mês-Preços'!H15)</f>
        <v>3.1966666666666668</v>
      </c>
      <c r="H17" s="48">
        <f>AVERAGE('Mês-Preços'!H3,'Mês-Preços'!I6,'Mês-Preços'!I9,'Mês-Preços'!I12,'Mês-Preços'!H13,'Mês-Preços'!I14)</f>
        <v>3.2622499999999999</v>
      </c>
      <c r="J17" s="84" t="e">
        <f t="shared" si="6"/>
        <v>#DIV/0!</v>
      </c>
      <c r="K17" s="84">
        <f t="shared" si="6"/>
        <v>-1.4005602240896309E-2</v>
      </c>
      <c r="L17" s="84">
        <f t="shared" si="6"/>
        <v>7.1428571428571175E-3</v>
      </c>
      <c r="M17" s="84">
        <f t="shared" si="6"/>
        <v>-3.8461538461538325E-3</v>
      </c>
      <c r="N17" s="84">
        <f t="shared" si="6"/>
        <v>2.089864158829835E-3</v>
      </c>
      <c r="O17" s="84">
        <f t="shared" si="6"/>
        <v>6.9018404907983388E-4</v>
      </c>
    </row>
    <row r="18" spans="2:16" ht="15.75" thickBot="1">
      <c r="B18" s="67" t="s">
        <v>64</v>
      </c>
      <c r="C18" s="68" t="e">
        <f>AVERAGE('Mês-Preços'!D2,'Mês-Preços'!D7,'Mês-Preços'!D19,'Mês-Preços'!D20)</f>
        <v>#DIV/0!</v>
      </c>
      <c r="D18" s="68">
        <f>AVERAGE('Mês-Preços'!E2,'Mês-Preços'!E7,'Mês-Preços'!E19,'Mês-Preços'!E20)</f>
        <v>3.4299999999999997</v>
      </c>
      <c r="E18" s="68">
        <f>AVERAGE('Mês-Preços'!F2,'Mês-Preços'!F7,'Mês-Preços'!F19,'Mês-Preços'!F20)</f>
        <v>4.3975</v>
      </c>
      <c r="F18" s="68">
        <f>AVERAGE('Mês-Preços'!G2,'Mês-Preços'!G7,'Mês-Preços'!G19,'Mês-Preços'!G20)</f>
        <v>4.4466666666666663</v>
      </c>
      <c r="G18" s="68">
        <f>AVERAGE('Mês-Preços'!H2,'Mês-Preços'!H7,'Mês-Preços'!H19,'Mês-Preços'!H20)</f>
        <v>3.15</v>
      </c>
      <c r="H18" s="68">
        <f>AVERAGE('Mês-Preços'!I2,'Mês-Preços'!I7,'Mês-Preços'!I19,'Mês-Preços'!I20)</f>
        <v>3.415</v>
      </c>
      <c r="J18" s="85" t="e">
        <f t="shared" si="6"/>
        <v>#DIV/0!</v>
      </c>
      <c r="K18" s="85">
        <f t="shared" si="6"/>
        <v>-3.3802816901408517E-2</v>
      </c>
      <c r="L18" s="85">
        <f t="shared" si="6"/>
        <v>3.9954337899543724E-3</v>
      </c>
      <c r="M18" s="85">
        <f t="shared" si="6"/>
        <v>-7.4906367041205346E-4</v>
      </c>
      <c r="N18" s="85">
        <f t="shared" si="6"/>
        <v>0</v>
      </c>
      <c r="O18" s="85">
        <f t="shared" si="6"/>
        <v>4.4117647058823373E-3</v>
      </c>
    </row>
    <row r="19" spans="2:16">
      <c r="B19" s="5"/>
      <c r="C19" s="3"/>
      <c r="D19" s="3"/>
      <c r="E19" s="3"/>
      <c r="F19" s="3"/>
      <c r="G19" s="3"/>
      <c r="H19" s="5"/>
      <c r="K19" s="5"/>
      <c r="L19" s="5"/>
      <c r="M19" s="5"/>
      <c r="N19" s="5"/>
      <c r="O19" s="5"/>
      <c r="P19" s="5"/>
    </row>
    <row r="20" spans="2:16" s="5" customFormat="1">
      <c r="D20" s="3"/>
      <c r="E20" s="3"/>
      <c r="F20" s="3"/>
      <c r="G20" s="3"/>
    </row>
    <row r="21" spans="2:16" s="5" customFormat="1">
      <c r="C21" s="3"/>
      <c r="D21" s="3"/>
      <c r="E21" s="3"/>
      <c r="F21" s="3"/>
      <c r="G21" s="3"/>
    </row>
    <row r="22" spans="2:16" s="5" customFormat="1" ht="29.25" customHeight="1" thickBot="1">
      <c r="C22" s="3"/>
      <c r="D22" s="3"/>
      <c r="E22" s="3"/>
      <c r="F22" s="3"/>
      <c r="G22" s="3"/>
    </row>
    <row r="23" spans="2:16" s="5" customFormat="1">
      <c r="B23" s="218" t="s">
        <v>65</v>
      </c>
      <c r="C23" s="219"/>
      <c r="D23" s="219"/>
      <c r="E23" s="219"/>
      <c r="F23" s="219"/>
      <c r="G23" s="219"/>
      <c r="H23" s="220"/>
      <c r="J23" s="218" t="s">
        <v>65</v>
      </c>
      <c r="K23" s="219"/>
      <c r="L23" s="219"/>
      <c r="M23" s="219"/>
      <c r="N23" s="219"/>
      <c r="O23" s="219"/>
      <c r="P23" s="220"/>
    </row>
    <row r="24" spans="2:16" s="5" customFormat="1">
      <c r="B24" s="89"/>
      <c r="C24" s="87" t="s">
        <v>3</v>
      </c>
      <c r="D24" s="87" t="s">
        <v>4</v>
      </c>
      <c r="E24" s="87" t="s">
        <v>53</v>
      </c>
      <c r="F24" s="87" t="s">
        <v>54</v>
      </c>
      <c r="G24" s="87" t="s">
        <v>7</v>
      </c>
      <c r="H24" s="88" t="s">
        <v>8</v>
      </c>
      <c r="J24" s="74" t="s">
        <v>63</v>
      </c>
      <c r="K24" s="75" t="s">
        <v>3</v>
      </c>
      <c r="L24" s="75" t="s">
        <v>4</v>
      </c>
      <c r="M24" s="75" t="s">
        <v>53</v>
      </c>
      <c r="N24" s="75" t="s">
        <v>54</v>
      </c>
      <c r="O24" s="75" t="s">
        <v>7</v>
      </c>
      <c r="P24" s="76" t="s">
        <v>8</v>
      </c>
    </row>
    <row r="25" spans="2:16" s="5" customFormat="1">
      <c r="B25" s="69" t="s">
        <v>10</v>
      </c>
      <c r="C25" s="33" t="e">
        <v>#DIV/0!</v>
      </c>
      <c r="D25" s="33">
        <v>3.54</v>
      </c>
      <c r="E25" s="33">
        <v>4.42</v>
      </c>
      <c r="F25" s="33">
        <v>4.54</v>
      </c>
      <c r="G25" s="137">
        <v>3.15</v>
      </c>
      <c r="H25" s="137">
        <v>3.35</v>
      </c>
      <c r="I25"/>
      <c r="J25" s="69" t="s">
        <v>15</v>
      </c>
      <c r="K25" s="144">
        <v>2.78</v>
      </c>
      <c r="L25" s="49">
        <v>3.56</v>
      </c>
      <c r="M25" s="33">
        <v>4.4800000000000004</v>
      </c>
      <c r="N25" s="33">
        <v>4.72</v>
      </c>
      <c r="O25" s="33">
        <v>3.3</v>
      </c>
      <c r="P25" s="70">
        <v>3.43</v>
      </c>
    </row>
    <row r="26" spans="2:16" s="5" customFormat="1">
      <c r="B26" s="69" t="s">
        <v>17</v>
      </c>
      <c r="C26" s="33" t="e">
        <v>#DIV/0!</v>
      </c>
      <c r="D26" s="33">
        <v>3.6</v>
      </c>
      <c r="E26" s="33">
        <v>4.37</v>
      </c>
      <c r="F26" s="33">
        <v>4.53</v>
      </c>
      <c r="G26" s="33" t="e">
        <v>#DIV/0!</v>
      </c>
      <c r="H26" s="149">
        <v>3.4390000000000001</v>
      </c>
      <c r="I26"/>
      <c r="J26" s="69" t="s">
        <v>26</v>
      </c>
      <c r="K26" s="48">
        <v>2.79</v>
      </c>
      <c r="L26" s="49">
        <v>3.75</v>
      </c>
      <c r="M26" s="33">
        <v>4.3499999999999996</v>
      </c>
      <c r="N26" s="33">
        <v>4.6500000000000004</v>
      </c>
      <c r="O26" s="33" t="e">
        <v>#DIV/0!</v>
      </c>
      <c r="P26" s="70">
        <v>3.5</v>
      </c>
    </row>
    <row r="27" spans="2:16" s="5" customFormat="1">
      <c r="B27" s="69" t="s">
        <v>22</v>
      </c>
      <c r="C27" s="33">
        <v>2.7850000000000001</v>
      </c>
      <c r="D27" s="33">
        <v>3.71</v>
      </c>
      <c r="E27" s="33">
        <v>4.5999999999999996</v>
      </c>
      <c r="F27" s="33">
        <v>4.7300000000000004</v>
      </c>
      <c r="G27" s="137">
        <v>3.14</v>
      </c>
      <c r="H27" s="149">
        <v>3.38</v>
      </c>
      <c r="I27"/>
      <c r="J27" s="69" t="s">
        <v>13</v>
      </c>
      <c r="K27" s="144" t="e">
        <v>#DIV/0!</v>
      </c>
      <c r="L27" s="49">
        <v>3.57</v>
      </c>
      <c r="M27" s="33">
        <v>4.4800000000000004</v>
      </c>
      <c r="N27" s="33">
        <v>4.68</v>
      </c>
      <c r="O27" s="33">
        <v>3.19</v>
      </c>
      <c r="P27" s="70">
        <v>3.26</v>
      </c>
    </row>
    <row r="28" spans="2:16" s="5" customFormat="1" ht="15.75" thickBot="1">
      <c r="B28" s="69" t="s">
        <v>29</v>
      </c>
      <c r="C28" s="33">
        <v>2.78</v>
      </c>
      <c r="D28" s="33">
        <v>3.53</v>
      </c>
      <c r="E28" s="143">
        <v>4.4249999999999998</v>
      </c>
      <c r="F28" s="33">
        <v>4.68</v>
      </c>
      <c r="G28" s="137">
        <v>3.22</v>
      </c>
      <c r="H28" s="70">
        <v>3.29</v>
      </c>
      <c r="I28"/>
      <c r="J28" s="71" t="s">
        <v>64</v>
      </c>
      <c r="K28" s="73" t="e">
        <v>#DIV/0!</v>
      </c>
      <c r="L28" s="86">
        <v>3.55</v>
      </c>
      <c r="M28" s="72">
        <v>4.38</v>
      </c>
      <c r="N28" s="72">
        <v>4.45</v>
      </c>
      <c r="O28" s="33">
        <v>3.15</v>
      </c>
      <c r="P28" s="33">
        <v>3.4</v>
      </c>
    </row>
    <row r="29" spans="2:16" s="5" customFormat="1" ht="15.75">
      <c r="B29" s="69" t="s">
        <v>33</v>
      </c>
      <c r="C29" s="33" t="e">
        <v>#DIV/0!</v>
      </c>
      <c r="D29" s="33">
        <v>3.65</v>
      </c>
      <c r="E29" s="33">
        <v>4.55</v>
      </c>
      <c r="F29" s="33">
        <v>4.7</v>
      </c>
      <c r="G29" s="33" t="e">
        <v>#DIV/0!</v>
      </c>
      <c r="H29" s="149">
        <v>3.5449999999999999</v>
      </c>
      <c r="I29"/>
      <c r="K29" s="26"/>
      <c r="L29" s="25"/>
      <c r="M29" s="19"/>
      <c r="N29" s="19"/>
    </row>
    <row r="30" spans="2:16" ht="15.75" thickBot="1">
      <c r="B30" s="69" t="s">
        <v>36</v>
      </c>
      <c r="C30" s="33" t="e">
        <v>#DIV/0!</v>
      </c>
      <c r="D30" s="72">
        <v>3.55</v>
      </c>
      <c r="E30" s="33">
        <v>4.29</v>
      </c>
      <c r="F30" s="33" t="e">
        <v>#DIV/0!</v>
      </c>
      <c r="G30" s="33" t="e">
        <v>#DIV/0!</v>
      </c>
      <c r="H30" s="73">
        <v>3.39</v>
      </c>
      <c r="K30" s="16"/>
      <c r="L30" s="25"/>
      <c r="M30" s="19"/>
      <c r="N30" s="19"/>
      <c r="O30" s="5"/>
      <c r="P30" s="5"/>
    </row>
    <row r="31" spans="2:16" s="5" customFormat="1" ht="15.75" thickBot="1">
      <c r="B31" s="71" t="s">
        <v>39</v>
      </c>
      <c r="C31" s="72" t="e">
        <v>#DIV/0!</v>
      </c>
      <c r="D31" s="33" t="e">
        <v>#DIV/0!</v>
      </c>
      <c r="E31" s="33">
        <v>4.5</v>
      </c>
      <c r="F31" s="33">
        <v>4.5999999999999996</v>
      </c>
      <c r="G31" s="33" t="e">
        <v>#DIV/0!</v>
      </c>
      <c r="H31" s="33">
        <v>3.44</v>
      </c>
      <c r="I31"/>
      <c r="K31" s="1"/>
      <c r="L31" s="25"/>
      <c r="M31" s="19"/>
      <c r="N31" s="19"/>
    </row>
    <row r="32" spans="2:16" s="5" customFormat="1">
      <c r="B32"/>
      <c r="C32" s="1"/>
      <c r="D32" s="1"/>
      <c r="E32" s="1"/>
      <c r="F32" s="1"/>
      <c r="G32" s="183"/>
      <c r="H32" s="184"/>
      <c r="I32" s="184"/>
      <c r="K32" s="185"/>
      <c r="L32" s="25"/>
      <c r="M32" s="19"/>
      <c r="N32" s="19"/>
    </row>
    <row r="33" spans="2:16" s="5" customFormat="1">
      <c r="B33"/>
      <c r="C33" s="1"/>
      <c r="D33" s="1"/>
      <c r="E33" s="1"/>
      <c r="F33" s="1"/>
      <c r="G33" s="183"/>
      <c r="H33" s="184"/>
      <c r="I33" s="184"/>
      <c r="K33" s="186"/>
      <c r="L33" s="25"/>
      <c r="M33" s="19"/>
      <c r="N33" s="19"/>
    </row>
    <row r="34" spans="2:16" s="5" customFormat="1" ht="15.75">
      <c r="F34" s="187"/>
      <c r="G34" s="187"/>
      <c r="H34" s="187"/>
      <c r="I34" s="184"/>
      <c r="J34" s="187"/>
      <c r="K34" s="188"/>
      <c r="L34" s="25"/>
      <c r="M34" s="19"/>
      <c r="N34" s="19"/>
    </row>
    <row r="35" spans="2:16" s="5" customFormat="1">
      <c r="F35" s="187"/>
      <c r="G35" s="187"/>
      <c r="H35" s="187"/>
      <c r="I35" s="184"/>
      <c r="J35" s="187"/>
      <c r="K35" s="187"/>
      <c r="L35" s="25"/>
      <c r="M35" s="19"/>
      <c r="N35" s="19"/>
    </row>
    <row r="36" spans="2:16" s="5" customFormat="1">
      <c r="G36" s="187"/>
      <c r="H36" s="187"/>
      <c r="I36" s="184"/>
      <c r="K36" s="183"/>
      <c r="L36" s="25"/>
      <c r="M36" s="19"/>
      <c r="N36" s="19"/>
    </row>
    <row r="37" spans="2:16" s="5" customFormat="1">
      <c r="G37" s="187"/>
      <c r="H37" s="187"/>
      <c r="I37"/>
      <c r="K37" s="185"/>
      <c r="L37" s="25"/>
      <c r="M37" s="19"/>
      <c r="N37" s="19"/>
    </row>
    <row r="38" spans="2:16" s="5" customFormat="1">
      <c r="H38" s="187"/>
      <c r="I38" s="184"/>
      <c r="K38" s="186"/>
      <c r="L38" s="25"/>
      <c r="M38" s="19"/>
      <c r="N38" s="19"/>
    </row>
    <row r="39" spans="2:16" s="5" customFormat="1" ht="15.75">
      <c r="I39"/>
      <c r="K39" s="26"/>
      <c r="L39" s="27"/>
      <c r="M39" s="27"/>
      <c r="N39" s="28"/>
    </row>
    <row r="40" spans="2:16" s="5" customFormat="1">
      <c r="I40"/>
      <c r="K40"/>
      <c r="L40" s="19"/>
      <c r="M40" s="29"/>
      <c r="N40" s="30"/>
      <c r="O40"/>
      <c r="P40"/>
    </row>
    <row r="41" spans="2:16" s="5" customFormat="1" ht="15.75" customHeight="1">
      <c r="B41"/>
      <c r="C41" s="1"/>
      <c r="D41" s="24"/>
      <c r="E41" s="24"/>
      <c r="F41" s="24"/>
      <c r="G41" s="24"/>
      <c r="H41" s="20"/>
      <c r="I41"/>
      <c r="K41"/>
      <c r="L41" s="19"/>
      <c r="M41" s="29"/>
      <c r="N41" s="30"/>
      <c r="O41"/>
      <c r="P41"/>
    </row>
    <row r="42" spans="2:16">
      <c r="L42" s="19"/>
      <c r="M42" s="29"/>
      <c r="N42" s="30"/>
    </row>
    <row r="43" spans="2:16">
      <c r="L43" s="19"/>
      <c r="M43" s="29"/>
      <c r="N43" s="30"/>
    </row>
    <row r="44" spans="2:16">
      <c r="L44" s="19"/>
      <c r="M44" s="19"/>
      <c r="N44" s="19"/>
    </row>
    <row r="45" spans="2:16" ht="15.75">
      <c r="K45" s="26"/>
      <c r="L45" s="19"/>
      <c r="M45" s="19"/>
      <c r="N45" s="19"/>
    </row>
    <row r="46" spans="2:16" ht="16.5">
      <c r="K46" s="17"/>
      <c r="L46" s="31"/>
      <c r="M46" s="32"/>
      <c r="N46" s="32"/>
    </row>
    <row r="48" spans="2:16">
      <c r="D48" s="8"/>
      <c r="E48" s="3"/>
      <c r="F48" s="3"/>
      <c r="G48" s="3"/>
      <c r="H48" s="3"/>
      <c r="I48" s="3"/>
    </row>
    <row r="54" spans="4:16">
      <c r="L54" s="23"/>
    </row>
    <row r="57" spans="4:16">
      <c r="L57" s="20"/>
      <c r="M57" s="20"/>
      <c r="N57" s="20"/>
      <c r="O57" s="20"/>
      <c r="P57" s="20"/>
    </row>
    <row r="58" spans="4:16">
      <c r="L58" s="20"/>
      <c r="M58" s="20"/>
      <c r="N58" s="20"/>
      <c r="O58" s="20"/>
      <c r="P58" s="20"/>
    </row>
    <row r="59" spans="4:16">
      <c r="D59" s="24"/>
      <c r="E59" s="24"/>
      <c r="F59" s="24"/>
      <c r="G59" s="24"/>
      <c r="H59" s="20"/>
      <c r="L59" s="20"/>
      <c r="M59" s="20"/>
      <c r="N59" s="20"/>
      <c r="O59" s="20"/>
      <c r="P59" s="20"/>
    </row>
    <row r="60" spans="4:16">
      <c r="D60" s="24"/>
      <c r="E60" s="24"/>
      <c r="F60" s="24"/>
      <c r="G60" s="24"/>
      <c r="H60" s="20"/>
      <c r="L60" s="20"/>
      <c r="M60" s="20"/>
      <c r="N60" s="20"/>
      <c r="O60" s="20"/>
      <c r="P60" s="20"/>
    </row>
    <row r="61" spans="4:16">
      <c r="D61" s="24"/>
      <c r="E61" s="24"/>
      <c r="F61" s="24"/>
      <c r="G61" s="24"/>
      <c r="H61" s="20"/>
      <c r="L61" s="20"/>
      <c r="M61" s="20"/>
      <c r="N61" s="20"/>
      <c r="O61" s="20"/>
      <c r="P61" s="20"/>
    </row>
    <row r="62" spans="4:16">
      <c r="D62" s="24"/>
      <c r="E62" s="24"/>
      <c r="F62" s="24"/>
      <c r="G62" s="24"/>
      <c r="H62" s="20"/>
      <c r="L62" s="20"/>
      <c r="M62" s="20"/>
      <c r="N62" s="20"/>
      <c r="O62" s="20"/>
      <c r="P62" s="20"/>
    </row>
    <row r="63" spans="4:16">
      <c r="L63" s="20"/>
      <c r="M63" s="20"/>
      <c r="N63" s="20"/>
      <c r="O63" s="20"/>
      <c r="P63" s="20"/>
    </row>
    <row r="64" spans="4:16">
      <c r="L64" s="20"/>
      <c r="M64" s="20"/>
      <c r="N64" s="20"/>
      <c r="O64" s="20"/>
      <c r="P64" s="20"/>
    </row>
    <row r="68" spans="4:8">
      <c r="E68" s="24"/>
      <c r="F68" s="24"/>
      <c r="G68" s="24"/>
      <c r="H68" s="24"/>
    </row>
    <row r="69" spans="4:8">
      <c r="E69" s="24"/>
      <c r="F69" s="24"/>
      <c r="G69" s="24"/>
      <c r="H69" s="24"/>
    </row>
    <row r="70" spans="4:8">
      <c r="D70" s="24"/>
      <c r="E70" s="24"/>
      <c r="F70" s="24"/>
      <c r="G70" s="24"/>
      <c r="H70" s="24"/>
    </row>
    <row r="71" spans="4:8">
      <c r="D71" s="24"/>
      <c r="E71" s="24"/>
      <c r="F71" s="24"/>
      <c r="G71" s="24"/>
      <c r="H71" s="24"/>
    </row>
    <row r="72" spans="4:8">
      <c r="D72" s="24"/>
      <c r="E72" s="24"/>
      <c r="F72" s="24"/>
      <c r="G72" s="24"/>
      <c r="H72" s="24"/>
    </row>
    <row r="73" spans="4:8">
      <c r="E73" s="24"/>
      <c r="F73" s="24"/>
      <c r="G73" s="24"/>
      <c r="H73" s="24"/>
    </row>
    <row r="74" spans="4:8">
      <c r="E74" s="24"/>
      <c r="F74" s="24"/>
      <c r="G74" s="24"/>
      <c r="H74" s="24"/>
    </row>
    <row r="75" spans="4:8">
      <c r="F75" s="24"/>
      <c r="G75" s="24"/>
      <c r="H75" s="24"/>
    </row>
  </sheetData>
  <customSheetViews>
    <customSheetView guid="{995F7EF3-E81C-4E85-8327-EF09759375D4}" scale="81" showGridLines="0">
      <selection activeCell="E10" sqref="E10"/>
      <pageMargins left="0" right="0" top="0" bottom="0" header="0" footer="0"/>
      <pageSetup paperSize="9" orientation="portrait" horizontalDpi="0" verticalDpi="0" r:id="rId1"/>
    </customSheetView>
    <customSheetView guid="{998B22CF-E179-422B-8092-B2C83719C874}" scale="81" showGridLines="0">
      <selection activeCell="F6" sqref="F6"/>
      <pageMargins left="0" right="0" top="0" bottom="0" header="0" footer="0"/>
      <pageSetup paperSize="9" orientation="portrait" horizontalDpi="0" verticalDpi="0" r:id="rId2"/>
    </customSheetView>
    <customSheetView guid="{4F25AE7C-4E68-42E2-A9FD-6F376D8CDEFB}" scale="81" showGridLines="0">
      <selection activeCell="E10" sqref="E10"/>
      <pageMargins left="0" right="0" top="0" bottom="0" header="0" footer="0"/>
      <pageSetup paperSize="9" orientation="portrait" horizontalDpi="0" verticalDpi="0" r:id="rId3"/>
    </customSheetView>
  </customSheetViews>
  <mergeCells count="3">
    <mergeCell ref="B23:H23"/>
    <mergeCell ref="J23:P23"/>
    <mergeCell ref="J13:O13"/>
  </mergeCells>
  <conditionalFormatting sqref="D48:I48">
    <cfRule type="top10" dxfId="51" priority="63" bottom="1" rank="3"/>
    <cfRule type="top10" dxfId="50" priority="64" rank="3"/>
  </conditionalFormatting>
  <conditionalFormatting sqref="C4:C10 D7:H7">
    <cfRule type="top10" dxfId="49" priority="51" bottom="1" rank="1"/>
    <cfRule type="top10" dxfId="48" priority="52" rank="1"/>
  </conditionalFormatting>
  <conditionalFormatting sqref="D4:D6 E6 D8:D10 E8:H8">
    <cfRule type="top10" dxfId="47" priority="49" bottom="1" rank="1"/>
    <cfRule type="top10" dxfId="46" priority="50" rank="1"/>
  </conditionalFormatting>
  <conditionalFormatting sqref="E4:E5 E9:E10">
    <cfRule type="top10" dxfId="45" priority="47" bottom="1" rank="1"/>
    <cfRule type="top10" dxfId="44" priority="48" rank="1"/>
  </conditionalFormatting>
  <conditionalFormatting sqref="F4:F6 F9:F10">
    <cfRule type="top10" dxfId="43" priority="45" bottom="1" rank="1"/>
    <cfRule type="top10" dxfId="42" priority="46" rank="1"/>
  </conditionalFormatting>
  <conditionalFormatting sqref="G4:G6 G9:G10">
    <cfRule type="top10" dxfId="41" priority="43" bottom="1" rank="1"/>
    <cfRule type="top10" dxfId="40" priority="44" rank="1"/>
  </conditionalFormatting>
  <conditionalFormatting sqref="H4:H6 H9:H10">
    <cfRule type="top10" dxfId="39" priority="41" bottom="1" rank="1"/>
    <cfRule type="top10" dxfId="38" priority="42" rank="1"/>
  </conditionalFormatting>
  <conditionalFormatting sqref="K4:K10">
    <cfRule type="top10" dxfId="37" priority="39" bottom="1" rank="1"/>
    <cfRule type="top10" dxfId="36" priority="40" rank="1"/>
  </conditionalFormatting>
  <conditionalFormatting sqref="L4:L10">
    <cfRule type="top10" dxfId="35" priority="37" bottom="1" rank="1"/>
    <cfRule type="top10" dxfId="34" priority="38" rank="1"/>
  </conditionalFormatting>
  <conditionalFormatting sqref="M4:M10">
    <cfRule type="top10" dxfId="33" priority="35" bottom="1" rank="1"/>
    <cfRule type="top10" dxfId="32" priority="36" rank="1"/>
  </conditionalFormatting>
  <conditionalFormatting sqref="N4:N10">
    <cfRule type="top10" dxfId="31" priority="33" bottom="1" rank="1"/>
    <cfRule type="top10" dxfId="30" priority="34" rank="1"/>
  </conditionalFormatting>
  <conditionalFormatting sqref="O4:O10">
    <cfRule type="top10" dxfId="29" priority="31" bottom="1" rank="1"/>
    <cfRule type="top10" dxfId="28" priority="32" rank="1"/>
  </conditionalFormatting>
  <conditionalFormatting sqref="P4:P10">
    <cfRule type="top10" dxfId="27" priority="29" bottom="1" rank="1"/>
    <cfRule type="top10" dxfId="26" priority="30" rank="1"/>
  </conditionalFormatting>
  <conditionalFormatting sqref="J15:J18">
    <cfRule type="top10" dxfId="25" priority="26" bottom="1" rank="1"/>
    <cfRule type="top10" dxfId="24" priority="27" rank="1"/>
  </conditionalFormatting>
  <conditionalFormatting sqref="K15:K18">
    <cfRule type="top10" dxfId="23" priority="24" bottom="1" rank="1"/>
    <cfRule type="top10" dxfId="22" priority="25" rank="1"/>
  </conditionalFormatting>
  <conditionalFormatting sqref="L15:L18">
    <cfRule type="top10" dxfId="21" priority="22" bottom="1" rank="1"/>
    <cfRule type="top10" dxfId="20" priority="23" rank="1"/>
  </conditionalFormatting>
  <conditionalFormatting sqref="M15:M18">
    <cfRule type="top10" dxfId="19" priority="20" bottom="1" rank="1"/>
    <cfRule type="top10" dxfId="18" priority="21" rank="1"/>
  </conditionalFormatting>
  <conditionalFormatting sqref="N15:N18">
    <cfRule type="top10" dxfId="17" priority="18" bottom="1" rank="1"/>
    <cfRule type="top10" dxfId="16" priority="19" rank="1"/>
  </conditionalFormatting>
  <conditionalFormatting sqref="O15:O18">
    <cfRule type="top10" dxfId="15" priority="16" bottom="1" rank="1"/>
    <cfRule type="top10" dxfId="14" priority="17" rank="1"/>
  </conditionalFormatting>
  <conditionalFormatting sqref="C15:C18">
    <cfRule type="top10" dxfId="13" priority="13" bottom="1" rank="1"/>
    <cfRule type="top10" dxfId="12" priority="14" rank="1"/>
  </conditionalFormatting>
  <conditionalFormatting sqref="D15:D18">
    <cfRule type="top10" dxfId="11" priority="11" bottom="1" rank="1"/>
    <cfRule type="top10" dxfId="10" priority="12" rank="1"/>
  </conditionalFormatting>
  <conditionalFormatting sqref="E15:E18">
    <cfRule type="top10" dxfId="9" priority="9" bottom="1" rank="1"/>
    <cfRule type="top10" dxfId="8" priority="10" rank="1"/>
  </conditionalFormatting>
  <conditionalFormatting sqref="F15:F18">
    <cfRule type="top10" dxfId="7" priority="7" bottom="1" rank="1"/>
    <cfRule type="top10" dxfId="6" priority="8" rank="1"/>
  </conditionalFormatting>
  <conditionalFormatting sqref="G15:G18">
    <cfRule type="top10" dxfId="5" priority="5" bottom="1" rank="1"/>
    <cfRule type="top10" dxfId="4" priority="6" rank="1"/>
  </conditionalFormatting>
  <conditionalFormatting sqref="H15:H18">
    <cfRule type="top10" dxfId="3" priority="3" bottom="1" rank="1"/>
    <cfRule type="top10" dxfId="2" priority="4" rank="1"/>
  </conditionalFormatting>
  <conditionalFormatting sqref="K26">
    <cfRule type="top10" dxfId="1" priority="1" bottom="1" rank="1"/>
    <cfRule type="top10" dxfId="0" priority="2" rank="1"/>
  </conditionalFormatting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6" id="{873F5915-4A91-4B39-B6A9-F9F159CCE36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N44:N45</xm:sqref>
        </x14:conditionalFormatting>
        <x14:conditionalFormatting xmlns:xm="http://schemas.microsoft.com/office/excel/2006/main">
          <x14:cfRule type="iconSet" priority="118" id="{5E22F9FD-8F3C-4A9A-AB67-91409C88D5C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L30:L38</xm:sqref>
        </x14:conditionalFormatting>
        <x14:conditionalFormatting xmlns:xm="http://schemas.microsoft.com/office/excel/2006/main">
          <x14:cfRule type="iconSet" priority="113" id="{C77D063C-0FA6-4D58-B257-0EC552E90E0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L29</xm:sqref>
        </x14:conditionalFormatting>
        <x14:conditionalFormatting xmlns:xm="http://schemas.microsoft.com/office/excel/2006/main">
          <x14:cfRule type="iconSet" priority="111" id="{F1BDE8F6-BB23-4FFF-B46A-6B2C8F07539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M40:M43</xm:sqref>
        </x14:conditionalFormatting>
        <x14:conditionalFormatting xmlns:xm="http://schemas.microsoft.com/office/excel/2006/main">
          <x14:cfRule type="iconSet" priority="112" id="{1A6F8ECC-C2B5-4D6A-91B9-F65D97DCE7F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N29:N38</xm:sqref>
        </x14:conditionalFormatting>
        <x14:conditionalFormatting xmlns:xm="http://schemas.microsoft.com/office/excel/2006/main">
          <x14:cfRule type="iconSet" priority="108" id="{A349A4E7-4CB2-454C-B86C-063DB896A94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M29:M38</xm:sqref>
        </x14:conditionalFormatting>
        <x14:conditionalFormatting xmlns:xm="http://schemas.microsoft.com/office/excel/2006/main">
          <x14:cfRule type="iconSet" priority="95" id="{E287E0C4-AC68-428F-B52F-62FE44F84037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E68:H75</xm:sqref>
        </x14:conditionalFormatting>
        <x14:conditionalFormatting xmlns:xm="http://schemas.microsoft.com/office/excel/2006/main">
          <x14:cfRule type="iconSet" priority="94" id="{426D7C61-0043-4CD1-B101-43B2EFE427F3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D70:D72</xm:sqref>
        </x14:conditionalFormatting>
        <x14:conditionalFormatting xmlns:xm="http://schemas.microsoft.com/office/excel/2006/main">
          <x14:cfRule type="iconSet" priority="93" id="{6E234743-9ABA-45D8-B966-D33AC6221AE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</x14:iconSet>
          </x14:cfRule>
          <xm:sqref>G68</xm:sqref>
        </x14:conditionalFormatting>
        <x14:conditionalFormatting xmlns:xm="http://schemas.microsoft.com/office/excel/2006/main">
          <x14:cfRule type="iconSet" priority="119" id="{FFE36DEC-D9C6-4FC7-A638-026EBC2F043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L40:L45</xm:sqref>
        </x14:conditionalFormatting>
        <x14:conditionalFormatting xmlns:xm="http://schemas.microsoft.com/office/excel/2006/main">
          <x14:cfRule type="iconSet" priority="121" id="{7C9346DF-E7CD-4ABB-8C54-EB705B81770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N40:N43</xm:sqref>
        </x14:conditionalFormatting>
        <x14:conditionalFormatting xmlns:xm="http://schemas.microsoft.com/office/excel/2006/main">
          <x14:cfRule type="iconSet" priority="122" id="{181F1786-B48F-4129-87E2-D9DDCB3FB02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M44:M45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X30"/>
  <sheetViews>
    <sheetView showGridLines="0" workbookViewId="0">
      <selection activeCell="A6" sqref="A6"/>
    </sheetView>
  </sheetViews>
  <sheetFormatPr defaultRowHeight="15" outlineLevelCol="1"/>
  <cols>
    <col min="3" max="3" width="18.42578125" bestFit="1" customWidth="1"/>
    <col min="4" max="4" width="14.5703125" customWidth="1"/>
    <col min="5" max="5" width="14.5703125" bestFit="1" customWidth="1"/>
    <col min="6" max="6" width="15.5703125" bestFit="1" customWidth="1"/>
    <col min="7" max="7" width="25.7109375" bestFit="1" customWidth="1"/>
    <col min="8" max="8" width="26.7109375" bestFit="1" customWidth="1"/>
    <col min="11" max="11" width="17" hidden="1" customWidth="1" outlineLevel="1"/>
    <col min="12" max="12" width="16.5703125" bestFit="1" customWidth="1" collapsed="1"/>
    <col min="14" max="14" width="17" bestFit="1" customWidth="1"/>
    <col min="23" max="23" width="16.5703125" bestFit="1" customWidth="1"/>
  </cols>
  <sheetData>
    <row r="3" spans="3:24">
      <c r="D3" s="34" t="s">
        <v>66</v>
      </c>
      <c r="E3" s="34" t="s">
        <v>67</v>
      </c>
      <c r="G3" s="44" t="s">
        <v>68</v>
      </c>
    </row>
    <row r="4" spans="3:24">
      <c r="D4" s="97" t="s">
        <v>69</v>
      </c>
      <c r="E4" s="98" t="s">
        <v>70</v>
      </c>
      <c r="F4" s="99" t="s">
        <v>71</v>
      </c>
      <c r="G4" s="100" t="s">
        <v>72</v>
      </c>
      <c r="H4" s="101" t="s">
        <v>73</v>
      </c>
    </row>
    <row r="5" spans="3:24">
      <c r="C5" s="18" t="s">
        <v>3</v>
      </c>
      <c r="D5" s="146">
        <f>'Mês-Preços'!$D$21</f>
        <v>2.7900000000000005</v>
      </c>
      <c r="E5" s="146">
        <v>2.7829999999999999</v>
      </c>
      <c r="F5" s="102">
        <f>D5/E5-1</f>
        <v>2.5152712899749741E-3</v>
      </c>
      <c r="G5" s="146">
        <v>2.617</v>
      </c>
      <c r="H5" s="103">
        <f t="shared" ref="H5:H10" si="0">(D5/G5)-1</f>
        <v>6.610622850592307E-2</v>
      </c>
    </row>
    <row r="6" spans="3:24">
      <c r="C6" s="18" t="s">
        <v>4</v>
      </c>
      <c r="D6" s="147">
        <f>'Mês-Preços'!$E$21</f>
        <v>3.5335454545454543</v>
      </c>
      <c r="E6" s="147">
        <v>3.6</v>
      </c>
      <c r="F6" s="102">
        <f>D6/E6-1</f>
        <v>-1.8459595959596009E-2</v>
      </c>
      <c r="G6" s="147">
        <v>3.29</v>
      </c>
      <c r="H6" s="103">
        <f t="shared" si="0"/>
        <v>7.4025974025973884E-2</v>
      </c>
    </row>
    <row r="7" spans="3:24">
      <c r="C7" s="18" t="s">
        <v>74</v>
      </c>
      <c r="D7" s="147">
        <f>'Mês-Preços'!$F$21</f>
        <v>4.4629374999999998</v>
      </c>
      <c r="E7" s="147">
        <v>4.46</v>
      </c>
      <c r="F7" s="102">
        <f>D7/E7-1</f>
        <v>6.5863228699547527E-4</v>
      </c>
      <c r="G7" s="147">
        <v>3.81</v>
      </c>
      <c r="H7" s="103">
        <f t="shared" si="0"/>
        <v>0.17137467191601052</v>
      </c>
      <c r="I7" s="20"/>
      <c r="K7" s="21"/>
    </row>
    <row r="8" spans="3:24">
      <c r="C8" s="18" t="s">
        <v>75</v>
      </c>
      <c r="D8" s="147">
        <f>'Mês-Preços'!$G$21</f>
        <v>4.6391333333333327</v>
      </c>
      <c r="E8" s="147">
        <v>4.6399999999999997</v>
      </c>
      <c r="F8" s="102">
        <f>D8/E8-1</f>
        <v>-1.8678160919549658E-4</v>
      </c>
      <c r="G8" s="147">
        <v>3.92</v>
      </c>
      <c r="H8" s="103">
        <f t="shared" si="0"/>
        <v>0.1834523809523807</v>
      </c>
      <c r="I8" s="20"/>
      <c r="K8" s="21"/>
    </row>
    <row r="9" spans="3:24">
      <c r="C9" s="18" t="s">
        <v>7</v>
      </c>
      <c r="D9" s="148">
        <f>'Mês-Preços'!$H$21</f>
        <v>3.1850000000000005</v>
      </c>
      <c r="E9" s="148">
        <v>3.1825000000000001</v>
      </c>
      <c r="F9" s="102">
        <f>D9/E9-1</f>
        <v>7.8554595443836028E-4</v>
      </c>
      <c r="G9" s="148">
        <v>3.1989999999999998</v>
      </c>
      <c r="H9" s="103">
        <f t="shared" si="0"/>
        <v>-4.3763676148794728E-3</v>
      </c>
      <c r="I9" s="20"/>
      <c r="K9" s="21"/>
    </row>
    <row r="10" spans="3:24">
      <c r="C10" s="18" t="s">
        <v>8</v>
      </c>
      <c r="D10" s="146">
        <f>'Mês-Preços'!$I$21</f>
        <v>3.3583846153846153</v>
      </c>
      <c r="E10" s="146">
        <v>3.379</v>
      </c>
      <c r="F10" s="102">
        <f>(D10/E10)-1</f>
        <v>-6.1010312564027114E-3</v>
      </c>
      <c r="G10" s="146">
        <v>3.3010000000000002</v>
      </c>
      <c r="H10" s="103">
        <f t="shared" si="0"/>
        <v>1.7384009507608322E-2</v>
      </c>
      <c r="I10" s="20"/>
      <c r="K10" s="21"/>
    </row>
    <row r="11" spans="3:24" ht="15.75" thickBot="1">
      <c r="E11" s="20"/>
      <c r="G11" s="21"/>
      <c r="I11" s="20"/>
      <c r="K11" s="21"/>
    </row>
    <row r="12" spans="3:24">
      <c r="C12" s="94" t="s">
        <v>76</v>
      </c>
      <c r="D12" s="95" t="s">
        <v>77</v>
      </c>
    </row>
    <row r="13" spans="3:24">
      <c r="C13" s="35" t="s">
        <v>78</v>
      </c>
      <c r="D13" s="105">
        <v>2.5000000000000001E-3</v>
      </c>
    </row>
    <row r="14" spans="3:24">
      <c r="C14" s="35" t="s">
        <v>79</v>
      </c>
      <c r="D14" s="105">
        <v>-2.0000000000000001E-4</v>
      </c>
      <c r="F14" s="37" t="s">
        <v>80</v>
      </c>
      <c r="G14" s="37" t="s">
        <v>81</v>
      </c>
      <c r="H14" s="36" t="s">
        <v>82</v>
      </c>
    </row>
    <row r="15" spans="3:24">
      <c r="C15" s="35" t="s">
        <v>83</v>
      </c>
      <c r="D15" s="105">
        <v>-1.8499999999999999E-2</v>
      </c>
      <c r="F15" s="201" t="s">
        <v>3</v>
      </c>
      <c r="G15" s="204">
        <v>2.5000000000000001E-3</v>
      </c>
      <c r="H15" s="207">
        <v>6.6100000000000006E-2</v>
      </c>
    </row>
    <row r="16" spans="3:24">
      <c r="C16" s="35" t="s">
        <v>84</v>
      </c>
      <c r="D16" s="105">
        <v>6.9999999999999999E-4</v>
      </c>
      <c r="F16" s="202" t="s">
        <v>4</v>
      </c>
      <c r="G16" s="205">
        <v>-1.8499999999999999E-2</v>
      </c>
      <c r="H16" s="208">
        <v>7.3999999999999996E-2</v>
      </c>
      <c r="X16" s="21"/>
    </row>
    <row r="17" spans="3:24">
      <c r="C17" s="35" t="s">
        <v>85</v>
      </c>
      <c r="D17" s="105">
        <v>-6.1000000000000004E-3</v>
      </c>
      <c r="F17" s="202" t="s">
        <v>53</v>
      </c>
      <c r="G17" s="205">
        <v>6.9999999999999999E-4</v>
      </c>
      <c r="H17" s="208">
        <v>0.1714</v>
      </c>
      <c r="X17" s="21"/>
    </row>
    <row r="18" spans="3:24">
      <c r="C18" s="93" t="s">
        <v>86</v>
      </c>
      <c r="D18" s="104">
        <v>8.0000000000000004E-4</v>
      </c>
      <c r="F18" s="202" t="s">
        <v>54</v>
      </c>
      <c r="G18" s="205">
        <v>-2.0000000000000001E-4</v>
      </c>
      <c r="H18" s="208">
        <v>0.1835</v>
      </c>
      <c r="X18" s="21"/>
    </row>
    <row r="19" spans="3:24">
      <c r="F19" s="202" t="s">
        <v>7</v>
      </c>
      <c r="G19" s="205">
        <v>8.0000000000000004E-4</v>
      </c>
      <c r="H19" s="208">
        <v>-4.4000000000000003E-3</v>
      </c>
      <c r="X19" s="21"/>
    </row>
    <row r="20" spans="3:24">
      <c r="F20" s="203" t="s">
        <v>8</v>
      </c>
      <c r="G20" s="206">
        <v>-6.1000000000000004E-3</v>
      </c>
      <c r="H20" s="209">
        <v>1.7399999999999999E-2</v>
      </c>
      <c r="X20" s="22"/>
    </row>
    <row r="21" spans="3:24">
      <c r="D21" s="21"/>
    </row>
    <row r="22" spans="3:24">
      <c r="D22" s="21"/>
      <c r="H22" s="40"/>
      <c r="I22" s="41"/>
      <c r="J22" s="41"/>
      <c r="K22" s="42"/>
    </row>
    <row r="23" spans="3:24">
      <c r="D23" s="21"/>
      <c r="H23" s="40"/>
      <c r="I23" s="41"/>
      <c r="J23" s="41"/>
      <c r="K23" s="42"/>
      <c r="L23" s="42"/>
      <c r="M23" s="41"/>
    </row>
    <row r="24" spans="3:24">
      <c r="D24" s="21"/>
      <c r="E24" s="39"/>
      <c r="I24" s="5"/>
    </row>
    <row r="25" spans="3:24">
      <c r="D25" s="142"/>
      <c r="H25" s="5"/>
    </row>
    <row r="26" spans="3:24" ht="10.5" customHeight="1">
      <c r="D26" s="21"/>
      <c r="E26" s="39"/>
      <c r="I26" s="5"/>
    </row>
    <row r="27" spans="3:24" ht="5.25" customHeight="1">
      <c r="E27" s="39"/>
      <c r="I27" s="5"/>
    </row>
    <row r="28" spans="3:24">
      <c r="E28" s="39"/>
      <c r="F28" s="5"/>
      <c r="G28" s="5"/>
      <c r="H28" s="5"/>
      <c r="I28" s="5"/>
    </row>
    <row r="29" spans="3:24">
      <c r="E29" s="91"/>
      <c r="F29" s="91"/>
      <c r="G29" s="91"/>
      <c r="H29" s="91"/>
      <c r="I29" s="5"/>
    </row>
    <row r="30" spans="3:24">
      <c r="I30" s="91"/>
      <c r="J30" s="92"/>
    </row>
  </sheetData>
  <autoFilter ref="C12:D18" xr:uid="{00000000-0009-0000-0000-000002000000}">
    <sortState xmlns:xlrd2="http://schemas.microsoft.com/office/spreadsheetml/2017/richdata2" ref="C13:D18">
      <sortCondition ref="D12:D18"/>
    </sortState>
  </autoFilter>
  <sortState xmlns:xlrd2="http://schemas.microsoft.com/office/spreadsheetml/2017/richdata2" ref="C13:D18">
    <sortCondition descending="1" ref="C13"/>
  </sortState>
  <customSheetViews>
    <customSheetView guid="{995F7EF3-E81C-4E85-8327-EF09759375D4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1"/>
      <autoFilter ref="C12:D18" xr:uid="{00000000-0000-0000-0000-000000000000}">
        <sortState xmlns:xlrd2="http://schemas.microsoft.com/office/spreadsheetml/2017/richdata2" ref="C13:D18">
          <sortCondition ref="D12:D18"/>
        </sortState>
      </autoFilter>
    </customSheetView>
    <customSheetView guid="{998B22CF-E179-422B-8092-B2C83719C874}" showGridLines="0" showAutoFilter="1" hiddenColumns="1">
      <selection activeCell="H24" sqref="H24"/>
      <pageMargins left="0" right="0" top="0" bottom="0" header="0" footer="0"/>
      <pageSetup paperSize="9" orientation="portrait" horizontalDpi="0" verticalDpi="0" r:id="rId2"/>
      <autoFilter ref="C12:D18" xr:uid="{00000000-0000-0000-0000-000000000000}">
        <sortState xmlns:xlrd2="http://schemas.microsoft.com/office/spreadsheetml/2017/richdata2" ref="C13:D18">
          <sortCondition ref="D12:D18"/>
        </sortState>
      </autoFilter>
    </customSheetView>
    <customSheetView guid="{4F25AE7C-4E68-42E2-A9FD-6F376D8CDEFB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3"/>
      <autoFilter ref="C12:D18" xr:uid="{00000000-0000-0000-0000-000000000000}">
        <sortState xmlns:xlrd2="http://schemas.microsoft.com/office/spreadsheetml/2017/richdata2" ref="C13:D18">
          <sortCondition ref="D12:D18"/>
        </sortState>
      </autoFilter>
    </customSheetView>
  </customSheetViews>
  <conditionalFormatting sqref="G16">
    <cfRule type="iconSet" priority="20">
      <iconSet>
        <cfvo type="percent" val="0"/>
        <cfvo type="percent" val="33"/>
        <cfvo type="percent" val="67"/>
      </iconSet>
    </cfRule>
  </conditionalFormatting>
  <conditionalFormatting sqref="H16">
    <cfRule type="iconSet" priority="7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128DB66-87B1-4D78-A249-725A3065EC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4" id="{AFF6B948-E3D8-4EFF-8845-863D976A250C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5" id="{44893A73-96F8-4F86-8E74-89411F83822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6" id="{BBA6982D-B957-4D3F-BD54-60FF073A4B6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18" id="{72A56598-F7B1-4666-A3D5-1C5858855B3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G15:G20</xm:sqref>
        </x14:conditionalFormatting>
        <x14:conditionalFormatting xmlns:xm="http://schemas.microsoft.com/office/excel/2006/main">
          <x14:cfRule type="iconSet" priority="19" id="{81A2D8C1-2388-450A-9813-4D003F766E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21" id="{B5F45436-7CCF-4A74-BD02-28F33D5328A7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24" id="{8CBD304B-58C4-4C69-94AA-7DDD9E5DFE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G16</xm:sqref>
        </x14:conditionalFormatting>
        <x14:conditionalFormatting xmlns:xm="http://schemas.microsoft.com/office/excel/2006/main">
          <x14:cfRule type="iconSet" priority="22" id="{AB456965-EAB6-47B5-B2EE-59C71BD83B26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G15:G20</xm:sqref>
        </x14:conditionalFormatting>
        <x14:conditionalFormatting xmlns:xm="http://schemas.microsoft.com/office/excel/2006/main">
          <x14:cfRule type="iconSet" priority="1" id="{98C06E51-31DC-4E39-B7B3-AC385DFD1D2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111BC96C-2BC6-453A-922D-11176E97E323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3" id="{9AEA56DD-57C6-42DA-BD3A-C79A066CE5E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4" id="{3CE31937-3579-48C4-AB6E-910613CD7B43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5" id="{0D0FA44D-F9B5-45C1-B9C8-A5F4B50B8A7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H15:H20</xm:sqref>
        </x14:conditionalFormatting>
        <x14:conditionalFormatting xmlns:xm="http://schemas.microsoft.com/office/excel/2006/main">
          <x14:cfRule type="iconSet" priority="6" id="{2F56AF8E-AE96-4740-9074-A7CDC90959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8" id="{FA3B9026-C160-4DD9-B216-AE01A7BA2666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0" id="{7F69C114-3109-4C49-BE55-1F8949090E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H16</xm:sqref>
        </x14:conditionalFormatting>
        <x14:conditionalFormatting xmlns:xm="http://schemas.microsoft.com/office/excel/2006/main">
          <x14:cfRule type="iconSet" priority="9" id="{47308252-724C-4655-ABE2-AF6D2DB17E3B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H15:H20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workbookViewId="0">
      <selection activeCell="D26" sqref="D26"/>
    </sheetView>
  </sheetViews>
  <sheetFormatPr defaultRowHeight="15"/>
  <sheetData/>
  <customSheetViews>
    <customSheetView guid="{995F7EF3-E81C-4E85-8327-EF09759375D4}">
      <selection activeCell="D26" sqref="D26"/>
      <pageMargins left="0" right="0" top="0" bottom="0" header="0" footer="0"/>
    </customSheetView>
    <customSheetView guid="{998B22CF-E179-422B-8092-B2C83719C874}">
      <selection activeCell="D26" sqref="D26"/>
      <pageMargins left="0" right="0" top="0" bottom="0" header="0" footer="0"/>
    </customSheetView>
    <customSheetView guid="{4F25AE7C-4E68-42E2-A9FD-6F376D8CDEFB}">
      <selection activeCell="D26" sqref="D26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customSheetViews>
    <customSheetView guid="{995F7EF3-E81C-4E85-8327-EF09759375D4}">
      <pageMargins left="0" right="0" top="0" bottom="0" header="0" footer="0"/>
    </customSheetView>
    <customSheetView guid="{998B22CF-E179-422B-8092-B2C83719C874}">
      <pageMargins left="0" right="0" top="0" bottom="0" header="0" footer="0"/>
    </customSheetView>
    <customSheetView guid="{4F25AE7C-4E68-42E2-A9FD-6F376D8CDEFB}"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ceae - FUCAPE</dc:creator>
  <cp:keywords/>
  <dc:description/>
  <cp:lastModifiedBy>CEAE Fucape</cp:lastModifiedBy>
  <cp:revision/>
  <dcterms:created xsi:type="dcterms:W3CDTF">2006-09-25T12:47:36Z</dcterms:created>
  <dcterms:modified xsi:type="dcterms:W3CDTF">2019-07-29T13:39:31Z</dcterms:modified>
  <cp:category/>
  <cp:contentStatus/>
</cp:coreProperties>
</file>