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o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Autor:
</t>
        </r>
        <r>
          <rPr>
            <sz val="8"/>
            <color rgb="FF000000"/>
            <rFont val="Tahoma"/>
            <family val="2"/>
            <charset val="1"/>
          </rPr>
          <t xml:space="preserve">escolhi ouro negro pois é o posto onde eu abasteço
</t>
        </r>
      </text>
    </comment>
  </commentList>
</comments>
</file>

<file path=xl/sharedStrings.xml><?xml version="1.0" encoding="utf-8"?>
<sst xmlns="http://schemas.openxmlformats.org/spreadsheetml/2006/main" count="183" uniqueCount="88">
  <si>
    <t xml:space="preserve">Posto</t>
  </si>
  <si>
    <t xml:space="preserve">Região</t>
  </si>
  <si>
    <t xml:space="preserve">Bandeira</t>
  </si>
  <si>
    <t xml:space="preserve">GNV</t>
  </si>
  <si>
    <t xml:space="preserve">Etanol</t>
  </si>
  <si>
    <t xml:space="preserve">Gasolina Comum</t>
  </si>
  <si>
    <t xml:space="preserve">Gasolina Aditivada</t>
  </si>
  <si>
    <t xml:space="preserve">Diesel s-500</t>
  </si>
  <si>
    <t xml:space="preserve">Diesel s-10</t>
  </si>
  <si>
    <t xml:space="preserve">Posto Modelo</t>
  </si>
  <si>
    <t xml:space="preserve">Bento Ferreira</t>
  </si>
  <si>
    <t xml:space="preserve">Branca</t>
  </si>
  <si>
    <t xml:space="preserve">Mês atual</t>
  </si>
  <si>
    <t xml:space="preserve">Mês Passado</t>
  </si>
  <si>
    <t xml:space="preserve">Mês Ano Passado</t>
  </si>
  <si>
    <t xml:space="preserve">Posto Thiago</t>
  </si>
  <si>
    <t xml:space="preserve">BR</t>
  </si>
  <si>
    <t xml:space="preserve">Média Atual</t>
  </si>
  <si>
    <t xml:space="preserve">Média Anterior</t>
  </si>
  <si>
    <t xml:space="preserve">Variação Mensal</t>
  </si>
  <si>
    <t xml:space="preserve">Média Ano Passado</t>
  </si>
  <si>
    <t xml:space="preserve">Variação 12 meses</t>
  </si>
  <si>
    <t xml:space="preserve">Posto Beira Mar</t>
  </si>
  <si>
    <t xml:space="preserve">Shell</t>
  </si>
  <si>
    <t xml:space="preserve">Posto Moscoso</t>
  </si>
  <si>
    <t xml:space="preserve">Centro</t>
  </si>
  <si>
    <t xml:space="preserve">Posto Ouro Negro</t>
  </si>
  <si>
    <t xml:space="preserve">G.Comu</t>
  </si>
  <si>
    <t xml:space="preserve">Posto Pio XII</t>
  </si>
  <si>
    <t xml:space="preserve">Atlântica</t>
  </si>
  <si>
    <t xml:space="preserve">G.Adit</t>
  </si>
  <si>
    <t xml:space="preserve">Arara Azul Rede de Postos</t>
  </si>
  <si>
    <t xml:space="preserve">Camburi</t>
  </si>
  <si>
    <t xml:space="preserve">Auto Posto Presidente</t>
  </si>
  <si>
    <t xml:space="preserve">Posto Mata da Praia</t>
  </si>
  <si>
    <t xml:space="preserve">Posto Aerovix</t>
  </si>
  <si>
    <t xml:space="preserve">Ipiranga</t>
  </si>
  <si>
    <t xml:space="preserve">CombustÍvel </t>
  </si>
  <si>
    <t xml:space="preserve">Variação</t>
  </si>
  <si>
    <t xml:space="preserve">Posto Camburi do Gas </t>
  </si>
  <si>
    <t xml:space="preserve">IFPC GNV</t>
  </si>
  <si>
    <t xml:space="preserve">Posto Maruípe</t>
  </si>
  <si>
    <t xml:space="preserve">Maruípe</t>
  </si>
  <si>
    <t xml:space="preserve">IFPC G. Aditivada</t>
  </si>
  <si>
    <t xml:space="preserve">IFPC</t>
  </si>
  <si>
    <t xml:space="preserve">Junho/Julho2018</t>
  </si>
  <si>
    <t xml:space="preserve">Junlho2018/Julho2017</t>
  </si>
  <si>
    <t xml:space="preserve">Posto Eucalipto</t>
  </si>
  <si>
    <t xml:space="preserve">IFPC Etanol</t>
  </si>
  <si>
    <t xml:space="preserve">Posto Norte Sul</t>
  </si>
  <si>
    <t xml:space="preserve">IFPC G. Comu</t>
  </si>
  <si>
    <t xml:space="preserve">IFPC Diesel s-10</t>
  </si>
  <si>
    <t xml:space="preserve">G.Comum</t>
  </si>
  <si>
    <t xml:space="preserve">Posto Enseada</t>
  </si>
  <si>
    <t xml:space="preserve">Praia do Canto</t>
  </si>
  <si>
    <t xml:space="preserve">IFPC Diesel s-500</t>
  </si>
  <si>
    <t xml:space="preserve">G.Aditivada</t>
  </si>
  <si>
    <t xml:space="preserve">Posto Iate</t>
  </si>
  <si>
    <t xml:space="preserve">Posto Santo Antônio</t>
  </si>
  <si>
    <t xml:space="preserve">Santo Antônio</t>
  </si>
  <si>
    <t xml:space="preserve">Ale</t>
  </si>
  <si>
    <t xml:space="preserve">Posto Apolo</t>
  </si>
  <si>
    <t xml:space="preserve">São Pedro</t>
  </si>
  <si>
    <t xml:space="preserve">Média</t>
  </si>
  <si>
    <t xml:space="preserve">Mediana</t>
  </si>
  <si>
    <t xml:space="preserve">Moda</t>
  </si>
  <si>
    <t xml:space="preserve">Mínimo</t>
  </si>
  <si>
    <t xml:space="preserve">Máximo</t>
  </si>
  <si>
    <t xml:space="preserve">Amplitude</t>
  </si>
  <si>
    <t xml:space="preserve">Desvio-Padrão</t>
  </si>
  <si>
    <t xml:space="preserve">Coef. De Variação</t>
  </si>
  <si>
    <t xml:space="preserve">OBS: Diesel/Biodiesel/Aditivado</t>
  </si>
  <si>
    <t xml:space="preserve">Médias</t>
  </si>
  <si>
    <t xml:space="preserve">Preços Médios</t>
  </si>
  <si>
    <t xml:space="preserve">Variações mensal</t>
  </si>
  <si>
    <t xml:space="preserve">de Regiões</t>
  </si>
  <si>
    <t xml:space="preserve">Médias por Região</t>
  </si>
  <si>
    <t xml:space="preserve">Diesel s-10 </t>
  </si>
  <si>
    <t xml:space="preserve">ETANOL</t>
  </si>
  <si>
    <t xml:space="preserve">GCOMUM</t>
  </si>
  <si>
    <t xml:space="preserve">GADITIVADA</t>
  </si>
  <si>
    <t xml:space="preserve">DIESEL s-500</t>
  </si>
  <si>
    <t xml:space="preserve"> Camburi</t>
  </si>
  <si>
    <t xml:space="preserve">Atual</t>
  </si>
  <si>
    <t xml:space="preserve">Variação Mensal por Bandeira</t>
  </si>
  <si>
    <t xml:space="preserve">Médias por Bandeira</t>
  </si>
  <si>
    <t xml:space="preserve">Outras</t>
  </si>
  <si>
    <t xml:space="preserve">Mês Passado - Julho/18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</si>
</sst>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(&quot;R$ &quot;* #,##0.00_);_(&quot;R$ &quot;* \(#,##0.00\);_(&quot;R$ &quot;* \-??_);_(@_)"/>
    <numFmt numFmtId="166" formatCode="@"/>
    <numFmt numFmtId="167" formatCode="&quot;R$ &quot;#,##0.00"/>
    <numFmt numFmtId="168" formatCode="&quot;R$ &quot;#,##0.00;[RED]&quot;-R$ &quot;#,##0.00"/>
    <numFmt numFmtId="169" formatCode="[$-409]MMM\-YY"/>
    <numFmt numFmtId="170" formatCode="_-&quot;R$ &quot;* #,##0.000_-;&quot;-R$ &quot;* #,##0.000_-;_-&quot;R$ &quot;* \-??_-;_-@_-"/>
    <numFmt numFmtId="171" formatCode="&quot;R$ &quot;#,##0.000"/>
    <numFmt numFmtId="172" formatCode="0%"/>
    <numFmt numFmtId="173" formatCode="0.00%"/>
    <numFmt numFmtId="174" formatCode="_-&quot;R$ &quot;* #,##0.00_-;&quot;-R$ &quot;* #,##0.00_-;_-&quot;R$ &quot;* \-??_-;_-@_-"/>
    <numFmt numFmtId="175" formatCode="&quot;R$ &quot;#,##0.0000"/>
    <numFmt numFmtId="176" formatCode="0.00"/>
    <numFmt numFmtId="177" formatCode="&quot;R$ &quot;#,##0.00"/>
    <numFmt numFmtId="178" formatCode="&quot;R$ &quot;#,##0.00000"/>
    <numFmt numFmtId="179" formatCode="\+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Book Antiqua"/>
      <family val="1"/>
      <charset val="1"/>
    </font>
    <font>
      <sz val="10"/>
      <color rgb="FF000000"/>
      <name val="Book Antiqua"/>
      <family val="1"/>
      <charset val="1"/>
    </font>
    <font>
      <sz val="9"/>
      <color rgb="FF000000"/>
      <name val="Book Antiqua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Calibri"/>
      <family val="2"/>
    </font>
    <font>
      <b val="true"/>
      <sz val="11"/>
      <color rgb="FF000000"/>
      <name val="Book Antiqu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CE6F2"/>
        <bgColor rgb="FFDBE5F1"/>
      </patternFill>
    </fill>
    <fill>
      <patternFill patternType="solid">
        <fgColor rgb="FFC6D9F0"/>
        <bgColor rgb="FFD9D9D9"/>
      </patternFill>
    </fill>
    <fill>
      <patternFill patternType="solid">
        <fgColor rgb="FFD7E4BD"/>
        <bgColor rgb="FFD9D9D9"/>
      </patternFill>
    </fill>
    <fill>
      <patternFill patternType="solid">
        <fgColor rgb="FFEEECE1"/>
        <bgColor rgb="FFEBF1DE"/>
      </patternFill>
    </fill>
    <fill>
      <patternFill patternType="solid">
        <fgColor rgb="FFF2DCDB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FDEADA"/>
        <bgColor rgb="FFEEECE1"/>
      </patternFill>
    </fill>
    <fill>
      <patternFill patternType="solid">
        <fgColor rgb="FFEBF1DE"/>
        <bgColor rgb="FFEEECE1"/>
      </patternFill>
    </fill>
    <fill>
      <patternFill patternType="solid">
        <fgColor rgb="FFE6E0EC"/>
        <bgColor rgb="FFDBE5F1"/>
      </patternFill>
    </fill>
    <fill>
      <patternFill patternType="solid">
        <fgColor rgb="FFDBEEF4"/>
        <bgColor rgb="FFDCE6F2"/>
      </patternFill>
    </fill>
    <fill>
      <patternFill patternType="solid">
        <fgColor rgb="FFDBE5F1"/>
        <bgColor rgb="FFDCE6F2"/>
      </patternFill>
    </fill>
    <fill>
      <patternFill patternType="solid">
        <fgColor rgb="FFD9D9D9"/>
        <bgColor rgb="FFE6E0EC"/>
      </patternFill>
    </fill>
    <fill>
      <patternFill patternType="solid">
        <fgColor rgb="FF95B3D7"/>
        <bgColor rgb="FF99CCFF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7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7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6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6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5" fillId="6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8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0" fillId="8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8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9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9" borderId="8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7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7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5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1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2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2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11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11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11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1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5" borderId="1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1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5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2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1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1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1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2" borderId="2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2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5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15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2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9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9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1"/>
    <cellStyle name="*unknown*" xfId="20" builtinId="8"/>
  </cellStyles>
  <dxfs count="50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EECE1"/>
      <rgbColor rgb="FFFF00FF"/>
      <rgbColor rgb="FF00FFFF"/>
      <rgbColor rgb="FF970000"/>
      <rgbColor rgb="FF00682F"/>
      <rgbColor rgb="FF000080"/>
      <rgbColor rgb="FF808000"/>
      <rgbColor rgb="FF800080"/>
      <rgbColor rgb="FF009443"/>
      <rgbColor rgb="FFD9D9D9"/>
      <rgbColor rgb="FF878787"/>
      <rgbColor rgb="FF95B3D7"/>
      <rgbColor rgb="FFD60000"/>
      <rgbColor rgb="FFEBF1DE"/>
      <rgbColor rgb="FFDBEEF4"/>
      <rgbColor rgb="FF660066"/>
      <rgbColor rgb="FFFF8080"/>
      <rgbColor rgb="FF0070C0"/>
      <rgbColor rgb="FFC6D9F0"/>
      <rgbColor rgb="FF000080"/>
      <rgbColor rgb="FFFF00FF"/>
      <rgbColor rgb="FFFFFF00"/>
      <rgbColor rgb="FF00FFFF"/>
      <rgbColor rgb="FF800080"/>
      <rgbColor rgb="FFBF0000"/>
      <rgbColor rgb="FF005EA1"/>
      <rgbColor rgb="FF0000FF"/>
      <rgbColor rgb="FF00AFEF"/>
      <rgbColor rgb="FFDCE6F2"/>
      <rgbColor rgb="FFD7E4BD"/>
      <rgbColor rgb="FFFDEADA"/>
      <rgbColor rgb="FF99CCFF"/>
      <rgbColor rgb="FFDBE5F1"/>
      <rgbColor rgb="FFE6E0EC"/>
      <rgbColor rgb="FFF2DCDB"/>
      <rgbColor rgb="FF3366FF"/>
      <rgbColor rgb="FF33CCCC"/>
      <rgbColor rgb="FF99CC00"/>
      <rgbColor rgb="FFFFC000"/>
      <rgbColor rgb="FFFF9900"/>
      <rgbColor rgb="FFFF6600"/>
      <rgbColor rgb="FF376092"/>
      <rgbColor rgb="FF969696"/>
      <rgbColor rgb="FF004271"/>
      <rgbColor rgb="FF339966"/>
      <rgbColor rgb="FF003300"/>
      <rgbColor rgb="FF4B4B4B"/>
      <rgbColor rgb="FFC00000"/>
      <rgbColor rgb="FF993366"/>
      <rgbColor rgb="FF1F497D"/>
      <rgbColor rgb="FF3434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08537620450347"/>
          <c:y val="8.97827258035554E-005"/>
          <c:w val="0.839782315642319"/>
          <c:h val="0.802926916861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Ago18!$L$11:$L$11</c:f>
              <c:strCache>
                <c:ptCount val="1"/>
                <c:pt idx="0">
                  <c:v>Variação</c:v>
                </c:pt>
              </c:strCache>
            </c:strRef>
          </c:tx>
          <c:spPr>
            <a:gradFill>
              <a:gsLst>
                <a:gs pos="0">
                  <a:srgbClr val="970000"/>
                </a:gs>
                <a:gs pos="100000">
                  <a:srgbClr val="d60000"/>
                </a:gs>
              </a:gsLst>
              <a:lin ang="0"/>
            </a:gradFill>
            <a:ln>
              <a:solidFill>
                <a:srgbClr val="0070c0"/>
              </a:solidFill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1f497d"/>
                  </a:gs>
                  <a:gs pos="100000">
                    <a:srgbClr val="00afef"/>
                  </a:gs>
                </a:gsLst>
                <a:lin ang="16200000"/>
              </a:gradFill>
              <a:ln>
                <a:solidFill>
                  <a:srgbClr val="0070c0"/>
                </a:solidFill>
              </a:ln>
            </c:spPr>
          </c:dPt>
          <c:dPt>
            <c:idx val="1"/>
            <c:invertIfNegative val="0"/>
            <c:spPr>
              <a:gradFill>
                <a:gsLst>
                  <a:gs pos="0">
                    <a:srgbClr val="00682f"/>
                  </a:gs>
                  <a:gs pos="100000">
                    <a:srgbClr val="009443"/>
                  </a:gs>
                </a:gsLst>
                <a:lin ang="5400000"/>
              </a:gradFill>
              <a:ln>
                <a:solidFill>
                  <a:srgbClr val="0070c0"/>
                </a:solidFill>
              </a:ln>
            </c:spPr>
          </c:dPt>
          <c:dPt>
            <c:idx val="2"/>
            <c:invertIfNegative val="0"/>
            <c:spPr>
              <a:gradFill>
                <a:gsLst>
                  <a:gs pos="0">
                    <a:srgbClr val="004271"/>
                  </a:gs>
                  <a:gs pos="100000">
                    <a:srgbClr val="005ea1"/>
                  </a:gs>
                </a:gsLst>
                <a:lin ang="5400000"/>
              </a:gradFill>
              <a:ln>
                <a:solidFill>
                  <a:srgbClr val="0070c0"/>
                </a:solidFill>
              </a:ln>
            </c:spPr>
          </c:dPt>
          <c:dPt>
            <c:idx val="3"/>
            <c:invertIfNegative val="0"/>
            <c:spPr>
              <a:gradFill>
                <a:gsLst>
                  <a:gs pos="0">
                    <a:srgbClr val="376092"/>
                  </a:gs>
                  <a:gs pos="100000">
                    <a:srgbClr val="bf0000"/>
                  </a:gs>
                </a:gsLst>
                <a:lin ang="5400000"/>
              </a:gradFill>
              <a:ln>
                <a:solidFill>
                  <a:srgbClr val="0070c0"/>
                </a:solidFill>
              </a:ln>
            </c:spPr>
          </c:dPt>
          <c:dPt>
            <c:idx val="4"/>
            <c:invertIfNegative val="0"/>
            <c:spPr>
              <a:gradFill>
                <a:gsLst>
                  <a:gs pos="0">
                    <a:srgbClr val="343434"/>
                  </a:gs>
                  <a:gs pos="100000">
                    <a:srgbClr val="4b4b4b"/>
                  </a:gs>
                </a:gsLst>
                <a:lin ang="5400000"/>
              </a:gradFill>
              <a:ln>
                <a:solidFill>
                  <a:srgbClr val="0070c0"/>
                </a:solidFill>
              </a:ln>
            </c:spPr>
          </c:dPt>
          <c:dPt>
            <c:idx val="5"/>
            <c:invertIfNegative val="0"/>
            <c:spPr>
              <a:solidFill>
                <a:srgbClr val="c00000"/>
              </a:solidFill>
              <a:ln>
                <a:solidFill>
                  <a:srgbClr val="0070c0"/>
                </a:solidFill>
              </a:ln>
            </c:spPr>
          </c:dPt>
          <c:dLbls>
            <c:numFmt formatCode="0.00%" sourceLinked="1"/>
            <c:dLbl>
              <c:idx val="0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Ago18!$K$12:$K$17</c:f>
              <c:strCache>
                <c:ptCount val="6"/>
                <c:pt idx="0">
                  <c:v>IFPC GNV</c:v>
                </c:pt>
                <c:pt idx="1">
                  <c:v>IFPC G. Aditivada</c:v>
                </c:pt>
                <c:pt idx="2">
                  <c:v>IFPC Etanol</c:v>
                </c:pt>
                <c:pt idx="3">
                  <c:v>IFPC G. Comu</c:v>
                </c:pt>
                <c:pt idx="4">
                  <c:v>IFPC Diesel s-10</c:v>
                </c:pt>
                <c:pt idx="5">
                  <c:v>IFPC Diesel s-500</c:v>
                </c:pt>
              </c:strCache>
            </c:strRef>
          </c:cat>
          <c:val>
            <c:numRef>
              <c:f>Ago18!$L$12:$L$17</c:f>
              <c:numCache>
                <c:formatCode>General</c:formatCode>
                <c:ptCount val="6"/>
                <c:pt idx="0">
                  <c:v>0.0657</c:v>
                </c:pt>
                <c:pt idx="1">
                  <c:v>0.007</c:v>
                </c:pt>
                <c:pt idx="2">
                  <c:v>0.0005</c:v>
                </c:pt>
                <c:pt idx="3">
                  <c:v>0.0147</c:v>
                </c:pt>
                <c:pt idx="4">
                  <c:v>0.061</c:v>
                </c:pt>
                <c:pt idx="5">
                  <c:v>0.0432</c:v>
                </c:pt>
              </c:numCache>
            </c:numRef>
          </c:val>
        </c:ser>
        <c:gapWidth val="150"/>
        <c:overlap val="0"/>
        <c:axId val="89643015"/>
        <c:axId val="5484253"/>
      </c:barChart>
      <c:catAx>
        <c:axId val="89643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000000"/>
                </a:solidFill>
                <a:latin typeface="Book Antiqua"/>
              </a:defRPr>
            </a:pPr>
          </a:p>
        </c:txPr>
        <c:crossAx val="5484253"/>
        <c:crosses val="autoZero"/>
        <c:auto val="1"/>
        <c:lblAlgn val="ctr"/>
        <c:lblOffset val="100"/>
      </c:catAx>
      <c:valAx>
        <c:axId val="5484253"/>
        <c:scaling>
          <c:orientation val="minMax"/>
        </c:scaling>
        <c:delete val="1"/>
        <c:axPos val="l"/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64301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47520</xdr:colOff>
      <xdr:row>1</xdr:row>
      <xdr:rowOff>162000</xdr:rowOff>
    </xdr:from>
    <xdr:to>
      <xdr:col>26</xdr:col>
      <xdr:colOff>171000</xdr:colOff>
      <xdr:row>22</xdr:row>
      <xdr:rowOff>123840</xdr:rowOff>
    </xdr:to>
    <xdr:graphicFrame>
      <xdr:nvGraphicFramePr>
        <xdr:cNvPr id="0" name="Gráfico 2"/>
        <xdr:cNvGraphicFramePr/>
      </xdr:nvGraphicFramePr>
      <xdr:xfrm>
        <a:off x="26478000" y="352440"/>
        <a:ext cx="7210080" cy="40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9.14"/>
    <col collapsed="false" customWidth="true" hidden="false" outlineLevel="0" max="2" min="2" style="1" width="14.85"/>
    <col collapsed="false" customWidth="true" hidden="false" outlineLevel="0" max="3" min="3" style="1" width="27.85"/>
    <col collapsed="false" customWidth="true" hidden="false" outlineLevel="0" max="4" min="4" style="1" width="13.43"/>
    <col collapsed="false" customWidth="true" hidden="false" outlineLevel="0" max="8" min="5" style="1" width="19.28"/>
    <col collapsed="false" customWidth="true" hidden="false" outlineLevel="0" max="9" min="9" style="2" width="19"/>
    <col collapsed="false" customWidth="true" hidden="false" outlineLevel="0" max="10" min="10" style="2" width="9.43"/>
    <col collapsed="false" customWidth="true" hidden="false" outlineLevel="0" max="11" min="11" style="2" width="16.14"/>
    <col collapsed="false" customWidth="true" hidden="false" outlineLevel="0" max="12" min="12" style="2" width="12.28"/>
    <col collapsed="false" customWidth="true" hidden="false" outlineLevel="0" max="13" min="13" style="2" width="14.71"/>
    <col collapsed="false" customWidth="true" hidden="false" outlineLevel="0" max="14" min="14" style="2" width="15.71"/>
    <col collapsed="false" customWidth="true" hidden="false" outlineLevel="0" max="15" min="15" style="2" width="18.57"/>
    <col collapsed="false" customWidth="true" hidden="false" outlineLevel="0" max="16" min="16" style="2" width="20.14"/>
    <col collapsed="false" customWidth="false" hidden="false" outlineLevel="0" max="1025" min="17" style="2" width="8.85"/>
  </cols>
  <sheetData>
    <row r="1" s="6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customFormat="false" ht="15" hidden="false" customHeight="false" outlineLevel="0" collapsed="false">
      <c r="A2" s="10" t="s">
        <v>9</v>
      </c>
      <c r="B2" s="11" t="s">
        <v>10</v>
      </c>
      <c r="C2" s="12" t="s">
        <v>11</v>
      </c>
      <c r="D2" s="13"/>
      <c r="E2" s="14" t="n">
        <v>3.15</v>
      </c>
      <c r="F2" s="14" t="n">
        <v>4.37</v>
      </c>
      <c r="G2" s="14" t="n">
        <v>4.37</v>
      </c>
      <c r="H2" s="15" t="n">
        <v>3.15</v>
      </c>
      <c r="I2" s="16"/>
      <c r="K2" s="17"/>
      <c r="L2" s="18" t="s">
        <v>12</v>
      </c>
      <c r="M2" s="18" t="s">
        <v>13</v>
      </c>
      <c r="N2" s="19"/>
      <c r="O2" s="20" t="s">
        <v>14</v>
      </c>
      <c r="P2" s="19"/>
      <c r="Q2" s="21"/>
      <c r="R2" s="21"/>
      <c r="S2" s="21"/>
      <c r="T2" s="21"/>
      <c r="U2" s="21"/>
      <c r="V2" s="21"/>
      <c r="W2" s="21"/>
      <c r="X2" s="21"/>
      <c r="Y2" s="21"/>
      <c r="Z2" s="21"/>
      <c r="AA2" s="22"/>
    </row>
    <row r="3" customFormat="false" ht="15" hidden="false" customHeight="false" outlineLevel="0" collapsed="false">
      <c r="A3" s="10" t="s">
        <v>15</v>
      </c>
      <c r="B3" s="23" t="s">
        <v>10</v>
      </c>
      <c r="C3" s="24" t="s">
        <v>16</v>
      </c>
      <c r="D3" s="25"/>
      <c r="E3" s="25" t="n">
        <v>3.5</v>
      </c>
      <c r="F3" s="26" t="n">
        <v>4.5</v>
      </c>
      <c r="G3" s="26" t="n">
        <v>4.7</v>
      </c>
      <c r="H3" s="27" t="n">
        <v>3.24</v>
      </c>
      <c r="I3" s="28"/>
      <c r="K3" s="17"/>
      <c r="L3" s="29" t="s">
        <v>17</v>
      </c>
      <c r="M3" s="30" t="s">
        <v>18</v>
      </c>
      <c r="N3" s="31" t="s">
        <v>19</v>
      </c>
      <c r="O3" s="32" t="s">
        <v>20</v>
      </c>
      <c r="P3" s="33" t="s">
        <v>21</v>
      </c>
      <c r="Q3" s="21"/>
      <c r="R3" s="21"/>
      <c r="S3" s="21"/>
      <c r="T3" s="21"/>
      <c r="U3" s="21"/>
      <c r="V3" s="21"/>
      <c r="W3" s="21"/>
      <c r="X3" s="21"/>
      <c r="Y3" s="21"/>
      <c r="Z3" s="21"/>
      <c r="AA3" s="22"/>
    </row>
    <row r="4" customFormat="false" ht="15" hidden="false" customHeight="false" outlineLevel="0" collapsed="false">
      <c r="A4" s="34" t="s">
        <v>22</v>
      </c>
      <c r="B4" s="12" t="s">
        <v>10</v>
      </c>
      <c r="C4" s="12" t="s">
        <v>23</v>
      </c>
      <c r="D4" s="35"/>
      <c r="E4" s="35" t="n">
        <v>3.59</v>
      </c>
      <c r="F4" s="36" t="n">
        <v>4.499</v>
      </c>
      <c r="G4" s="36" t="n">
        <v>4.649</v>
      </c>
      <c r="H4" s="37"/>
      <c r="I4" s="38" t="n">
        <v>3.309</v>
      </c>
      <c r="K4" s="39" t="s">
        <v>3</v>
      </c>
      <c r="L4" s="40" t="n">
        <f aca="false">$D$21</f>
        <v>2.97333333333333</v>
      </c>
      <c r="M4" s="40" t="n">
        <v>2.79</v>
      </c>
      <c r="N4" s="41" t="n">
        <f aca="false">L4/M4-1</f>
        <v>0.0657108721624851</v>
      </c>
      <c r="O4" s="40" t="n">
        <v>2.21</v>
      </c>
      <c r="P4" s="42" t="n">
        <f aca="false">(L4/O4)-1</f>
        <v>0.345399698340875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2"/>
    </row>
    <row r="5" customFormat="false" ht="15" hidden="false" customHeight="false" outlineLevel="0" collapsed="false">
      <c r="A5" s="43" t="s">
        <v>24</v>
      </c>
      <c r="B5" s="23" t="s">
        <v>25</v>
      </c>
      <c r="C5" s="44" t="s">
        <v>23</v>
      </c>
      <c r="D5" s="45"/>
      <c r="E5" s="46"/>
      <c r="F5" s="47" t="n">
        <v>4.38</v>
      </c>
      <c r="G5" s="47" t="n">
        <v>4.78</v>
      </c>
      <c r="H5" s="46"/>
      <c r="I5" s="28" t="n">
        <v>3.66</v>
      </c>
      <c r="K5" s="39" t="s">
        <v>4</v>
      </c>
      <c r="L5" s="48" t="n">
        <f aca="false">$E$21</f>
        <v>3.53181818181818</v>
      </c>
      <c r="M5" s="48" t="n">
        <v>3.53</v>
      </c>
      <c r="N5" s="41" t="n">
        <f aca="false">L5/M5-1</f>
        <v>0.000515065670873005</v>
      </c>
      <c r="O5" s="48" t="n">
        <v>3.26941666666667</v>
      </c>
      <c r="P5" s="42" t="n">
        <f aca="false">(L5/O5)-1</f>
        <v>0.0802594290984167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</row>
    <row r="6" customFormat="false" ht="15" hidden="false" customHeight="false" outlineLevel="0" collapsed="false">
      <c r="A6" s="49" t="s">
        <v>26</v>
      </c>
      <c r="B6" s="50" t="s">
        <v>25</v>
      </c>
      <c r="C6" s="50" t="s">
        <v>16</v>
      </c>
      <c r="D6" s="51"/>
      <c r="E6" s="52" t="n">
        <v>3.6</v>
      </c>
      <c r="F6" s="52" t="n">
        <v>4.6</v>
      </c>
      <c r="G6" s="52" t="n">
        <v>4.7</v>
      </c>
      <c r="H6" s="53"/>
      <c r="I6" s="54" t="n">
        <v>3.74</v>
      </c>
      <c r="K6" s="39" t="s">
        <v>27</v>
      </c>
      <c r="L6" s="48" t="n">
        <f aca="false">$F$21</f>
        <v>4.52570588235294</v>
      </c>
      <c r="M6" s="48" t="n">
        <v>4.46</v>
      </c>
      <c r="N6" s="41" t="n">
        <f aca="false">L6/M6-1</f>
        <v>0.0147322606172515</v>
      </c>
      <c r="O6" s="48" t="n">
        <v>3.8528</v>
      </c>
      <c r="P6" s="42" t="n">
        <f aca="false">(L6/O6)-1</f>
        <v>0.174653727770178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</row>
    <row r="7" customFormat="false" ht="15" hidden="false" customHeight="false" outlineLevel="0" collapsed="false">
      <c r="A7" s="49" t="s">
        <v>28</v>
      </c>
      <c r="B7" s="50" t="s">
        <v>25</v>
      </c>
      <c r="C7" s="50" t="s">
        <v>29</v>
      </c>
      <c r="D7" s="51"/>
      <c r="E7" s="55"/>
      <c r="F7" s="56" t="n">
        <v>4.47</v>
      </c>
      <c r="G7" s="57" t="n">
        <v>4.57</v>
      </c>
      <c r="H7" s="51"/>
      <c r="I7" s="58"/>
      <c r="J7" s="59"/>
      <c r="K7" s="39" t="s">
        <v>30</v>
      </c>
      <c r="L7" s="48" t="n">
        <f aca="false">$G$21</f>
        <v>4.6723125</v>
      </c>
      <c r="M7" s="48" t="n">
        <v>4.64</v>
      </c>
      <c r="N7" s="41" t="n">
        <f aca="false">L7/M7-1</f>
        <v>0.00696390086206899</v>
      </c>
      <c r="O7" s="48" t="n">
        <v>3.988</v>
      </c>
      <c r="P7" s="42" t="n">
        <f aca="false">(L7/O7)-1</f>
        <v>0.171592903711133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</row>
    <row r="8" customFormat="false" ht="15" hidden="false" customHeight="false" outlineLevel="0" collapsed="false">
      <c r="A8" s="60" t="s">
        <v>31</v>
      </c>
      <c r="B8" s="61" t="s">
        <v>32</v>
      </c>
      <c r="C8" s="62" t="s">
        <v>23</v>
      </c>
      <c r="D8" s="63" t="n">
        <v>2.96</v>
      </c>
      <c r="E8" s="64" t="n">
        <v>3.49</v>
      </c>
      <c r="F8" s="63" t="n">
        <v>4.59</v>
      </c>
      <c r="G8" s="63" t="n">
        <v>4.79</v>
      </c>
      <c r="H8" s="65"/>
      <c r="I8" s="66" t="n">
        <v>3.59</v>
      </c>
      <c r="K8" s="39" t="s">
        <v>7</v>
      </c>
      <c r="L8" s="67" t="n">
        <f aca="false">$H$21</f>
        <v>3.3225</v>
      </c>
      <c r="M8" s="67" t="n">
        <v>3.185</v>
      </c>
      <c r="N8" s="41" t="n">
        <f aca="false">L8/M8-1</f>
        <v>0.043171114599686</v>
      </c>
      <c r="O8" s="67" t="n">
        <v>3.214</v>
      </c>
      <c r="P8" s="42" t="n">
        <f aca="false">(L8/O8)-1</f>
        <v>0.0337585563161169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</row>
    <row r="9" customFormat="false" ht="15" hidden="false" customHeight="false" outlineLevel="0" collapsed="false">
      <c r="A9" s="68" t="s">
        <v>33</v>
      </c>
      <c r="B9" s="69" t="s">
        <v>32</v>
      </c>
      <c r="C9" s="70" t="s">
        <v>16</v>
      </c>
      <c r="D9" s="71" t="n">
        <v>3.399</v>
      </c>
      <c r="E9" s="71"/>
      <c r="F9" s="72" t="n">
        <v>4.579</v>
      </c>
      <c r="G9" s="72" t="n">
        <v>4.599</v>
      </c>
      <c r="H9" s="72"/>
      <c r="I9" s="73" t="n">
        <v>3.599</v>
      </c>
      <c r="K9" s="39" t="s">
        <v>8</v>
      </c>
      <c r="L9" s="40" t="n">
        <f aca="false">$I$21</f>
        <v>3.56271428571429</v>
      </c>
      <c r="M9" s="40" t="n">
        <v>3.358</v>
      </c>
      <c r="N9" s="41" t="n">
        <f aca="false">(L9/M9)-1</f>
        <v>0.0609631583425507</v>
      </c>
      <c r="O9" s="40" t="n">
        <v>3.34616666666667</v>
      </c>
      <c r="P9" s="42" t="n">
        <f aca="false">(L9/O9)-1</f>
        <v>0.0647151324543362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</row>
    <row r="10" customFormat="false" ht="15.75" hidden="false" customHeight="false" outlineLevel="0" collapsed="false">
      <c r="A10" s="68" t="s">
        <v>34</v>
      </c>
      <c r="B10" s="69" t="s">
        <v>32</v>
      </c>
      <c r="C10" s="70" t="s">
        <v>23</v>
      </c>
      <c r="D10" s="74"/>
      <c r="E10" s="75"/>
      <c r="F10" s="74"/>
      <c r="G10" s="74"/>
      <c r="H10" s="71"/>
      <c r="I10" s="76"/>
      <c r="K10" s="17"/>
      <c r="L10" s="19"/>
      <c r="M10" s="77"/>
      <c r="N10" s="19"/>
      <c r="O10" s="78"/>
      <c r="P10" s="19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</row>
    <row r="11" customFormat="false" ht="15.75" hidden="false" customHeight="false" outlineLevel="0" collapsed="false">
      <c r="A11" s="79" t="s">
        <v>35</v>
      </c>
      <c r="B11" s="80" t="s">
        <v>32</v>
      </c>
      <c r="C11" s="81" t="s">
        <v>36</v>
      </c>
      <c r="D11" s="82" t="n">
        <v>2.99</v>
      </c>
      <c r="E11" s="82" t="n">
        <v>3.89</v>
      </c>
      <c r="F11" s="82" t="n">
        <v>4.69</v>
      </c>
      <c r="G11" s="82" t="n">
        <v>4.99</v>
      </c>
      <c r="H11" s="83"/>
      <c r="I11" s="84" t="n">
        <v>3.99</v>
      </c>
      <c r="J11" s="85"/>
      <c r="K11" s="86" t="s">
        <v>37</v>
      </c>
      <c r="L11" s="87" t="s">
        <v>38</v>
      </c>
      <c r="M11" s="19"/>
      <c r="N11" s="19"/>
      <c r="O11" s="19"/>
      <c r="P11" s="19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</row>
    <row r="12" customFormat="false" ht="15.75" hidden="false" customHeight="false" outlineLevel="0" collapsed="false">
      <c r="A12" s="60" t="s">
        <v>39</v>
      </c>
      <c r="B12" s="23" t="s">
        <v>32</v>
      </c>
      <c r="C12" s="24" t="s">
        <v>16</v>
      </c>
      <c r="D12" s="26"/>
      <c r="E12" s="26"/>
      <c r="F12" s="26"/>
      <c r="G12" s="26"/>
      <c r="H12" s="26"/>
      <c r="I12" s="28"/>
      <c r="K12" s="88" t="s">
        <v>40</v>
      </c>
      <c r="L12" s="89" t="n">
        <v>0.0657</v>
      </c>
      <c r="M12" s="19"/>
      <c r="N12" s="19"/>
      <c r="O12" s="19"/>
      <c r="P12" s="19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</row>
    <row r="13" customFormat="false" ht="15.75" hidden="false" customHeight="false" outlineLevel="0" collapsed="false">
      <c r="A13" s="90" t="s">
        <v>41</v>
      </c>
      <c r="B13" s="91" t="s">
        <v>42</v>
      </c>
      <c r="C13" s="92" t="s">
        <v>16</v>
      </c>
      <c r="D13" s="51"/>
      <c r="E13" s="93"/>
      <c r="F13" s="94" t="n">
        <v>4.389</v>
      </c>
      <c r="G13" s="94" t="n">
        <v>4.599</v>
      </c>
      <c r="H13" s="56" t="n">
        <v>3.5</v>
      </c>
      <c r="I13" s="95" t="n">
        <v>3.6</v>
      </c>
      <c r="K13" s="88" t="s">
        <v>43</v>
      </c>
      <c r="L13" s="89" t="n">
        <v>0.007</v>
      </c>
      <c r="M13" s="19"/>
      <c r="N13" s="96" t="s">
        <v>44</v>
      </c>
      <c r="O13" s="97" t="s">
        <v>45</v>
      </c>
      <c r="P13" s="98" t="s">
        <v>46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</row>
    <row r="14" customFormat="false" ht="15" hidden="false" customHeight="false" outlineLevel="0" collapsed="false">
      <c r="A14" s="90" t="s">
        <v>47</v>
      </c>
      <c r="B14" s="91" t="s">
        <v>42</v>
      </c>
      <c r="C14" s="92" t="s">
        <v>16</v>
      </c>
      <c r="D14" s="51"/>
      <c r="E14" s="57" t="n">
        <v>3.54</v>
      </c>
      <c r="F14" s="57" t="n">
        <v>4.59</v>
      </c>
      <c r="G14" s="57" t="n">
        <v>4.6</v>
      </c>
      <c r="H14" s="99"/>
      <c r="I14" s="95" t="n">
        <v>3.54</v>
      </c>
      <c r="K14" s="88" t="s">
        <v>48</v>
      </c>
      <c r="L14" s="89" t="n">
        <v>0.0005</v>
      </c>
      <c r="M14" s="19"/>
      <c r="N14" s="100" t="s">
        <v>3</v>
      </c>
      <c r="O14" s="101" t="n">
        <v>0.0657</v>
      </c>
      <c r="P14" s="102" t="n">
        <f aca="false">P4</f>
        <v>0.345399698340875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</row>
    <row r="15" customFormat="false" ht="15" hidden="false" customHeight="false" outlineLevel="0" collapsed="false">
      <c r="A15" s="90" t="s">
        <v>49</v>
      </c>
      <c r="B15" s="91" t="s">
        <v>42</v>
      </c>
      <c r="C15" s="92" t="s">
        <v>36</v>
      </c>
      <c r="D15" s="51"/>
      <c r="E15" s="56" t="n">
        <v>3.59</v>
      </c>
      <c r="F15" s="56" t="n">
        <v>4.69</v>
      </c>
      <c r="G15" s="56" t="n">
        <v>4.79</v>
      </c>
      <c r="H15" s="56"/>
      <c r="I15" s="95" t="n">
        <v>3.61</v>
      </c>
      <c r="K15" s="88" t="s">
        <v>50</v>
      </c>
      <c r="L15" s="89" t="n">
        <v>0.0147</v>
      </c>
      <c r="M15" s="19"/>
      <c r="N15" s="103" t="s">
        <v>4</v>
      </c>
      <c r="O15" s="104" t="n">
        <v>0.0005</v>
      </c>
      <c r="P15" s="102" t="n">
        <f aca="false">P5</f>
        <v>0.0802594290984167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</row>
    <row r="16" customFormat="false" ht="15" hidden="false" customHeight="false" outlineLevel="0" collapsed="false">
      <c r="A16" s="90" t="s">
        <v>31</v>
      </c>
      <c r="B16" s="91" t="s">
        <v>42</v>
      </c>
      <c r="C16" s="92" t="s">
        <v>23</v>
      </c>
      <c r="D16" s="99" t="n">
        <v>2.97</v>
      </c>
      <c r="E16" s="93" t="n">
        <v>3.5</v>
      </c>
      <c r="F16" s="57" t="n">
        <v>4.5</v>
      </c>
      <c r="G16" s="57" t="n">
        <v>4.6</v>
      </c>
      <c r="H16" s="51"/>
      <c r="I16" s="95" t="n">
        <v>3.4</v>
      </c>
      <c r="K16" s="88" t="s">
        <v>51</v>
      </c>
      <c r="L16" s="89" t="n">
        <v>0.061</v>
      </c>
      <c r="M16" s="19"/>
      <c r="N16" s="103" t="s">
        <v>52</v>
      </c>
      <c r="O16" s="104" t="n">
        <v>0.0147</v>
      </c>
      <c r="P16" s="102" t="n">
        <f aca="false">P6</f>
        <v>0.174653727770178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</row>
    <row r="17" customFormat="false" ht="15" hidden="false" customHeight="false" outlineLevel="0" collapsed="false">
      <c r="A17" s="105" t="s">
        <v>53</v>
      </c>
      <c r="B17" s="106" t="s">
        <v>54</v>
      </c>
      <c r="C17" s="107" t="s">
        <v>36</v>
      </c>
      <c r="D17" s="108"/>
      <c r="E17" s="109"/>
      <c r="F17" s="110" t="n">
        <v>4.69</v>
      </c>
      <c r="G17" s="111" t="n">
        <v>4.72</v>
      </c>
      <c r="H17" s="112" t="n">
        <v>3.4</v>
      </c>
      <c r="I17" s="113" t="n">
        <v>3.5</v>
      </c>
      <c r="K17" s="114" t="s">
        <v>55</v>
      </c>
      <c r="L17" s="115" t="n">
        <v>0.0432</v>
      </c>
      <c r="M17" s="19"/>
      <c r="N17" s="103" t="s">
        <v>56</v>
      </c>
      <c r="O17" s="104" t="n">
        <v>0.007</v>
      </c>
      <c r="P17" s="102" t="n">
        <f aca="false">P7</f>
        <v>0.171592903711133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</row>
    <row r="18" customFormat="false" ht="15" hidden="false" customHeight="false" outlineLevel="0" collapsed="false">
      <c r="A18" s="105" t="s">
        <v>57</v>
      </c>
      <c r="B18" s="106" t="s">
        <v>54</v>
      </c>
      <c r="C18" s="107" t="s">
        <v>23</v>
      </c>
      <c r="D18" s="116"/>
      <c r="E18" s="111" t="n">
        <v>3.5</v>
      </c>
      <c r="F18" s="111" t="n">
        <v>4.6</v>
      </c>
      <c r="G18" s="111" t="n">
        <v>4.8</v>
      </c>
      <c r="H18" s="117"/>
      <c r="I18" s="113" t="n">
        <v>3.69</v>
      </c>
      <c r="K18" s="17"/>
      <c r="L18" s="19"/>
      <c r="M18" s="19"/>
      <c r="N18" s="103" t="s">
        <v>7</v>
      </c>
      <c r="O18" s="104" t="n">
        <v>0.0432</v>
      </c>
      <c r="P18" s="102" t="n">
        <f aca="false">P8</f>
        <v>0.0337585563161169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</row>
    <row r="19" customFormat="false" ht="15.75" hidden="false" customHeight="false" outlineLevel="0" collapsed="false">
      <c r="A19" s="118" t="s">
        <v>58</v>
      </c>
      <c r="B19" s="119" t="s">
        <v>59</v>
      </c>
      <c r="C19" s="120" t="s">
        <v>60</v>
      </c>
      <c r="D19" s="121"/>
      <c r="E19" s="122"/>
      <c r="F19" s="123" t="n">
        <v>4.4</v>
      </c>
      <c r="G19" s="123"/>
      <c r="H19" s="124"/>
      <c r="I19" s="125" t="n">
        <v>3.3</v>
      </c>
      <c r="K19" s="17"/>
      <c r="L19" s="19"/>
      <c r="M19" s="19"/>
      <c r="N19" s="126" t="s">
        <v>8</v>
      </c>
      <c r="O19" s="127" t="n">
        <v>0.061</v>
      </c>
      <c r="P19" s="128" t="n">
        <f aca="false">P9</f>
        <v>0.0647151324543362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</row>
    <row r="20" customFormat="false" ht="15" hidden="false" customHeight="false" outlineLevel="0" collapsed="false">
      <c r="A20" s="68" t="s">
        <v>61</v>
      </c>
      <c r="B20" s="69" t="s">
        <v>62</v>
      </c>
      <c r="C20" s="70" t="s">
        <v>60</v>
      </c>
      <c r="D20" s="71"/>
      <c r="E20" s="74" t="n">
        <v>3.5</v>
      </c>
      <c r="F20" s="129" t="n">
        <v>4.4</v>
      </c>
      <c r="G20" s="129" t="n">
        <v>4.5</v>
      </c>
      <c r="H20" s="71"/>
      <c r="I20" s="130" t="n">
        <v>3.35</v>
      </c>
      <c r="K20" s="13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</row>
    <row r="21" customFormat="false" ht="15" hidden="false" customHeight="false" outlineLevel="0" collapsed="false">
      <c r="A21" s="132"/>
      <c r="B21" s="133"/>
      <c r="C21" s="134" t="s">
        <v>63</v>
      </c>
      <c r="D21" s="135" t="n">
        <f aca="false">AVERAGE(D8,D10,D11,D12,D16)</f>
        <v>2.97333333333333</v>
      </c>
      <c r="E21" s="135" t="n">
        <f aca="false">AVERAGE(E2,E3,E4,E6,E8:E20)</f>
        <v>3.53181818181818</v>
      </c>
      <c r="F21" s="135" t="n">
        <f aca="false">AVERAGE(F2:F20)</f>
        <v>4.52570588235294</v>
      </c>
      <c r="G21" s="135" t="n">
        <f aca="false">AVERAGE(G2:G20)</f>
        <v>4.6723125</v>
      </c>
      <c r="H21" s="136" t="n">
        <f aca="false">AVERAGE(H2:H20)</f>
        <v>3.3225</v>
      </c>
      <c r="I21" s="137" t="n">
        <f aca="false">AVERAGE(I2:I20)</f>
        <v>3.56271428571429</v>
      </c>
      <c r="K21" s="13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</row>
    <row r="22" customFormat="false" ht="15" hidden="false" customHeight="false" outlineLevel="0" collapsed="false">
      <c r="A22" s="132"/>
      <c r="B22" s="133"/>
      <c r="C22" s="134" t="s">
        <v>64</v>
      </c>
      <c r="D22" s="135" t="n">
        <f aca="false">MEDIAN(D2:D20)</f>
        <v>2.98</v>
      </c>
      <c r="E22" s="135" t="n">
        <f aca="false">MEDIAN(E2:E20)</f>
        <v>3.5</v>
      </c>
      <c r="F22" s="135" t="n">
        <f aca="false">MEDIAN(F2:F20)</f>
        <v>4.5</v>
      </c>
      <c r="G22" s="135" t="n">
        <f aca="false">MEDIAN(G2:G20)</f>
        <v>4.6745</v>
      </c>
      <c r="H22" s="135" t="n">
        <f aca="false">MEDIAN(H2:H20)</f>
        <v>3.32</v>
      </c>
      <c r="I22" s="137" t="n">
        <f aca="false">MEDIAN(I2:I20)</f>
        <v>3.5945</v>
      </c>
      <c r="K22" s="13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</row>
    <row r="23" customFormat="false" ht="15" hidden="false" customHeight="false" outlineLevel="0" collapsed="false">
      <c r="A23" s="132"/>
      <c r="B23" s="133"/>
      <c r="C23" s="134" t="s">
        <v>65</v>
      </c>
      <c r="D23" s="135" t="e">
        <f aca="false">_xlfn.MODE.SNGL(D2:D20)</f>
        <v>#VALUE!</v>
      </c>
      <c r="E23" s="135" t="n">
        <f aca="false">_xlfn.MODE.SNGL(E2:E20)</f>
        <v>3.5</v>
      </c>
      <c r="F23" s="135" t="n">
        <f aca="false">_xlfn.MODE.SNGL(F2:F20)</f>
        <v>4.69</v>
      </c>
      <c r="G23" s="135" t="n">
        <f aca="false">_xlfn.MODE.SNGL(G2:G20)</f>
        <v>4.7</v>
      </c>
      <c r="H23" s="135" t="e">
        <f aca="false">_xlfn.MODE.SNGL(H2:H20)</f>
        <v>#VALUE!</v>
      </c>
      <c r="I23" s="137" t="e">
        <f aca="false">_xlfn.MODE.SNGL(I2:I20)</f>
        <v>#VALUE!</v>
      </c>
      <c r="K23" s="13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</row>
    <row r="24" customFormat="false" ht="15.75" hidden="false" customHeight="false" outlineLevel="0" collapsed="false">
      <c r="A24" s="132"/>
      <c r="B24" s="133"/>
      <c r="C24" s="134" t="s">
        <v>66</v>
      </c>
      <c r="D24" s="135" t="n">
        <f aca="false">MIN(D2:D20)</f>
        <v>2.96</v>
      </c>
      <c r="E24" s="135" t="n">
        <f aca="false">MIN(E2:E20)</f>
        <v>3.15</v>
      </c>
      <c r="F24" s="135" t="n">
        <f aca="false">MIN(F2:F20)</f>
        <v>4.37</v>
      </c>
      <c r="G24" s="135" t="n">
        <f aca="false">MIN(G2:G20)</f>
        <v>4.37</v>
      </c>
      <c r="H24" s="135" t="n">
        <f aca="false">MIN(H2:H20)</f>
        <v>3.15</v>
      </c>
      <c r="I24" s="137" t="n">
        <f aca="false">MIN(I2:I20)</f>
        <v>3.3</v>
      </c>
      <c r="K24" s="138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40"/>
    </row>
    <row r="25" customFormat="false" ht="15" hidden="false" customHeight="false" outlineLevel="0" collapsed="false">
      <c r="A25" s="132"/>
      <c r="B25" s="133"/>
      <c r="C25" s="134" t="s">
        <v>67</v>
      </c>
      <c r="D25" s="135" t="n">
        <f aca="false">MAX(D2:D20)</f>
        <v>3.399</v>
      </c>
      <c r="E25" s="135" t="n">
        <f aca="false">MAX(E2:E20)</f>
        <v>3.89</v>
      </c>
      <c r="F25" s="135" t="n">
        <f aca="false">MAX(F2:F20)</f>
        <v>4.69</v>
      </c>
      <c r="G25" s="135" t="n">
        <f aca="false">MAX(G2:G20)</f>
        <v>4.99</v>
      </c>
      <c r="H25" s="135" t="n">
        <f aca="false">MAX(H2:H20)</f>
        <v>3.5</v>
      </c>
      <c r="I25" s="137" t="n">
        <f aca="false">MAX(I2:I20)</f>
        <v>3.99</v>
      </c>
    </row>
    <row r="26" customFormat="false" ht="15" hidden="false" customHeight="false" outlineLevel="0" collapsed="false">
      <c r="A26" s="132"/>
      <c r="B26" s="133"/>
      <c r="C26" s="134" t="s">
        <v>68</v>
      </c>
      <c r="D26" s="135" t="n">
        <f aca="false">D25-D24</f>
        <v>0.439</v>
      </c>
      <c r="E26" s="135" t="n">
        <f aca="false">E25-E24</f>
        <v>0.74</v>
      </c>
      <c r="F26" s="135" t="n">
        <f aca="false">F25-F24</f>
        <v>0.32</v>
      </c>
      <c r="G26" s="135" t="n">
        <f aca="false">G25-G24</f>
        <v>0.62</v>
      </c>
      <c r="H26" s="135" t="n">
        <f aca="false">H25-H24</f>
        <v>0.35</v>
      </c>
      <c r="I26" s="137" t="n">
        <f aca="false">I25-I24</f>
        <v>0.69</v>
      </c>
    </row>
    <row r="27" customFormat="false" ht="15" hidden="false" customHeight="false" outlineLevel="0" collapsed="false">
      <c r="A27" s="132"/>
      <c r="B27" s="133"/>
      <c r="C27" s="134" t="s">
        <v>69</v>
      </c>
      <c r="D27" s="135" t="n">
        <f aca="false">STDEVA(D2:D20)</f>
        <v>0.213198459969422</v>
      </c>
      <c r="E27" s="135" t="n">
        <f aca="false">STDEVA(E2:E20)</f>
        <v>0.17069377152188</v>
      </c>
      <c r="F27" s="135" t="n">
        <f aca="false">STDEVA(F2:F20)</f>
        <v>0.112924070012709</v>
      </c>
      <c r="G27" s="135" t="n">
        <f aca="false">STDEVA(G2:G20)</f>
        <v>0.144600008644536</v>
      </c>
      <c r="H27" s="135" t="n">
        <f aca="false">STDEVA(H2:H20)</f>
        <v>0.15713582235336</v>
      </c>
      <c r="I27" s="137" t="n">
        <f aca="false">STDEVA(I2:I20)</f>
        <v>0.187066186794296</v>
      </c>
    </row>
    <row r="28" customFormat="false" ht="15" hidden="false" customHeight="false" outlineLevel="0" collapsed="false">
      <c r="A28" s="141"/>
      <c r="B28" s="142"/>
      <c r="C28" s="134" t="s">
        <v>70</v>
      </c>
      <c r="D28" s="143" t="n">
        <f aca="false">D27/D21</f>
        <v>0.0717035179269357</v>
      </c>
      <c r="E28" s="143" t="n">
        <f aca="false">E27/E21</f>
        <v>0.0483302827989878</v>
      </c>
      <c r="F28" s="143" t="n">
        <f aca="false">F27/F21</f>
        <v>0.0249517032145269</v>
      </c>
      <c r="G28" s="143" t="n">
        <f aca="false">G27/G21</f>
        <v>0.0309482742527467</v>
      </c>
      <c r="H28" s="143" t="n">
        <f aca="false">H27/H21</f>
        <v>0.0472944536804695</v>
      </c>
      <c r="I28" s="144" t="n">
        <f aca="false">I27/I21</f>
        <v>0.0525066485248033</v>
      </c>
    </row>
    <row r="29" customFormat="false" ht="15.75" hidden="false" customHeight="false" outlineLevel="0" collapsed="false">
      <c r="A29" s="145" t="s">
        <v>71</v>
      </c>
      <c r="B29" s="146"/>
      <c r="C29" s="146"/>
      <c r="D29" s="146"/>
      <c r="E29" s="146"/>
      <c r="F29" s="146"/>
      <c r="G29" s="146"/>
      <c r="H29" s="146"/>
      <c r="I29" s="140"/>
    </row>
    <row r="30" customFormat="false" ht="15.75" hidden="false" customHeight="false" outlineLevel="0" collapsed="false"/>
    <row r="31" customFormat="false" ht="15" hidden="false" customHeight="false" outlineLevel="0" collapsed="false">
      <c r="A31" s="147" t="s">
        <v>72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</row>
    <row r="32" customFormat="false" ht="15.75" hidden="false" customHeight="false" outlineLevel="0" collapsed="false">
      <c r="A32" s="132"/>
      <c r="B32" s="148"/>
      <c r="C32" s="133"/>
      <c r="D32" s="133"/>
      <c r="E32" s="133"/>
      <c r="F32" s="133"/>
      <c r="G32" s="133"/>
      <c r="H32" s="133"/>
      <c r="I32" s="21"/>
      <c r="J32" s="21"/>
      <c r="K32" s="21"/>
      <c r="L32" s="21"/>
      <c r="M32" s="21"/>
      <c r="N32" s="21"/>
      <c r="O32" s="22"/>
    </row>
    <row r="33" customFormat="false" ht="15.75" hidden="false" customHeight="false" outlineLevel="0" collapsed="false">
      <c r="A33" s="149" t="s">
        <v>73</v>
      </c>
      <c r="B33" s="150"/>
      <c r="C33" s="150"/>
      <c r="D33" s="150"/>
      <c r="E33" s="150"/>
      <c r="F33" s="150"/>
      <c r="G33" s="151"/>
      <c r="H33" s="19"/>
      <c r="I33" s="152" t="s">
        <v>74</v>
      </c>
      <c r="J33" s="153" t="s">
        <v>75</v>
      </c>
      <c r="K33" s="154"/>
      <c r="L33" s="154"/>
      <c r="M33" s="154"/>
      <c r="N33" s="154"/>
      <c r="O33" s="155"/>
    </row>
    <row r="34" customFormat="false" ht="15" hidden="false" customHeight="false" outlineLevel="0" collapsed="false">
      <c r="A34" s="156" t="s">
        <v>76</v>
      </c>
      <c r="B34" s="157" t="s">
        <v>3</v>
      </c>
      <c r="C34" s="157" t="s">
        <v>4</v>
      </c>
      <c r="D34" s="157" t="s">
        <v>52</v>
      </c>
      <c r="E34" s="157" t="s">
        <v>56</v>
      </c>
      <c r="F34" s="157" t="s">
        <v>7</v>
      </c>
      <c r="G34" s="158" t="s">
        <v>77</v>
      </c>
      <c r="H34" s="19"/>
      <c r="I34" s="159"/>
      <c r="J34" s="157" t="s">
        <v>3</v>
      </c>
      <c r="K34" s="157" t="s">
        <v>78</v>
      </c>
      <c r="L34" s="157" t="s">
        <v>79</v>
      </c>
      <c r="M34" s="157" t="s">
        <v>80</v>
      </c>
      <c r="N34" s="157" t="s">
        <v>81</v>
      </c>
      <c r="O34" s="158" t="s">
        <v>8</v>
      </c>
    </row>
    <row r="35" customFormat="false" ht="15" hidden="false" customHeight="false" outlineLevel="0" collapsed="false">
      <c r="A35" s="160" t="s">
        <v>10</v>
      </c>
      <c r="B35" s="161" t="e">
        <f aca="false">AVERAGE(D2:D4)</f>
        <v>#DIV/0!</v>
      </c>
      <c r="C35" s="161" t="n">
        <f aca="false">AVERAGE(E2:E4)</f>
        <v>3.41333333333333</v>
      </c>
      <c r="D35" s="161" t="n">
        <f aca="false">AVERAGE(F2:F4)</f>
        <v>4.45633333333333</v>
      </c>
      <c r="E35" s="161" t="n">
        <f aca="false">AVERAGE(G2:G4)</f>
        <v>4.573</v>
      </c>
      <c r="F35" s="161" t="n">
        <f aca="false">AVERAGE(H2:H4)</f>
        <v>3.195</v>
      </c>
      <c r="G35" s="161" t="n">
        <f aca="false">AVERAGE(I2:I4)</f>
        <v>3.309</v>
      </c>
      <c r="H35" s="19"/>
      <c r="I35" s="160" t="s">
        <v>10</v>
      </c>
      <c r="J35" s="162" t="e">
        <f aca="false">B35/B56-1</f>
        <v>#DIV/0!</v>
      </c>
      <c r="K35" s="162" t="n">
        <f aca="false">C35/C56-1</f>
        <v>0.0189054726368159</v>
      </c>
      <c r="L35" s="162" t="n">
        <f aca="false">D35/D56-1</f>
        <v>0.0082202111613876</v>
      </c>
      <c r="M35" s="162" t="n">
        <f aca="false">E35/E56-1</f>
        <v>0.0094922737306844</v>
      </c>
      <c r="N35" s="162" t="n">
        <f aca="false">F35/F56-1</f>
        <v>0</v>
      </c>
      <c r="O35" s="163" t="n">
        <f aca="false">G35/G56-1</f>
        <v>0.0708737864077671</v>
      </c>
    </row>
    <row r="36" customFormat="false" ht="15" hidden="false" customHeight="false" outlineLevel="0" collapsed="false">
      <c r="A36" s="160" t="s">
        <v>25</v>
      </c>
      <c r="B36" s="161" t="e">
        <f aca="false">AVERAGE(D5:D7)</f>
        <v>#DIV/0!</v>
      </c>
      <c r="C36" s="161" t="n">
        <f aca="false">AVERAGE(E5:E7)</f>
        <v>3.6</v>
      </c>
      <c r="D36" s="161" t="n">
        <f aca="false">AVERAGE(F5:F7)</f>
        <v>4.48333333333333</v>
      </c>
      <c r="E36" s="161" t="n">
        <f aca="false">AVERAGE(G5:G7)</f>
        <v>4.68333333333333</v>
      </c>
      <c r="F36" s="161" t="e">
        <f aca="false">AVERAGE(H5:H7)</f>
        <v>#DIV/0!</v>
      </c>
      <c r="G36" s="161" t="n">
        <f aca="false">AVERAGE(I5:I7)</f>
        <v>3.7</v>
      </c>
      <c r="H36" s="19"/>
      <c r="I36" s="160" t="s">
        <v>25</v>
      </c>
      <c r="J36" s="162" t="e">
        <f aca="false">B36/B57-1</f>
        <v>#DIV/0!</v>
      </c>
      <c r="K36" s="162" t="n">
        <f aca="false">C36/C57-1</f>
        <v>0.00278551532033422</v>
      </c>
      <c r="L36" s="162" t="n">
        <f aca="false">D36/D57-1</f>
        <v>0.00523168908819138</v>
      </c>
      <c r="M36" s="162" t="n">
        <f aca="false">E36/E57-1</f>
        <v>0.0115190784737222</v>
      </c>
      <c r="N36" s="162" t="e">
        <f aca="false">F36/F57-1</f>
        <v>#DIV/0!</v>
      </c>
      <c r="O36" s="163" t="n">
        <f aca="false">G36/G57-1</f>
        <v>0.0437235543018337</v>
      </c>
    </row>
    <row r="37" customFormat="false" ht="15" hidden="false" customHeight="false" outlineLevel="0" collapsed="false">
      <c r="A37" s="160" t="s">
        <v>32</v>
      </c>
      <c r="B37" s="161" t="n">
        <f aca="false">AVERAGE(D8:D12)</f>
        <v>3.11633333333333</v>
      </c>
      <c r="C37" s="161" t="n">
        <f aca="false">AVERAGE(E8:E12)</f>
        <v>3.69</v>
      </c>
      <c r="D37" s="161" t="n">
        <f aca="false">AVERAGE(F8:F12)</f>
        <v>4.61966666666667</v>
      </c>
      <c r="E37" s="161" t="n">
        <f aca="false">AVERAGE(G8:G12)</f>
        <v>4.793</v>
      </c>
      <c r="F37" s="161" t="e">
        <f aca="false">AVERAGE(H8:H12)</f>
        <v>#DIV/0!</v>
      </c>
      <c r="G37" s="161" t="n">
        <f aca="false">AVERAGE(I8:I12)</f>
        <v>3.72633333333333</v>
      </c>
      <c r="H37" s="19"/>
      <c r="I37" s="160" t="s">
        <v>82</v>
      </c>
      <c r="J37" s="162" t="n">
        <f aca="false">B37/B58-1</f>
        <v>0.118970676241771</v>
      </c>
      <c r="K37" s="162" t="n">
        <f aca="false">C37/C58-1</f>
        <v>-0.0133689839572192</v>
      </c>
      <c r="L37" s="162" t="n">
        <f aca="false">D37/D58-1</f>
        <v>0.0288789903489235</v>
      </c>
      <c r="M37" s="162" t="n">
        <f aca="false">E37/E58-1</f>
        <v>0.0219616204690831</v>
      </c>
      <c r="N37" s="162" t="e">
        <f aca="false">F37/F58-1</f>
        <v>#DIV/0!</v>
      </c>
      <c r="O37" s="163" t="n">
        <f aca="false">G37/G58-1</f>
        <v>0.139551478083588</v>
      </c>
    </row>
    <row r="38" customFormat="false" ht="15" hidden="false" customHeight="false" outlineLevel="0" collapsed="false">
      <c r="A38" s="160" t="s">
        <v>42</v>
      </c>
      <c r="B38" s="161" t="n">
        <f aca="false">AVERAGE(D13:D16)</f>
        <v>2.97</v>
      </c>
      <c r="C38" s="161" t="n">
        <f aca="false">AVERAGE(E13:E16)</f>
        <v>3.54333333333333</v>
      </c>
      <c r="D38" s="161" t="n">
        <f aca="false">AVERAGE(F13:F16)</f>
        <v>4.54225</v>
      </c>
      <c r="E38" s="161" t="n">
        <f aca="false">AVERAGE(G13:G16)</f>
        <v>4.64725</v>
      </c>
      <c r="F38" s="161" t="n">
        <f aca="false">AVERAGE(H13:H16)</f>
        <v>3.5</v>
      </c>
      <c r="G38" s="161" t="n">
        <f aca="false">AVERAGE(I13:I16)</f>
        <v>3.5375</v>
      </c>
      <c r="H38" s="19"/>
      <c r="I38" s="160" t="s">
        <v>42</v>
      </c>
      <c r="J38" s="162" t="n">
        <f aca="false">B38/B59-1</f>
        <v>0.0607142857142857</v>
      </c>
      <c r="K38" s="162" t="n">
        <f aca="false">C38/C59-1</f>
        <v>0.0123809523809524</v>
      </c>
      <c r="L38" s="162" t="n">
        <f aca="false">D38/D59-1</f>
        <v>0.0246447101285812</v>
      </c>
      <c r="M38" s="162" t="n">
        <f aca="false">E38/E59-1</f>
        <v>-0.00699786324786322</v>
      </c>
      <c r="N38" s="162" t="n">
        <f aca="false">F38/F59-1</f>
        <v>0.102362204724409</v>
      </c>
      <c r="O38" s="163" t="n">
        <f aca="false">G38/G59-1</f>
        <v>0.0687311178247734</v>
      </c>
    </row>
    <row r="39" customFormat="false" ht="15" hidden="false" customHeight="false" outlineLevel="0" collapsed="false">
      <c r="A39" s="160" t="s">
        <v>54</v>
      </c>
      <c r="B39" s="161" t="e">
        <f aca="false">AVERAGE(D17:D18)</f>
        <v>#DIV/0!</v>
      </c>
      <c r="C39" s="161" t="n">
        <f aca="false">AVERAGE(E17:E18)</f>
        <v>3.5</v>
      </c>
      <c r="D39" s="161" t="n">
        <f aca="false">AVERAGE(F17:F18)</f>
        <v>4.645</v>
      </c>
      <c r="E39" s="161" t="n">
        <f aca="false">AVERAGE(G17:G18)</f>
        <v>4.76</v>
      </c>
      <c r="F39" s="161" t="n">
        <f aca="false">AVERAGE(H17:H18)</f>
        <v>3.4</v>
      </c>
      <c r="G39" s="161" t="n">
        <f aca="false">AVERAGE(I17:I18)</f>
        <v>3.595</v>
      </c>
      <c r="H39" s="19"/>
      <c r="I39" s="160" t="s">
        <v>54</v>
      </c>
      <c r="J39" s="162" t="e">
        <f aca="false">B39/B60-1</f>
        <v>#DIV/0!</v>
      </c>
      <c r="K39" s="162" t="n">
        <f aca="false">C39/C60-1</f>
        <v>-0.0277777777777778</v>
      </c>
      <c r="L39" s="162" t="n">
        <f aca="false">D39/D60-1</f>
        <v>0.0141921397379912</v>
      </c>
      <c r="M39" s="162" t="n">
        <f aca="false">E39/E60-1</f>
        <v>0.0127659574468084</v>
      </c>
      <c r="N39" s="162" t="e">
        <f aca="false">F39/F60-1</f>
        <v>#DIV/0!</v>
      </c>
      <c r="O39" s="163" t="n">
        <f aca="false">G39/G60-1</f>
        <v>0.0420289855072462</v>
      </c>
    </row>
    <row r="40" customFormat="false" ht="15" hidden="false" customHeight="false" outlineLevel="0" collapsed="false">
      <c r="A40" s="160" t="s">
        <v>59</v>
      </c>
      <c r="B40" s="161" t="e">
        <f aca="false">AVERAGE(D19)</f>
        <v>#DIV/0!</v>
      </c>
      <c r="C40" s="161" t="e">
        <f aca="false">AVERAGE(E19)</f>
        <v>#DIV/0!</v>
      </c>
      <c r="D40" s="161" t="n">
        <f aca="false">AVERAGE(F19)</f>
        <v>4.4</v>
      </c>
      <c r="E40" s="161" t="e">
        <f aca="false">AVERAGE(G19)</f>
        <v>#DIV/0!</v>
      </c>
      <c r="F40" s="161" t="e">
        <f aca="false">AVERAGE(H19)</f>
        <v>#DIV/0!</v>
      </c>
      <c r="G40" s="161" t="n">
        <f aca="false">AVERAGE(I19)</f>
        <v>3.3</v>
      </c>
      <c r="H40" s="19"/>
      <c r="I40" s="160" t="s">
        <v>59</v>
      </c>
      <c r="J40" s="162" t="e">
        <f aca="false">B40/B61-1</f>
        <v>#DIV/0!</v>
      </c>
      <c r="K40" s="162" t="e">
        <f aca="false">C40/C61-1</f>
        <v>#DIV/0!</v>
      </c>
      <c r="L40" s="162" t="n">
        <f aca="false">D40/D61-1</f>
        <v>0.0114942528735633</v>
      </c>
      <c r="M40" s="162" t="e">
        <f aca="false">E40/E61-1</f>
        <v>#DIV/0!</v>
      </c>
      <c r="N40" s="162" t="e">
        <f aca="false">F40/F61-1</f>
        <v>#DIV/0!</v>
      </c>
      <c r="O40" s="163" t="n">
        <f aca="false">G40/G61-1</f>
        <v>-0.0265486725663717</v>
      </c>
    </row>
    <row r="41" customFormat="false" ht="15.75" hidden="false" customHeight="false" outlineLevel="0" collapsed="false">
      <c r="A41" s="164" t="s">
        <v>62</v>
      </c>
      <c r="B41" s="161" t="e">
        <f aca="false">AVERAGE(D20)</f>
        <v>#DIV/0!</v>
      </c>
      <c r="C41" s="161" t="n">
        <f aca="false">AVERAGE(E20)</f>
        <v>3.5</v>
      </c>
      <c r="D41" s="161" t="n">
        <f aca="false">AVERAGE(F20)</f>
        <v>4.4</v>
      </c>
      <c r="E41" s="161" t="n">
        <f aca="false">AVERAGE(G20)</f>
        <v>4.5</v>
      </c>
      <c r="F41" s="161" t="e">
        <f aca="false">AVERAGE(H20)</f>
        <v>#DIV/0!</v>
      </c>
      <c r="G41" s="161" t="n">
        <f aca="false">AVERAGE(I20)</f>
        <v>3.35</v>
      </c>
      <c r="H41" s="19"/>
      <c r="I41" s="164" t="s">
        <v>62</v>
      </c>
      <c r="J41" s="162" t="e">
        <f aca="false">B41/B62-1</f>
        <v>#DIV/0!</v>
      </c>
      <c r="K41" s="165"/>
      <c r="L41" s="162" t="n">
        <f aca="false">D41/D62-1</f>
        <v>-0.0222222222222221</v>
      </c>
      <c r="M41" s="162" t="n">
        <f aca="false">E41/E62-1</f>
        <v>-0.0217391304347825</v>
      </c>
      <c r="N41" s="162" t="e">
        <f aca="false">F41/F62-1</f>
        <v>#DIV/0!</v>
      </c>
      <c r="O41" s="163" t="n">
        <f aca="false">G41/G62-1</f>
        <v>-0.0261627906976744</v>
      </c>
    </row>
    <row r="42" customFormat="false" ht="15" hidden="false" customHeight="false" outlineLevel="0" collapsed="false">
      <c r="A42" s="17"/>
      <c r="B42" s="166"/>
      <c r="C42" s="166"/>
      <c r="D42" s="166"/>
      <c r="E42" s="166"/>
      <c r="F42" s="166"/>
      <c r="G42" s="19"/>
      <c r="H42" s="19"/>
      <c r="I42" s="19"/>
      <c r="J42" s="19"/>
      <c r="K42" s="19"/>
      <c r="L42" s="19"/>
      <c r="M42" s="19"/>
      <c r="N42" s="19"/>
      <c r="O42" s="167"/>
    </row>
    <row r="43" customFormat="false" ht="15.75" hidden="false" customHeight="false" outlineLevel="0" collapsed="false">
      <c r="A43" s="168" t="s">
        <v>83</v>
      </c>
      <c r="B43" s="133"/>
      <c r="C43" s="169"/>
      <c r="D43" s="169"/>
      <c r="E43" s="169"/>
      <c r="F43" s="169"/>
      <c r="G43" s="19"/>
      <c r="H43" s="19"/>
      <c r="I43" s="19"/>
      <c r="J43" s="19"/>
      <c r="K43" s="19"/>
      <c r="L43" s="19"/>
      <c r="M43" s="19"/>
      <c r="N43" s="19"/>
      <c r="O43" s="167"/>
    </row>
    <row r="44" customFormat="false" ht="15" hidden="false" customHeight="false" outlineLevel="0" collapsed="false">
      <c r="A44" s="152" t="s">
        <v>73</v>
      </c>
      <c r="B44" s="170"/>
      <c r="C44" s="170"/>
      <c r="D44" s="170"/>
      <c r="E44" s="170"/>
      <c r="F44" s="170"/>
      <c r="G44" s="155"/>
      <c r="H44" s="19"/>
      <c r="I44" s="171" t="s">
        <v>84</v>
      </c>
      <c r="J44" s="171"/>
      <c r="K44" s="171"/>
      <c r="L44" s="171"/>
      <c r="M44" s="171"/>
      <c r="N44" s="171"/>
      <c r="O44" s="167"/>
    </row>
    <row r="45" customFormat="false" ht="15" hidden="false" customHeight="false" outlineLevel="0" collapsed="false">
      <c r="A45" s="172" t="s">
        <v>85</v>
      </c>
      <c r="B45" s="173" t="s">
        <v>3</v>
      </c>
      <c r="C45" s="173" t="s">
        <v>4</v>
      </c>
      <c r="D45" s="173" t="s">
        <v>52</v>
      </c>
      <c r="E45" s="173" t="s">
        <v>56</v>
      </c>
      <c r="F45" s="173" t="s">
        <v>7</v>
      </c>
      <c r="G45" s="173" t="s">
        <v>8</v>
      </c>
      <c r="H45" s="19"/>
      <c r="I45" s="174" t="s">
        <v>3</v>
      </c>
      <c r="J45" s="175" t="s">
        <v>78</v>
      </c>
      <c r="K45" s="175" t="s">
        <v>79</v>
      </c>
      <c r="L45" s="175" t="s">
        <v>80</v>
      </c>
      <c r="M45" s="175" t="s">
        <v>81</v>
      </c>
      <c r="N45" s="176" t="s">
        <v>8</v>
      </c>
      <c r="O45" s="167"/>
    </row>
    <row r="46" customFormat="false" ht="15" hidden="false" customHeight="false" outlineLevel="0" collapsed="false">
      <c r="A46" s="160" t="s">
        <v>23</v>
      </c>
      <c r="B46" s="177" t="n">
        <f aca="false">AVERAGE(D4,D5,D8,D10,D15,D16,D18)</f>
        <v>2.965</v>
      </c>
      <c r="C46" s="177" t="n">
        <f aca="false">AVERAGE(E4,E5,E8,E10,E15,E16,E18)</f>
        <v>3.534</v>
      </c>
      <c r="D46" s="177" t="n">
        <f aca="false">AVERAGE(F4,F5,F8,F10,F15,F16,F18)</f>
        <v>4.54316666666667</v>
      </c>
      <c r="E46" s="177" t="n">
        <f aca="false">AVERAGE(G4,G5,G8,G10,G15,G16,G18)</f>
        <v>4.73483333333333</v>
      </c>
      <c r="F46" s="177" t="e">
        <f aca="false">AVERAGE(H4,H5,H8,H10,H15,H16,H18)</f>
        <v>#DIV/0!</v>
      </c>
      <c r="G46" s="177" t="n">
        <f aca="false">AVERAGE(I4,I5,I8,I10,I15,I16,I18)</f>
        <v>3.54316666666667</v>
      </c>
      <c r="H46" s="19"/>
      <c r="I46" s="178" t="n">
        <f aca="false">(B46/J56)-1</f>
        <v>0.0627240143369174</v>
      </c>
      <c r="J46" s="178" t="n">
        <f aca="false">(C46/K56)-1</f>
        <v>-0.00169491525423726</v>
      </c>
      <c r="K46" s="178" t="n">
        <f aca="false">(D46/L56)-1</f>
        <v>0.0163683818046236</v>
      </c>
      <c r="L46" s="178" t="n">
        <f aca="false">(E46/M56)-1</f>
        <v>0.00314265536723179</v>
      </c>
      <c r="M46" s="178" t="e">
        <f aca="false">(F46/N56)-1</f>
        <v>#DIV/0!</v>
      </c>
      <c r="N46" s="178" t="n">
        <f aca="false">(G46/O56)-1</f>
        <v>0.054513888888889</v>
      </c>
      <c r="O46" s="167"/>
    </row>
    <row r="47" customFormat="false" ht="15" hidden="false" customHeight="false" outlineLevel="0" collapsed="false">
      <c r="A47" s="160" t="s">
        <v>36</v>
      </c>
      <c r="B47" s="177" t="n">
        <f aca="false">AVERAGE(D11,D17)</f>
        <v>2.99</v>
      </c>
      <c r="C47" s="177" t="n">
        <f aca="false">AVERAGE(E11,E17)</f>
        <v>3.89</v>
      </c>
      <c r="D47" s="177" t="n">
        <f aca="false">AVERAGE(F13,F19)</f>
        <v>4.3945</v>
      </c>
      <c r="E47" s="177" t="n">
        <f aca="false">AVERAGE(G11,G17)</f>
        <v>4.855</v>
      </c>
      <c r="F47" s="177" t="n">
        <f aca="false">AVERAGE(H11,H17)</f>
        <v>3.4</v>
      </c>
      <c r="G47" s="177" t="n">
        <f aca="false">AVERAGE(I11,I17)</f>
        <v>3.745</v>
      </c>
      <c r="H47" s="19"/>
      <c r="I47" s="178" t="n">
        <f aca="false">(B47/J57)-1</f>
        <v>0.0716845878136201</v>
      </c>
      <c r="J47" s="178" t="n">
        <f aca="false">(C47/K57)-1</f>
        <v>0.0513513513513513</v>
      </c>
      <c r="K47" s="178" t="n">
        <f aca="false">(D47/L57)-1</f>
        <v>0.00560640732265472</v>
      </c>
      <c r="L47" s="178" t="n">
        <f aca="false">(E47/M57)-1</f>
        <v>0.0440860215053764</v>
      </c>
      <c r="M47" s="178" t="e">
        <f aca="false">(F47/N57)-1</f>
        <v>#DIV/0!</v>
      </c>
      <c r="N47" s="178" t="n">
        <f aca="false">(G47/O57)-1</f>
        <v>0.111275964391691</v>
      </c>
      <c r="O47" s="167"/>
    </row>
    <row r="48" customFormat="false" ht="15" hidden="false" customHeight="false" outlineLevel="0" collapsed="false">
      <c r="A48" s="160" t="s">
        <v>16</v>
      </c>
      <c r="B48" s="177" t="n">
        <f aca="false">AVERAGE(D3,D6,D9,D12,D13,D14)</f>
        <v>3.399</v>
      </c>
      <c r="C48" s="177" t="n">
        <f aca="false">AVERAGE(E3,E6,E9,E12,E13,E14)</f>
        <v>3.54666666666667</v>
      </c>
      <c r="D48" s="177" t="n">
        <f aca="false">AVERAGE(F3,F6,F9,F12,F13,F14)</f>
        <v>4.5316</v>
      </c>
      <c r="E48" s="177" t="n">
        <f aca="false">AVERAGE(G3,G6,G9,G12,G13,G14)</f>
        <v>4.6396</v>
      </c>
      <c r="F48" s="177" t="n">
        <f aca="false">AVERAGE(H3,H6,H9,H12,H13,H14)</f>
        <v>3.37</v>
      </c>
      <c r="G48" s="177" t="n">
        <f aca="false">AVERAGE(I3,I6,I9,I12,I13,I14)</f>
        <v>3.61975</v>
      </c>
      <c r="H48" s="19"/>
      <c r="I48" s="178" t="e">
        <f aca="false">(B48/J58)-1</f>
        <v>#DIV/0!</v>
      </c>
      <c r="J48" s="178" t="n">
        <f aca="false">(C48/K58)-1</f>
        <v>0.00757575757575757</v>
      </c>
      <c r="K48" s="178" t="n">
        <f aca="false">(D48/L58)-1</f>
        <v>0.0047893569844788</v>
      </c>
      <c r="L48" s="178" t="n">
        <f aca="false">(E48/M58)-1</f>
        <v>-0.00437768240343361</v>
      </c>
      <c r="M48" s="178" t="n">
        <f aca="false">(F48/N58)-1</f>
        <v>0.0531249999999999</v>
      </c>
      <c r="N48" s="178" t="n">
        <f aca="false">(G48/O58)-1</f>
        <v>0.110352760736196</v>
      </c>
      <c r="O48" s="167"/>
    </row>
    <row r="49" customFormat="false" ht="15.75" hidden="false" customHeight="false" outlineLevel="0" collapsed="false">
      <c r="A49" s="179" t="s">
        <v>86</v>
      </c>
      <c r="B49" s="180" t="e">
        <f aca="false">AVERAGE(D2,D7,D19,D20)</f>
        <v>#DIV/0!</v>
      </c>
      <c r="C49" s="180" t="n">
        <f aca="false">AVERAGE(E2,E7,E19,E20)</f>
        <v>3.325</v>
      </c>
      <c r="D49" s="180" t="n">
        <f aca="false">AVERAGE(F2,F7,F19,F20)</f>
        <v>4.41</v>
      </c>
      <c r="E49" s="180" t="n">
        <f aca="false">AVERAGE(G2,G7,G19,G20)</f>
        <v>4.48</v>
      </c>
      <c r="F49" s="180" t="n">
        <f aca="false">AVERAGE(H2,H7,H19,H20)</f>
        <v>3.15</v>
      </c>
      <c r="G49" s="180" t="n">
        <f aca="false">AVERAGE(I2,I7,I19,I20)</f>
        <v>3.325</v>
      </c>
      <c r="H49" s="19"/>
      <c r="I49" s="181" t="e">
        <f aca="false">(B49/J59)-1</f>
        <v>#DIV/0!</v>
      </c>
      <c r="J49" s="181" t="n">
        <f aca="false">(C49/K59)-1</f>
        <v>-0.0306122448979592</v>
      </c>
      <c r="K49" s="181" t="n">
        <f aca="false">(D49/L59)-1</f>
        <v>0.0022727272727272</v>
      </c>
      <c r="L49" s="181" t="n">
        <f aca="false">(E49/M59)-1</f>
        <v>0.00674157303370793</v>
      </c>
      <c r="M49" s="181" t="n">
        <f aca="false">(F49/N59)-1</f>
        <v>0</v>
      </c>
      <c r="N49" s="181" t="n">
        <f aca="false">(G49/O59)-1</f>
        <v>-0.0277777777777777</v>
      </c>
      <c r="O49" s="167"/>
    </row>
    <row r="50" customFormat="false" ht="15" hidden="false" customHeight="false" outlineLevel="0" collapsed="false">
      <c r="A50" s="131"/>
      <c r="B50" s="133"/>
      <c r="C50" s="133"/>
      <c r="D50" s="133"/>
      <c r="E50" s="133"/>
      <c r="F50" s="133"/>
      <c r="G50" s="21"/>
      <c r="H50" s="19"/>
      <c r="I50" s="19"/>
      <c r="J50" s="21"/>
      <c r="K50" s="21"/>
      <c r="L50" s="21"/>
      <c r="M50" s="21"/>
      <c r="N50" s="21"/>
      <c r="O50" s="22"/>
    </row>
    <row r="51" customFormat="false" ht="15" hidden="false" customHeight="false" outlineLevel="0" collapsed="false">
      <c r="A51" s="131"/>
      <c r="B51" s="21"/>
      <c r="C51" s="133"/>
      <c r="D51" s="133"/>
      <c r="E51" s="133"/>
      <c r="F51" s="133"/>
      <c r="G51" s="21"/>
      <c r="H51" s="21"/>
      <c r="I51" s="21"/>
      <c r="J51" s="21"/>
      <c r="K51" s="21"/>
      <c r="L51" s="21"/>
      <c r="M51" s="21"/>
      <c r="N51" s="21"/>
      <c r="O51" s="22"/>
    </row>
    <row r="52" customFormat="false" ht="15" hidden="false" customHeight="false" outlineLevel="0" collapsed="false">
      <c r="A52" s="131"/>
      <c r="B52" s="133"/>
      <c r="C52" s="133"/>
      <c r="D52" s="133"/>
      <c r="E52" s="133"/>
      <c r="F52" s="133"/>
      <c r="G52" s="21"/>
      <c r="H52" s="21"/>
      <c r="I52" s="21"/>
      <c r="J52" s="21"/>
      <c r="K52" s="21"/>
      <c r="L52" s="21"/>
      <c r="M52" s="21"/>
      <c r="N52" s="21"/>
      <c r="O52" s="22"/>
    </row>
    <row r="53" customFormat="false" ht="15.75" hidden="false" customHeight="false" outlineLevel="0" collapsed="false">
      <c r="A53" s="131"/>
      <c r="B53" s="133"/>
      <c r="C53" s="133"/>
      <c r="D53" s="133"/>
      <c r="E53" s="133"/>
      <c r="F53" s="133"/>
      <c r="G53" s="21"/>
      <c r="H53" s="21"/>
      <c r="I53" s="21"/>
      <c r="J53" s="21"/>
      <c r="K53" s="21"/>
      <c r="L53" s="21"/>
      <c r="M53" s="21"/>
      <c r="N53" s="21"/>
      <c r="O53" s="22"/>
    </row>
    <row r="54" customFormat="false" ht="15.75" hidden="false" customHeight="false" outlineLevel="0" collapsed="false">
      <c r="A54" s="182" t="s">
        <v>87</v>
      </c>
      <c r="B54" s="182"/>
      <c r="C54" s="182"/>
      <c r="D54" s="182"/>
      <c r="E54" s="182"/>
      <c r="F54" s="182"/>
      <c r="G54" s="182"/>
      <c r="H54" s="21"/>
      <c r="I54" s="182" t="s">
        <v>87</v>
      </c>
      <c r="J54" s="182"/>
      <c r="K54" s="182"/>
      <c r="L54" s="182"/>
      <c r="M54" s="182"/>
      <c r="N54" s="182"/>
      <c r="O54" s="182"/>
    </row>
    <row r="55" customFormat="false" ht="15" hidden="false" customHeight="false" outlineLevel="0" collapsed="false">
      <c r="A55" s="183"/>
      <c r="B55" s="184" t="s">
        <v>3</v>
      </c>
      <c r="C55" s="184" t="s">
        <v>4</v>
      </c>
      <c r="D55" s="184" t="s">
        <v>52</v>
      </c>
      <c r="E55" s="184" t="s">
        <v>56</v>
      </c>
      <c r="F55" s="184" t="s">
        <v>7</v>
      </c>
      <c r="G55" s="185" t="s">
        <v>8</v>
      </c>
      <c r="H55" s="21"/>
      <c r="I55" s="186" t="s">
        <v>85</v>
      </c>
      <c r="J55" s="187" t="s">
        <v>3</v>
      </c>
      <c r="K55" s="187" t="s">
        <v>4</v>
      </c>
      <c r="L55" s="187" t="s">
        <v>52</v>
      </c>
      <c r="M55" s="187" t="s">
        <v>56</v>
      </c>
      <c r="N55" s="187" t="s">
        <v>7</v>
      </c>
      <c r="O55" s="188" t="s">
        <v>8</v>
      </c>
    </row>
    <row r="56" customFormat="false" ht="15" hidden="false" customHeight="false" outlineLevel="0" collapsed="false">
      <c r="A56" s="39" t="s">
        <v>10</v>
      </c>
      <c r="B56" s="189" t="e">
        <f aca="false">#DIV/0!</f>
        <v>#DIV/0!</v>
      </c>
      <c r="C56" s="189" t="n">
        <v>3.35</v>
      </c>
      <c r="D56" s="189" t="n">
        <v>4.42</v>
      </c>
      <c r="E56" s="189" t="n">
        <v>4.53</v>
      </c>
      <c r="F56" s="190" t="n">
        <v>3.195</v>
      </c>
      <c r="G56" s="190" t="n">
        <v>3.09</v>
      </c>
      <c r="H56" s="19"/>
      <c r="I56" s="39" t="s">
        <v>23</v>
      </c>
      <c r="J56" s="191" t="n">
        <v>2.79</v>
      </c>
      <c r="K56" s="192" t="n">
        <v>3.54</v>
      </c>
      <c r="L56" s="189" t="n">
        <v>4.47</v>
      </c>
      <c r="M56" s="189" t="n">
        <v>4.72</v>
      </c>
      <c r="N56" s="189" t="n">
        <v>3.21</v>
      </c>
      <c r="O56" s="193" t="n">
        <v>3.36</v>
      </c>
    </row>
    <row r="57" customFormat="false" ht="15" hidden="false" customHeight="false" outlineLevel="0" collapsed="false">
      <c r="A57" s="39" t="s">
        <v>25</v>
      </c>
      <c r="B57" s="189" t="e">
        <f aca="false">#DIV/0!</f>
        <v>#DIV/0!</v>
      </c>
      <c r="C57" s="189" t="n">
        <v>3.59</v>
      </c>
      <c r="D57" s="189" t="n">
        <v>4.46</v>
      </c>
      <c r="E57" s="189" t="n">
        <v>4.63</v>
      </c>
      <c r="F57" s="189" t="e">
        <f aca="false">#DIV/0!</f>
        <v>#DIV/0!</v>
      </c>
      <c r="G57" s="194" t="n">
        <v>3.545</v>
      </c>
      <c r="H57" s="19"/>
      <c r="I57" s="39" t="s">
        <v>36</v>
      </c>
      <c r="J57" s="177" t="n">
        <v>2.79</v>
      </c>
      <c r="K57" s="192" t="n">
        <v>3.7</v>
      </c>
      <c r="L57" s="189" t="n">
        <v>4.37</v>
      </c>
      <c r="M57" s="189" t="n">
        <v>4.65</v>
      </c>
      <c r="N57" s="189" t="e">
        <f aca="false">#DIV/0!</f>
        <v>#DIV/0!</v>
      </c>
      <c r="O57" s="193" t="n">
        <v>3.37</v>
      </c>
    </row>
    <row r="58" customFormat="false" ht="15" hidden="false" customHeight="false" outlineLevel="0" collapsed="false">
      <c r="A58" s="39" t="s">
        <v>32</v>
      </c>
      <c r="B58" s="189" t="n">
        <v>2.785</v>
      </c>
      <c r="C58" s="189" t="n">
        <v>3.74</v>
      </c>
      <c r="D58" s="189" t="n">
        <v>4.49</v>
      </c>
      <c r="E58" s="189" t="n">
        <v>4.69</v>
      </c>
      <c r="F58" s="190" t="e">
        <f aca="false">#DIV/0!</f>
        <v>#DIV/0!</v>
      </c>
      <c r="G58" s="194" t="n">
        <v>3.27</v>
      </c>
      <c r="H58" s="19"/>
      <c r="I58" s="39" t="s">
        <v>16</v>
      </c>
      <c r="J58" s="191" t="e">
        <f aca="false">#DIV/0!</f>
        <v>#DIV/0!</v>
      </c>
      <c r="K58" s="192" t="n">
        <v>3.52</v>
      </c>
      <c r="L58" s="189" t="n">
        <v>4.51</v>
      </c>
      <c r="M58" s="189" t="n">
        <v>4.66</v>
      </c>
      <c r="N58" s="189" t="n">
        <v>3.2</v>
      </c>
      <c r="O58" s="193" t="n">
        <v>3.26</v>
      </c>
    </row>
    <row r="59" customFormat="false" ht="15.75" hidden="false" customHeight="false" outlineLevel="0" collapsed="false">
      <c r="A59" s="39" t="s">
        <v>42</v>
      </c>
      <c r="B59" s="189" t="n">
        <v>2.8</v>
      </c>
      <c r="C59" s="189" t="n">
        <v>3.5</v>
      </c>
      <c r="D59" s="195" t="n">
        <v>4.433</v>
      </c>
      <c r="E59" s="189" t="n">
        <v>4.68</v>
      </c>
      <c r="F59" s="190" t="n">
        <v>3.175</v>
      </c>
      <c r="G59" s="193" t="n">
        <v>3.31</v>
      </c>
      <c r="H59" s="19"/>
      <c r="I59" s="196" t="s">
        <v>86</v>
      </c>
      <c r="J59" s="197" t="e">
        <f aca="false">#DIV/0!</f>
        <v>#DIV/0!</v>
      </c>
      <c r="K59" s="198" t="n">
        <v>3.43</v>
      </c>
      <c r="L59" s="199" t="n">
        <v>4.4</v>
      </c>
      <c r="M59" s="199" t="n">
        <v>4.45</v>
      </c>
      <c r="N59" s="189" t="n">
        <v>3.15</v>
      </c>
      <c r="O59" s="193" t="n">
        <v>3.42</v>
      </c>
    </row>
    <row r="60" customFormat="false" ht="15.75" hidden="false" customHeight="false" outlineLevel="0" collapsed="false">
      <c r="A60" s="39" t="s">
        <v>54</v>
      </c>
      <c r="B60" s="189" t="e">
        <f aca="false">#DIV/0!</f>
        <v>#DIV/0!</v>
      </c>
      <c r="C60" s="189" t="n">
        <v>3.6</v>
      </c>
      <c r="D60" s="189" t="n">
        <v>4.58</v>
      </c>
      <c r="E60" s="189" t="n">
        <v>4.7</v>
      </c>
      <c r="F60" s="189" t="e">
        <f aca="false">#DIV/0!</f>
        <v>#DIV/0!</v>
      </c>
      <c r="G60" s="194" t="n">
        <v>3.45</v>
      </c>
      <c r="H60" s="19"/>
      <c r="I60" s="21"/>
      <c r="J60" s="200"/>
      <c r="K60" s="201"/>
      <c r="L60" s="202"/>
      <c r="M60" s="202"/>
      <c r="N60" s="21"/>
      <c r="O60" s="22"/>
    </row>
    <row r="61" customFormat="false" ht="15.75" hidden="false" customHeight="false" outlineLevel="0" collapsed="false">
      <c r="A61" s="39" t="s">
        <v>59</v>
      </c>
      <c r="B61" s="189" t="e">
        <f aca="false">#DIV/0!</f>
        <v>#DIV/0!</v>
      </c>
      <c r="C61" s="199" t="n">
        <v>3.55</v>
      </c>
      <c r="D61" s="189" t="n">
        <v>4.35</v>
      </c>
      <c r="E61" s="189" t="e">
        <f aca="false">#DIV/0!</f>
        <v>#DIV/0!</v>
      </c>
      <c r="F61" s="189" t="e">
        <f aca="false">#DIV/0!</f>
        <v>#DIV/0!</v>
      </c>
      <c r="G61" s="197" t="n">
        <v>3.39</v>
      </c>
      <c r="H61" s="19"/>
      <c r="I61" s="19"/>
      <c r="J61" s="203"/>
      <c r="K61" s="201"/>
      <c r="L61" s="202"/>
      <c r="M61" s="202"/>
      <c r="N61" s="21"/>
      <c r="O61" s="22"/>
    </row>
    <row r="62" customFormat="false" ht="15.75" hidden="false" customHeight="false" outlineLevel="0" collapsed="false">
      <c r="A62" s="196" t="s">
        <v>62</v>
      </c>
      <c r="B62" s="199" t="e">
        <f aca="false">#DIV/0!</f>
        <v>#DIV/0!</v>
      </c>
      <c r="C62" s="189" t="n">
        <v>3.5</v>
      </c>
      <c r="D62" s="189" t="n">
        <v>4.5</v>
      </c>
      <c r="E62" s="189" t="n">
        <v>4.6</v>
      </c>
      <c r="F62" s="189" t="e">
        <f aca="false">#DIV/0!</f>
        <v>#DIV/0!</v>
      </c>
      <c r="G62" s="189" t="n">
        <v>3.44</v>
      </c>
      <c r="H62" s="19"/>
      <c r="I62" s="21"/>
      <c r="J62" s="166"/>
      <c r="K62" s="201"/>
      <c r="L62" s="202"/>
      <c r="M62" s="202"/>
      <c r="N62" s="21"/>
      <c r="O62" s="22"/>
    </row>
    <row r="63" customFormat="false" ht="15.75" hidden="false" customHeight="false" outlineLevel="0" collapsed="false">
      <c r="A63" s="145"/>
      <c r="B63" s="146"/>
      <c r="C63" s="146"/>
      <c r="D63" s="146"/>
      <c r="E63" s="146"/>
      <c r="F63" s="146"/>
      <c r="G63" s="146"/>
      <c r="H63" s="146"/>
      <c r="I63" s="139"/>
      <c r="J63" s="139"/>
      <c r="K63" s="139"/>
      <c r="L63" s="139"/>
      <c r="M63" s="139"/>
      <c r="N63" s="139"/>
      <c r="O63" s="14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31:O31"/>
    <mergeCell ref="I44:N44"/>
    <mergeCell ref="A54:G54"/>
    <mergeCell ref="I54:O54"/>
  </mergeCells>
  <conditionalFormatting sqref="J35:J41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K35:K41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L35:L4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M35:M41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conditionalFormatting sqref="N35:N41">
    <cfRule type="top10" priority="10" aboveAverage="0" equalAverage="0" bottom="1" percent="0" rank="1" text="" dxfId="8"/>
    <cfRule type="top10" priority="11" aboveAverage="0" equalAverage="0" bottom="0" percent="0" rank="1" text="" dxfId="9"/>
  </conditionalFormatting>
  <conditionalFormatting sqref="O35:O41">
    <cfRule type="top10" priority="12" aboveAverage="0" equalAverage="0" bottom="1" percent="0" rank="1" text="" dxfId="10"/>
    <cfRule type="top10" priority="13" aboveAverage="0" equalAverage="0" bottom="0" percent="0" rank="1" text="" dxfId="11"/>
  </conditionalFormatting>
  <conditionalFormatting sqref="I46:I49">
    <cfRule type="top10" priority="14" aboveAverage="0" equalAverage="0" bottom="1" percent="0" rank="1" text="" dxfId="12"/>
    <cfRule type="top10" priority="15" aboveAverage="0" equalAverage="0" bottom="0" percent="0" rank="1" text="" dxfId="13"/>
  </conditionalFormatting>
  <conditionalFormatting sqref="J46:J49">
    <cfRule type="top10" priority="16" aboveAverage="0" equalAverage="0" bottom="1" percent="0" rank="1" text="" dxfId="14"/>
    <cfRule type="top10" priority="17" aboveAverage="0" equalAverage="0" bottom="0" percent="0" rank="1" text="" dxfId="15"/>
  </conditionalFormatting>
  <conditionalFormatting sqref="K46:K49">
    <cfRule type="top10" priority="18" aboveAverage="0" equalAverage="0" bottom="1" percent="0" rank="1" text="" dxfId="16"/>
    <cfRule type="top10" priority="19" aboveAverage="0" equalAverage="0" bottom="0" percent="0" rank="1" text="" dxfId="17"/>
  </conditionalFormatting>
  <conditionalFormatting sqref="L46:L49">
    <cfRule type="top10" priority="20" aboveAverage="0" equalAverage="0" bottom="1" percent="0" rank="1" text="" dxfId="18"/>
    <cfRule type="top10" priority="21" aboveAverage="0" equalAverage="0" bottom="0" percent="0" rank="1" text="" dxfId="19"/>
  </conditionalFormatting>
  <conditionalFormatting sqref="M46:M49">
    <cfRule type="top10" priority="22" aboveAverage="0" equalAverage="0" bottom="1" percent="0" rank="1" text="" dxfId="20"/>
    <cfRule type="top10" priority="23" aboveAverage="0" equalAverage="0" bottom="0" percent="0" rank="1" text="" dxfId="21"/>
  </conditionalFormatting>
  <conditionalFormatting sqref="N46:N49">
    <cfRule type="top10" priority="24" aboveAverage="0" equalAverage="0" bottom="1" percent="0" rank="1" text="" dxfId="22"/>
    <cfRule type="top10" priority="25" aboveAverage="0" equalAverage="0" bottom="0" percent="0" rank="1" text="" dxfId="23"/>
  </conditionalFormatting>
  <conditionalFormatting sqref="F46:F49">
    <cfRule type="top10" priority="26" aboveAverage="0" equalAverage="0" bottom="1" percent="0" rank="1" text="" dxfId="24"/>
    <cfRule type="top10" priority="27" aboveAverage="0" equalAverage="0" bottom="0" percent="0" rank="1" text="" dxfId="25"/>
  </conditionalFormatting>
  <conditionalFormatting sqref="J57">
    <cfRule type="top10" priority="28" aboveAverage="0" equalAverage="0" bottom="1" percent="0" rank="1" text="" dxfId="26"/>
    <cfRule type="top10" priority="29" aboveAverage="0" equalAverage="0" bottom="0" percent="0" rank="1" text="" dxfId="27"/>
  </conditionalFormatting>
  <conditionalFormatting sqref="O15">
    <cfRule type="iconSet" priority="31">
      <iconSet iconSet="3TrafficLights1">
        <cfvo type="percent" val="0"/>
        <cfvo type="percent" val="33"/>
        <cfvo type="percent" val="67"/>
      </iconSet>
    </cfRule>
  </conditionalFormatting>
  <conditionalFormatting sqref="P15">
    <cfRule type="iconSet" priority="35">
      <iconSet iconSet="3TrafficLights1">
        <cfvo type="percent" val="0"/>
        <cfvo type="percent" val="33"/>
        <cfvo type="percent" val="67"/>
      </iconSet>
    </cfRule>
  </conditionalFormatting>
  <conditionalFormatting sqref="B46:B49">
    <cfRule type="top10" priority="38" aboveAverage="0" equalAverage="0" bottom="1" percent="0" rank="1" text="" dxfId="28"/>
    <cfRule type="top10" priority="39" aboveAverage="0" equalAverage="0" bottom="0" percent="0" rank="1" text="" dxfId="29"/>
  </conditionalFormatting>
  <conditionalFormatting sqref="C46:C49">
    <cfRule type="top10" priority="40" aboveAverage="0" equalAverage="0" bottom="1" percent="0" rank="1" text="" dxfId="30"/>
    <cfRule type="top10" priority="41" aboveAverage="0" equalAverage="0" bottom="0" percent="0" rank="1" text="" dxfId="31"/>
  </conditionalFormatting>
  <conditionalFormatting sqref="D46:D49">
    <cfRule type="top10" priority="42" aboveAverage="0" equalAverage="0" bottom="1" percent="0" rank="1" text="" dxfId="32"/>
    <cfRule type="top10" priority="43" aboveAverage="0" equalAverage="0" bottom="0" percent="0" rank="1" text="" dxfId="33"/>
  </conditionalFormatting>
  <conditionalFormatting sqref="E46:E49">
    <cfRule type="top10" priority="44" aboveAverage="0" equalAverage="0" bottom="1" percent="0" rank="1" text="" dxfId="34"/>
    <cfRule type="top10" priority="45" aboveAverage="0" equalAverage="0" bottom="0" percent="0" rank="1" text="" dxfId="35"/>
  </conditionalFormatting>
  <conditionalFormatting sqref="G46:G49">
    <cfRule type="top10" priority="46" aboveAverage="0" equalAverage="0" bottom="1" percent="0" rank="1" text="" dxfId="36"/>
    <cfRule type="top10" priority="47" aboveAverage="0" equalAverage="0" bottom="0" percent="0" rank="1" text="" dxfId="37"/>
  </conditionalFormatting>
  <conditionalFormatting sqref="B35:B41">
    <cfRule type="top10" priority="48" aboveAverage="0" equalAverage="0" bottom="1" percent="0" rank="1" text="" dxfId="38"/>
    <cfRule type="top10" priority="49" aboveAverage="0" equalAverage="0" bottom="0" percent="0" rank="1" text="" dxfId="39"/>
  </conditionalFormatting>
  <conditionalFormatting sqref="C35:C41">
    <cfRule type="top10" priority="50" aboveAverage="0" equalAverage="0" bottom="1" percent="0" rank="1" text="" dxfId="40"/>
    <cfRule type="top10" priority="51" aboveAverage="0" equalAverage="0" bottom="0" percent="0" rank="1" text="" dxfId="41"/>
  </conditionalFormatting>
  <conditionalFormatting sqref="D35:D41">
    <cfRule type="top10" priority="52" aboveAverage="0" equalAverage="0" bottom="1" percent="0" rank="1" text="" dxfId="42"/>
    <cfRule type="top10" priority="53" aboveAverage="0" equalAverage="0" bottom="0" percent="0" rank="1" text="" dxfId="43"/>
  </conditionalFormatting>
  <conditionalFormatting sqref="E35:E41">
    <cfRule type="top10" priority="54" aboveAverage="0" equalAverage="0" bottom="1" percent="0" rank="1" text="" dxfId="44"/>
    <cfRule type="top10" priority="55" aboveAverage="0" equalAverage="0" bottom="0" percent="0" rank="1" text="" dxfId="45"/>
  </conditionalFormatting>
  <conditionalFormatting sqref="F35:F41">
    <cfRule type="top10" priority="56" aboveAverage="0" equalAverage="0" bottom="1" percent="0" rank="1" text="" dxfId="46"/>
    <cfRule type="top10" priority="57" aboveAverage="0" equalAverage="0" bottom="0" percent="0" rank="1" text="" dxfId="47"/>
  </conditionalFormatting>
  <conditionalFormatting sqref="G35:G41">
    <cfRule type="top10" priority="58" aboveAverage="0" equalAverage="0" bottom="1" percent="0" rank="1" text="" dxfId="48"/>
    <cfRule type="top10" priority="59" aboveAverage="0" equalAverage="0" bottom="0" percent="0" rank="1" text="" dxfId="49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C9864D8F-378D-4EE1-9A9E-6C794012EF7D}">
            <x14:iconSet iconSet="3TrafficLights1" custom="1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32" id="{F8EF4CD6-13F5-4DDD-9F3E-F068DA00C1DE}">
            <x14:iconSet iconSet="3TrafficLights1" custom="1" reverse="0" showValue="1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33" id="{1E912E75-A0DA-41EF-998C-9DE4ED24E9F1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O15</xm:sqref>
        </x14:conditionalFormatting>
        <x14:conditionalFormatting xmlns:xm="http://schemas.microsoft.com/office/excel/2006/main">
          <x14:cfRule type="iconSet" priority="34" id="{EE3899AC-3FF3-4E80-B46C-406DF654EF5A}">
            <x14:iconSet iconSet="3TrafficLights1" custom="1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36" id="{6098236B-A838-4E46-88FF-906AC2DFCC93}">
            <x14:iconSet iconSet="3TrafficLights1" custom="1" reverse="0" showValue="1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37" id="{893B4BB6-75C6-47B0-A74E-989A3687242E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P15</xm:sqref>
        </x14:conditionalFormatting>
        <x14:conditionalFormatting xmlns:xm="http://schemas.microsoft.com/office/excel/2006/main">
          <x14:cfRule type="iconSet" priority="60" id="{503FFC9C-5D14-4C28-B06F-65E242E035E6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K61:K62</xm:sqref>
        </x14:conditionalFormatting>
        <x14:conditionalFormatting xmlns:xm="http://schemas.microsoft.com/office/excel/2006/main">
          <x14:cfRule type="iconSet" priority="61" id="{D1E7FE5B-F96C-4D1E-8C74-64AED189E7C1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K60</xm:sqref>
        </x14:conditionalFormatting>
        <x14:conditionalFormatting xmlns:xm="http://schemas.microsoft.com/office/excel/2006/main">
          <x14:cfRule type="iconSet" priority="62" id="{2F36716C-54C0-4D30-95A9-C1233A292E74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M60:M62</xm:sqref>
        </x14:conditionalFormatting>
        <x14:conditionalFormatting xmlns:xm="http://schemas.microsoft.com/office/excel/2006/main">
          <x14:cfRule type="iconSet" priority="63" id="{484F768D-64CE-4B51-9A6C-9387A2DF6DE8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L60:L62</xm:sqref>
        </x14:conditionalFormatting>
        <x14:conditionalFormatting xmlns:xm="http://schemas.microsoft.com/office/excel/2006/main">
          <x14:cfRule type="iconSet" priority="64" id="{8FF89370-A867-4360-972C-6D3A48E9C0E1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65" id="{5E94CEFF-3CE0-4BF9-AE45-4CF900B1FCF6}">
            <x14:iconSet iconSet="3TrafficLights1" custom="1" reverse="0" showValue="1">
              <x14:cfvo type="percent">
                <xm:f>0</xm:f>
              </x14:cfvo>
              <x14:cfvo type="percent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66" id="{D7E1E2A9-2D72-4F9C-8447-2C75B3CD9515}">
            <x14:iconSet iconSet="3TrafficLights1" custom="1" reverse="0" showValue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67" id="{B11B4448-C071-4C1C-9820-BAD46935DB49}">
            <x14:iconSet iconSet="3Triangles" reverse="0" showValue="1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68" id="{8632EF18-5A65-466D-94B9-2958D1995CED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69" id="{D14DF1F5-D94C-40DF-89AD-4BBA4BA29694}">
            <x14:iconSet iconSet="3TrafficLights1" custom="1" reverse="0" showValue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O14:O19</xm:sqref>
        </x14:conditionalFormatting>
        <x14:conditionalFormatting xmlns:xm="http://schemas.microsoft.com/office/excel/2006/main">
          <x14:cfRule type="iconSet" priority="70" id="{40AB1B65-1399-4ED0-8E5F-A5CBAC251E39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71" id="{90C0D5A6-52C4-4AB9-B7A9-19E3CB3FB28D}">
            <x14:iconSet iconSet="3TrafficLights1" custom="1" reverse="0" showValue="1">
              <x14:cfvo type="percent">
                <xm:f>0</xm:f>
              </x14:cfvo>
              <x14:cfvo type="percent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72" id="{755742D0-E610-4F4F-8400-1C5EDF9680BF}">
            <x14:iconSet iconSet="3TrafficLights1" custom="1" reverse="0" showValue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73" id="{332324FB-4D98-41C0-84DE-87AFB0795DF7}">
            <x14:iconSet iconSet="3Triangles" reverse="0" showValue="1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74" id="{B8D07DE3-78DD-41B0-8ED2-19AFAFD9E051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75" id="{573949EC-766C-4268-B423-CD2CC7DB2B92}">
            <x14:iconSet iconSet="3TrafficLights1" custom="1" reverse="0" showValue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P14:P19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>ceae - FUCAPE</dc:creator>
  <dc:description/>
  <dc:language>en-US</dc:language>
  <cp:lastModifiedBy/>
  <dcterms:modified xsi:type="dcterms:W3CDTF">2019-10-29T19:37:03Z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