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ables/table15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treamlit\covid\"/>
    </mc:Choice>
  </mc:AlternateContent>
  <xr:revisionPtr revIDLastSave="0" documentId="13_ncr:1_{E60D3A6F-90F2-48B4-BA44-C8593BD3352B}" xr6:coauthVersionLast="47" xr6:coauthVersionMax="47" xr10:uidLastSave="{00000000-0000-0000-0000-000000000000}"/>
  <bookViews>
    <workbookView xWindow="-19380" yWindow="375" windowWidth="19110" windowHeight="15450" tabRatio="744" firstSheet="5" activeTab="5" xr2:uid="{00000000-000D-0000-FFFF-FFFF00000000}"/>
  </bookViews>
  <sheets>
    <sheet name="December" sheetId="24" state="hidden" r:id="rId1"/>
    <sheet name="November" sheetId="23" state="hidden" r:id="rId2"/>
    <sheet name="Okóber" sheetId="22" state="hidden" r:id="rId3"/>
    <sheet name="Szeptember" sheetId="18" state="hidden" r:id="rId4"/>
    <sheet name="Augusztus" sheetId="17" state="hidden" r:id="rId5"/>
    <sheet name="Július" sheetId="16" r:id="rId6"/>
    <sheet name="Június" sheetId="15" r:id="rId7"/>
    <sheet name="Május" sheetId="14" r:id="rId8"/>
    <sheet name="Április" sheetId="13" r:id="rId9"/>
    <sheet name="Március" sheetId="8" r:id="rId10"/>
    <sheet name="Február" sheetId="10" r:id="rId11"/>
    <sheet name="Január" sheetId="11" r:id="rId12"/>
    <sheet name="Összes" sheetId="9" r:id="rId13"/>
    <sheet name="Lakosság" sheetId="12" r:id="rId14"/>
    <sheet name="korona_megyei" sheetId="3" r:id="rId15"/>
  </sheets>
  <definedNames>
    <definedName name="KülsőAdatok_1" localSheetId="14" hidden="1">korona_megyei!$A$1:$U$673</definedName>
    <definedName name="lastline">Lakosság!$B$40</definedName>
    <definedName name="solver_eng" localSheetId="14" hidden="1">1</definedName>
    <definedName name="solver_neg" localSheetId="14" hidden="1">1</definedName>
    <definedName name="solver_num" localSheetId="14" hidden="1">0</definedName>
    <definedName name="solver_opt" localSheetId="14" hidden="1">Március!$P$12</definedName>
    <definedName name="solver_typ" localSheetId="14" hidden="1">1</definedName>
    <definedName name="solver_val" localSheetId="14" hidden="1">0</definedName>
    <definedName name="solver_ver" localSheetId="14" hidden="1">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6" l="1"/>
  <c r="D2" i="16"/>
  <c r="E2" i="16"/>
  <c r="V2" i="16" s="1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B3" i="16"/>
  <c r="B2" i="16"/>
  <c r="A2" i="16"/>
  <c r="A3" i="16"/>
  <c r="V2" i="15"/>
  <c r="V3" i="15"/>
  <c r="V4" i="15"/>
  <c r="V5" i="15"/>
  <c r="V6" i="15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B4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B6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C2" i="15"/>
  <c r="D2" i="15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B2" i="15"/>
  <c r="B5" i="14"/>
  <c r="B2" i="14"/>
  <c r="B3" i="14"/>
  <c r="B4" i="14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A2" i="15"/>
  <c r="A3" i="15"/>
  <c r="A4" i="15"/>
  <c r="A5" i="15"/>
  <c r="A6" i="15"/>
  <c r="A2" i="14"/>
  <c r="A3" i="14"/>
  <c r="A4" i="14"/>
  <c r="A5" i="14"/>
  <c r="B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A16" i="13"/>
  <c r="A17" i="13"/>
  <c r="A18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A15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A14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A13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A11" i="13"/>
  <c r="A12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A9" i="13"/>
  <c r="A10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A7" i="13"/>
  <c r="A8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A6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A5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A4" i="13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A3" i="13"/>
  <c r="A2" i="13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B22" i="8"/>
  <c r="A22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C19" i="8"/>
  <c r="D19" i="8"/>
  <c r="E19" i="8"/>
  <c r="F19" i="8"/>
  <c r="G19" i="8"/>
  <c r="H19" i="8"/>
  <c r="I19" i="8"/>
  <c r="J19" i="8"/>
  <c r="K19" i="8"/>
  <c r="L19" i="8"/>
  <c r="M19" i="8"/>
  <c r="N19" i="8"/>
  <c r="C20" i="8"/>
  <c r="D20" i="8"/>
  <c r="E20" i="8"/>
  <c r="F20" i="8"/>
  <c r="G20" i="8"/>
  <c r="H20" i="8"/>
  <c r="I20" i="8"/>
  <c r="J20" i="8"/>
  <c r="K20" i="8"/>
  <c r="L20" i="8"/>
  <c r="M20" i="8"/>
  <c r="N20" i="8"/>
  <c r="B20" i="8"/>
  <c r="B21" i="8"/>
  <c r="A20" i="8"/>
  <c r="A21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B18" i="8"/>
  <c r="B19" i="8"/>
  <c r="A18" i="8"/>
  <c r="A19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B16" i="8"/>
  <c r="B17" i="8"/>
  <c r="A16" i="8"/>
  <c r="A17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B15" i="8"/>
  <c r="A15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B12" i="8"/>
  <c r="B13" i="8"/>
  <c r="B14" i="8"/>
  <c r="A12" i="8"/>
  <c r="A13" i="8"/>
  <c r="A14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B11" i="8"/>
  <c r="A11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B10" i="8"/>
  <c r="A10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B9" i="8"/>
  <c r="A9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B6" i="8"/>
  <c r="B7" i="8"/>
  <c r="B8" i="8"/>
  <c r="A6" i="8"/>
  <c r="A7" i="8"/>
  <c r="A8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B5" i="8"/>
  <c r="A5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B4" i="8"/>
  <c r="A4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B3" i="8"/>
  <c r="A3" i="8"/>
  <c r="A20" i="10"/>
  <c r="A21" i="10"/>
  <c r="B2" i="8"/>
  <c r="A2" i="8"/>
  <c r="B21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B20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B18" i="10"/>
  <c r="B19" i="10"/>
  <c r="A18" i="10"/>
  <c r="A19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B17" i="10"/>
  <c r="A17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B16" i="10"/>
  <c r="A16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B14" i="10"/>
  <c r="B15" i="10"/>
  <c r="A14" i="10"/>
  <c r="A15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B13" i="10"/>
  <c r="A13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B11" i="10"/>
  <c r="B12" i="10"/>
  <c r="A11" i="10"/>
  <c r="A12" i="10"/>
  <c r="A10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B9" i="10"/>
  <c r="B10" i="10"/>
  <c r="A9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B8" i="10"/>
  <c r="A8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B7" i="10"/>
  <c r="A7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B6" i="10"/>
  <c r="A6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B5" i="10"/>
  <c r="A5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B4" i="10"/>
  <c r="A4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B3" i="10"/>
  <c r="A3" i="10"/>
  <c r="B2" i="10"/>
  <c r="A2" i="10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B19" i="11"/>
  <c r="B20" i="11"/>
  <c r="B21" i="11"/>
  <c r="B22" i="11"/>
  <c r="A19" i="11"/>
  <c r="A20" i="11"/>
  <c r="A21" i="11"/>
  <c r="A22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B17" i="11"/>
  <c r="B18" i="11"/>
  <c r="A17" i="11"/>
  <c r="A18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B16" i="11"/>
  <c r="A16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B15" i="11"/>
  <c r="A15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B14" i="11"/>
  <c r="A13" i="11"/>
  <c r="A14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B11" i="11"/>
  <c r="B12" i="11"/>
  <c r="B13" i="11"/>
  <c r="A11" i="11"/>
  <c r="A12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B10" i="11"/>
  <c r="A10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B8" i="11"/>
  <c r="B9" i="11"/>
  <c r="A8" i="11"/>
  <c r="A9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B6" i="11"/>
  <c r="B7" i="11"/>
  <c r="A6" i="11"/>
  <c r="A7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B5" i="11"/>
  <c r="A5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B4" i="11"/>
  <c r="A4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B3" i="11"/>
  <c r="A3" i="11"/>
  <c r="B2" i="11"/>
  <c r="A2" i="11"/>
  <c r="V47" i="24"/>
  <c r="V24" i="23"/>
  <c r="V3" i="16" l="1"/>
  <c r="V5" i="14"/>
  <c r="V3" i="14"/>
  <c r="V4" i="14"/>
  <c r="V2" i="14"/>
  <c r="V18" i="13"/>
  <c r="V17" i="13"/>
  <c r="V16" i="13"/>
  <c r="V15" i="13"/>
  <c r="V14" i="13"/>
  <c r="V13" i="13"/>
  <c r="V12" i="13"/>
  <c r="V11" i="13"/>
  <c r="V10" i="13"/>
  <c r="V9" i="13"/>
  <c r="V8" i="13"/>
  <c r="V7" i="13"/>
  <c r="V5" i="13"/>
  <c r="V6" i="13"/>
  <c r="V4" i="13"/>
  <c r="V2" i="13"/>
  <c r="V3" i="13"/>
  <c r="V22" i="8"/>
  <c r="V21" i="8"/>
  <c r="V20" i="8"/>
  <c r="V19" i="8"/>
  <c r="V18" i="8"/>
  <c r="V17" i="8"/>
  <c r="V16" i="8"/>
  <c r="V15" i="8"/>
  <c r="V14" i="8"/>
  <c r="V13" i="8"/>
  <c r="V12" i="8"/>
  <c r="V11" i="8"/>
  <c r="V10" i="8"/>
  <c r="V9" i="8"/>
  <c r="V8" i="8"/>
  <c r="V7" i="8"/>
  <c r="V3" i="8"/>
  <c r="V2" i="8"/>
  <c r="V6" i="8"/>
  <c r="V5" i="8"/>
  <c r="V4" i="8"/>
  <c r="V21" i="10"/>
  <c r="V17" i="10"/>
  <c r="V20" i="10"/>
  <c r="V19" i="10"/>
  <c r="V18" i="10"/>
  <c r="V16" i="10"/>
  <c r="V15" i="10"/>
  <c r="V14" i="10"/>
  <c r="V13" i="10"/>
  <c r="V12" i="10"/>
  <c r="V11" i="10"/>
  <c r="V10" i="10"/>
  <c r="V9" i="10"/>
  <c r="V8" i="10"/>
  <c r="V7" i="10"/>
  <c r="V4" i="10"/>
  <c r="V6" i="10"/>
  <c r="V3" i="10"/>
  <c r="V5" i="10"/>
  <c r="V2" i="10"/>
  <c r="V22" i="11"/>
  <c r="V21" i="11"/>
  <c r="V20" i="11"/>
  <c r="V18" i="11"/>
  <c r="V19" i="11"/>
  <c r="V17" i="11"/>
  <c r="V16" i="11"/>
  <c r="V15" i="11"/>
  <c r="V14" i="11"/>
  <c r="V13" i="11"/>
  <c r="V11" i="11"/>
  <c r="V12" i="11"/>
  <c r="V10" i="11"/>
  <c r="V9" i="11"/>
  <c r="V6" i="11"/>
  <c r="V8" i="11"/>
  <c r="V7" i="11"/>
  <c r="V5" i="11"/>
  <c r="V4" i="11"/>
  <c r="V3" i="11"/>
  <c r="V2" i="11"/>
  <c r="C13" i="9"/>
  <c r="T13" i="9"/>
  <c r="S13" i="9"/>
  <c r="K13" i="9"/>
  <c r="H13" i="9"/>
  <c r="P13" i="9"/>
  <c r="L13" i="9"/>
  <c r="D13" i="9"/>
  <c r="O13" i="9"/>
  <c r="G13" i="9"/>
  <c r="B13" i="9"/>
  <c r="R13" i="9"/>
  <c r="N13" i="9"/>
  <c r="J13" i="9"/>
  <c r="F13" i="9"/>
  <c r="U13" i="9"/>
  <c r="Q13" i="9"/>
  <c r="M13" i="9"/>
  <c r="I13" i="9"/>
  <c r="E13" i="9"/>
  <c r="P12" i="9"/>
  <c r="C12" i="9"/>
  <c r="U12" i="9"/>
  <c r="E12" i="9"/>
  <c r="T12" i="9"/>
  <c r="S12" i="9"/>
  <c r="O12" i="9"/>
  <c r="R12" i="9"/>
  <c r="J12" i="9"/>
  <c r="F12" i="9"/>
  <c r="Q12" i="9"/>
  <c r="M12" i="9"/>
  <c r="I12" i="9"/>
  <c r="L12" i="9"/>
  <c r="H12" i="9"/>
  <c r="D12" i="9"/>
  <c r="K12" i="9"/>
  <c r="G12" i="9"/>
  <c r="B12" i="9"/>
  <c r="N12" i="9"/>
  <c r="R11" i="9"/>
  <c r="I11" i="9"/>
  <c r="E11" i="9"/>
  <c r="P11" i="9"/>
  <c r="S11" i="9"/>
  <c r="G11" i="9"/>
  <c r="C11" i="9"/>
  <c r="N11" i="9"/>
  <c r="J11" i="9"/>
  <c r="O11" i="9"/>
  <c r="K11" i="9"/>
  <c r="F11" i="9"/>
  <c r="U11" i="9"/>
  <c r="Q11" i="9"/>
  <c r="M11" i="9"/>
  <c r="T11" i="9"/>
  <c r="L11" i="9"/>
  <c r="H11" i="9"/>
  <c r="D11" i="9"/>
  <c r="B11" i="9"/>
  <c r="P10" i="9"/>
  <c r="D10" i="9"/>
  <c r="C10" i="9"/>
  <c r="R10" i="9"/>
  <c r="N10" i="9"/>
  <c r="J10" i="9"/>
  <c r="F10" i="9"/>
  <c r="T10" i="9"/>
  <c r="L10" i="9"/>
  <c r="H10" i="9"/>
  <c r="O10" i="9"/>
  <c r="G10" i="9"/>
  <c r="B10" i="9"/>
  <c r="S10" i="9"/>
  <c r="K10" i="9"/>
  <c r="U10" i="9"/>
  <c r="Q10" i="9"/>
  <c r="M10" i="9"/>
  <c r="I10" i="9"/>
  <c r="E10" i="9"/>
  <c r="B9" i="9"/>
  <c r="N9" i="9"/>
  <c r="R9" i="9"/>
  <c r="J9" i="9"/>
  <c r="P9" i="9"/>
  <c r="H9" i="9"/>
  <c r="O9" i="9"/>
  <c r="G9" i="9"/>
  <c r="F9" i="9"/>
  <c r="U9" i="9"/>
  <c r="M9" i="9"/>
  <c r="E9" i="9"/>
  <c r="T9" i="9"/>
  <c r="L9" i="9"/>
  <c r="D9" i="9"/>
  <c r="S9" i="9"/>
  <c r="K9" i="9"/>
  <c r="C9" i="9"/>
  <c r="Q9" i="9"/>
  <c r="I9" i="9"/>
  <c r="H8" i="9"/>
  <c r="T8" i="9"/>
  <c r="P8" i="9"/>
  <c r="L8" i="9"/>
  <c r="S8" i="9"/>
  <c r="O8" i="9"/>
  <c r="K8" i="9"/>
  <c r="G8" i="9"/>
  <c r="C8" i="9"/>
  <c r="U8" i="9"/>
  <c r="Q8" i="9"/>
  <c r="M8" i="9"/>
  <c r="I8" i="9"/>
  <c r="D8" i="9"/>
  <c r="R8" i="9"/>
  <c r="N8" i="9"/>
  <c r="J8" i="9"/>
  <c r="F8" i="9"/>
  <c r="B8" i="9"/>
  <c r="E8" i="9"/>
  <c r="Q7" i="9"/>
  <c r="E7" i="9"/>
  <c r="S7" i="9"/>
  <c r="O7" i="9"/>
  <c r="K7" i="9"/>
  <c r="R7" i="9"/>
  <c r="N7" i="9"/>
  <c r="J7" i="9"/>
  <c r="T7" i="9"/>
  <c r="P7" i="9"/>
  <c r="L7" i="9"/>
  <c r="D7" i="9"/>
  <c r="U7" i="9"/>
  <c r="I7" i="9"/>
  <c r="G7" i="9"/>
  <c r="M7" i="9"/>
  <c r="C7" i="9"/>
  <c r="H7" i="9"/>
  <c r="F7" i="9"/>
  <c r="B7" i="9"/>
  <c r="T6" i="9"/>
  <c r="B6" i="9"/>
  <c r="J6" i="9"/>
  <c r="D6" i="9"/>
  <c r="P6" i="9"/>
  <c r="L6" i="9"/>
  <c r="H6" i="9"/>
  <c r="N6" i="9"/>
  <c r="F6" i="9"/>
  <c r="Q6" i="9"/>
  <c r="I6" i="9"/>
  <c r="R6" i="9"/>
  <c r="U6" i="9"/>
  <c r="M6" i="9"/>
  <c r="E6" i="9"/>
  <c r="S6" i="9"/>
  <c r="O6" i="9"/>
  <c r="K6" i="9"/>
  <c r="G6" i="9"/>
  <c r="C6" i="9"/>
  <c r="S3" i="12" a="1"/>
  <c r="S3" i="12" s="1"/>
  <c r="T3" i="12" a="1"/>
  <c r="T3" i="12" s="1"/>
  <c r="H3" i="12" a="1"/>
  <c r="H3" i="12" s="1"/>
  <c r="I3" i="12" a="1"/>
  <c r="I3" i="12" s="1"/>
  <c r="J3" i="12" a="1"/>
  <c r="J3" i="12" s="1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 s="1"/>
  <c r="Q3" i="12" a="1"/>
  <c r="Q3" i="12" s="1"/>
  <c r="R3" i="12" a="1"/>
  <c r="R3" i="12" s="1"/>
  <c r="B3" i="12" a="1"/>
  <c r="B3" i="12" s="1"/>
  <c r="C3" i="12" a="1"/>
  <c r="C3" i="12" s="1"/>
  <c r="D3" i="12" a="1"/>
  <c r="D3" i="12" s="1"/>
  <c r="E3" i="12" a="1"/>
  <c r="E3" i="12" s="1"/>
  <c r="F3" i="12" a="1"/>
  <c r="F3" i="12" s="1"/>
  <c r="G3" i="12" a="1"/>
  <c r="G3" i="12" s="1"/>
  <c r="A3" i="12" a="1"/>
  <c r="A3" i="12" s="1"/>
  <c r="V13" i="9" l="1"/>
  <c r="V12" i="9"/>
  <c r="V11" i="9"/>
  <c r="V10" i="9"/>
  <c r="V9" i="9"/>
  <c r="V8" i="9"/>
  <c r="V7" i="9"/>
  <c r="V6" i="9"/>
  <c r="K5" i="9"/>
  <c r="F5" i="9"/>
  <c r="N5" i="9"/>
  <c r="P5" i="9"/>
  <c r="Q5" i="9"/>
  <c r="I5" i="9"/>
  <c r="L5" i="9"/>
  <c r="H5" i="9"/>
  <c r="T5" i="9"/>
  <c r="D5" i="9"/>
  <c r="R5" i="9"/>
  <c r="S5" i="9"/>
  <c r="C5" i="9"/>
  <c r="O5" i="9"/>
  <c r="G5" i="9"/>
  <c r="J5" i="9"/>
  <c r="U5" i="9"/>
  <c r="M5" i="9"/>
  <c r="E5" i="9"/>
  <c r="B5" i="9"/>
  <c r="C4" i="12"/>
  <c r="A4" i="12"/>
  <c r="P4" i="12"/>
  <c r="H4" i="12"/>
  <c r="M4" i="12"/>
  <c r="E4" i="12"/>
  <c r="T4" i="12"/>
  <c r="L4" i="12"/>
  <c r="D4" i="12"/>
  <c r="S4" i="12"/>
  <c r="K4" i="12"/>
  <c r="R4" i="12"/>
  <c r="J4" i="12"/>
  <c r="B4" i="12"/>
  <c r="Q4" i="12"/>
  <c r="I4" i="12"/>
  <c r="O4" i="12"/>
  <c r="G4" i="12"/>
  <c r="N4" i="12"/>
  <c r="F4" i="12"/>
  <c r="B3" i="9"/>
  <c r="B4" i="9"/>
  <c r="Q2" i="9"/>
  <c r="I2" i="9"/>
  <c r="T2" i="9"/>
  <c r="L2" i="9"/>
  <c r="D2" i="9"/>
  <c r="O2" i="9"/>
  <c r="G2" i="9"/>
  <c r="P2" i="9"/>
  <c r="H2" i="9"/>
  <c r="N2" i="9"/>
  <c r="Q4" i="9"/>
  <c r="I4" i="9"/>
  <c r="H4" i="9"/>
  <c r="P4" i="9"/>
  <c r="L4" i="9"/>
  <c r="T4" i="9"/>
  <c r="J4" i="9"/>
  <c r="R4" i="9"/>
  <c r="S3" i="9"/>
  <c r="K3" i="9"/>
  <c r="C3" i="9"/>
  <c r="B2" i="9"/>
  <c r="F2" i="9"/>
  <c r="U2" i="9"/>
  <c r="M2" i="9"/>
  <c r="E2" i="9"/>
  <c r="C4" i="9"/>
  <c r="K4" i="9"/>
  <c r="S4" i="9"/>
  <c r="D4" i="9"/>
  <c r="Q3" i="9"/>
  <c r="I3" i="9"/>
  <c r="M4" i="9"/>
  <c r="U4" i="9"/>
  <c r="S2" i="9"/>
  <c r="K2" i="9"/>
  <c r="C2" i="9"/>
  <c r="E4" i="9"/>
  <c r="F4" i="9"/>
  <c r="N4" i="9"/>
  <c r="P3" i="9"/>
  <c r="H3" i="9"/>
  <c r="O3" i="9"/>
  <c r="G3" i="9"/>
  <c r="R2" i="9"/>
  <c r="J2" i="9"/>
  <c r="G4" i="9"/>
  <c r="O4" i="9"/>
  <c r="R3" i="9"/>
  <c r="J3" i="9"/>
  <c r="U3" i="9"/>
  <c r="M3" i="9"/>
  <c r="E3" i="9"/>
  <c r="N3" i="9"/>
  <c r="F3" i="9"/>
  <c r="T3" i="9"/>
  <c r="L3" i="9"/>
  <c r="D3" i="9"/>
  <c r="V5" i="9" l="1"/>
  <c r="V3" i="9"/>
  <c r="V4" i="9"/>
  <c r="V2" i="9"/>
  <c r="K14" i="9"/>
  <c r="J14" i="9"/>
  <c r="S14" i="9"/>
  <c r="F14" i="9"/>
  <c r="P14" i="9"/>
  <c r="D14" i="9"/>
  <c r="Q14" i="9"/>
  <c r="R14" i="9"/>
  <c r="E14" i="9"/>
  <c r="B14" i="9"/>
  <c r="G14" i="9"/>
  <c r="L14" i="9"/>
  <c r="C14" i="9"/>
  <c r="M14" i="9"/>
  <c r="O14" i="9"/>
  <c r="T14" i="9"/>
  <c r="U14" i="9"/>
  <c r="N14" i="9"/>
  <c r="H14" i="9"/>
  <c r="I14" i="9"/>
  <c r="V14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Lekérdezés - korona_megyei" description="A munkafüzetben levő „korona_megyei” lekérdezés kapcsolata" type="5" refreshedVersion="8" background="1" refreshOnLoad="1" saveData="1">
    <dbPr connection="Provider=Microsoft.Mashup.OleDb.1;Data Source=$Workbook$;Location=korona_megyei;Extended Properties=&quot;&quot;" command="SELECT * FROM [korona_megye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<sst xmlns="http://schemas.openxmlformats.org/spreadsheetml/2006/main" count="340" uniqueCount="56">
  <si>
    <t>Dátum</t>
  </si>
  <si>
    <t>Bács-Kiskun</t>
  </si>
  <si>
    <t>Baranya</t>
  </si>
  <si>
    <t>Békés</t>
  </si>
  <si>
    <t>Borsod-Abaúj-Zemplén</t>
  </si>
  <si>
    <t>Budapest</t>
  </si>
  <si>
    <t>Csongrád-Csanád</t>
  </si>
  <si>
    <t>Fejér</t>
  </si>
  <si>
    <t>Győr-Moson-Sopron</t>
  </si>
  <si>
    <t>Hajdú-Bihar</t>
  </si>
  <si>
    <t>Heves</t>
  </si>
  <si>
    <t>Jász-Nagykun-Szolnok</t>
  </si>
  <si>
    <t>Komárom-Esztergom</t>
  </si>
  <si>
    <t>Nógrád</t>
  </si>
  <si>
    <t>Pest</t>
  </si>
  <si>
    <t>Somogy</t>
  </si>
  <si>
    <t>Szabolcs-Szatmár-Bereg</t>
  </si>
  <si>
    <t>Tolna</t>
  </si>
  <si>
    <t>Vas</t>
  </si>
  <si>
    <t>Veszprém</t>
  </si>
  <si>
    <t>Zala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</si>
  <si>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</si>
  <si>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</si>
  <si>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</si>
  <si>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</si>
  <si>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</si>
  <si>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</si>
  <si>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</si>
  <si>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</si>
  <si>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</si>
  <si>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</si>
  <si>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</si>
  <si>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</si>
  <si>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 xml:space="preserve"> Bács-Kiskun </t>
  </si>
  <si>
    <t xml:space="preserve"> Baranya </t>
  </si>
  <si>
    <t xml:space="preserve"> Békés </t>
  </si>
  <si>
    <t xml:space="preserve"> Borsod-Abaúj-Zemplén </t>
  </si>
  <si>
    <t xml:space="preserve"> Budapest </t>
  </si>
  <si>
    <t xml:space="preserve"> Csongrád-Csanád </t>
  </si>
  <si>
    <t xml:space="preserve"> Fejér </t>
  </si>
  <si>
    <t xml:space="preserve"> Győr-Moson-Sopron </t>
  </si>
  <si>
    <t xml:space="preserve"> Hajdú-Bihar </t>
  </si>
  <si>
    <t xml:space="preserve"> Heves </t>
  </si>
  <si>
    <t xml:space="preserve"> Jász-Nagykun-Szolnok </t>
  </si>
  <si>
    <t xml:space="preserve"> Komárom-Esztergom </t>
  </si>
  <si>
    <t xml:space="preserve"> Nógrád </t>
  </si>
  <si>
    <t xml:space="preserve"> Pest </t>
  </si>
  <si>
    <t xml:space="preserve"> Somogy </t>
  </si>
  <si>
    <t xml:space="preserve"> Szabolcs-Szatmár-Bereg </t>
  </si>
  <si>
    <t xml:space="preserve"> Tolna </t>
  </si>
  <si>
    <t xml:space="preserve"> Vas </t>
  </si>
  <si>
    <t xml:space="preserve"> Veszprém </t>
  </si>
  <si>
    <t xml:space="preserve"> Zala </t>
  </si>
  <si>
    <t>Hónap</t>
  </si>
  <si>
    <t>Összes</t>
  </si>
  <si>
    <t>Összeg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</si>
</sst>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JetBrains Mono"/>
      <charset val="238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14" fontId="16" fillId="0" borderId="0" xfId="0" applyNumberFormat="1" applyFont="1" applyBorder="1"/>
    <xf numFmtId="0" fontId="18" fillId="0" borderId="0" xfId="0" applyFont="1"/>
    <xf numFmtId="14" fontId="18" fillId="0" borderId="0" xfId="0" applyNumberFormat="1" applyFont="1"/>
    <xf numFmtId="164" fontId="18" fillId="0" borderId="0" xfId="42" applyNumberFormat="1" applyFont="1"/>
    <xf numFmtId="14" fontId="16" fillId="0" borderId="0" xfId="0" applyNumberFormat="1" applyFont="1"/>
    <xf numFmtId="0" fontId="0" fillId="0" borderId="0" xfId="0" applyNumberFormat="1"/>
    <xf numFmtId="164" fontId="0" fillId="0" borderId="0" xfId="0" applyNumberFormat="1"/>
    <xf numFmtId="164" fontId="0" fillId="0" borderId="0" xfId="42" applyNumberFormat="1" applyFont="1"/>
    <xf numFmtId="10" fontId="0" fillId="0" borderId="0" xfId="43" applyNumberFormat="1" applyFont="1"/>
    <xf numFmtId="0" fontId="16" fillId="0" borderId="0" xfId="0" applyFont="1" applyAlignment="1">
      <alignment horizontal="center" vertical="center" wrapText="1"/>
    </xf>
    <xf numFmtId="164" fontId="18" fillId="0" borderId="0" xfId="0" applyNumberFormat="1" applyFont="1"/>
    <xf numFmtId="164" fontId="16" fillId="0" borderId="0" xfId="42" applyNumberFormat="1" applyFont="1" applyBorder="1"/>
  </cellXfs>
  <cellStyles count="44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Ezres" xfId="42" builtinId="3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  <cellStyle name="Százalék" xfId="43" builtinId="5"/>
  </cellStyles>
  <dxfs count="508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  <numFmt numFmtId="19" formatCode="yyyy/mm/dd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 új fertőzöttek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December!$I$1</c:f>
              <c:strCache>
                <c:ptCount val="1"/>
                <c:pt idx="0">
                  <c:v>Győr-Moson-Sopron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December!$A$2:$A$47</c:f>
              <c:numCache>
                <c:formatCode>m/d/yyyy</c:formatCode>
                <c:ptCount val="46"/>
              </c:numCache>
            </c:numRef>
          </c:cat>
          <c:val>
            <c:numRef>
              <c:f>December!$I$2:$I$47</c:f>
              <c:numCache>
                <c:formatCode>_-* #\ ##0_-;\-* #\ ##0_-;_-* "-"??_-;_-@_-</c:formatCode>
                <c:ptCount val="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D-45B5-93D7-0D963C59220A}"/>
            </c:ext>
          </c:extLst>
        </c:ser>
        <c:ser>
          <c:idx val="1"/>
          <c:order val="1"/>
          <c:tx>
            <c:strRef>
              <c:f>December!$M$1</c:f>
              <c:strCache>
                <c:ptCount val="1"/>
                <c:pt idx="0">
                  <c:v>Komárom-Esztergom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December!$A$2:$A$47</c:f>
              <c:numCache>
                <c:formatCode>m/d/yyyy</c:formatCode>
                <c:ptCount val="46"/>
              </c:numCache>
            </c:numRef>
          </c:cat>
          <c:val>
            <c:numRef>
              <c:f>December!$M$2:$M$47</c:f>
              <c:numCache>
                <c:formatCode>_-* #\ ##0_-;\-* #\ ##0_-;_-* "-"??_-;_-@_-</c:formatCode>
                <c:ptCount val="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3D-45B5-93D7-0D963C59220A}"/>
            </c:ext>
          </c:extLst>
        </c:ser>
        <c:ser>
          <c:idx val="2"/>
          <c:order val="2"/>
          <c:tx>
            <c:strRef>
              <c:f>December!$S$1</c:f>
              <c:strCache>
                <c:ptCount val="1"/>
                <c:pt idx="0">
                  <c:v>Vas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December!$A$2:$A$47</c:f>
              <c:numCache>
                <c:formatCode>m/d/yyyy</c:formatCode>
                <c:ptCount val="46"/>
              </c:numCache>
            </c:numRef>
          </c:cat>
          <c:val>
            <c:numRef>
              <c:f>December!$S$2:$S$47</c:f>
              <c:numCache>
                <c:formatCode>_-* #\ ##0_-;\-* #\ ##0_-;_-* "-"??_-;_-@_-</c:formatCode>
                <c:ptCount val="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3D-45B5-93D7-0D963C59220A}"/>
            </c:ext>
          </c:extLst>
        </c:ser>
        <c:ser>
          <c:idx val="3"/>
          <c:order val="3"/>
          <c:tx>
            <c:strRef>
              <c:f>December!$T$1</c:f>
              <c:strCache>
                <c:ptCount val="1"/>
                <c:pt idx="0">
                  <c:v>Veszprém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December!$A$2:$A$47</c:f>
              <c:numCache>
                <c:formatCode>m/d/yyyy</c:formatCode>
                <c:ptCount val="46"/>
              </c:numCache>
            </c:numRef>
          </c:cat>
          <c:val>
            <c:numRef>
              <c:f>December!$T$2:$T$47</c:f>
              <c:numCache>
                <c:formatCode>_-* #\ ##0_-;\-* #\ ##0_-;_-* "-"??_-;_-@_-</c:formatCode>
                <c:ptCount val="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3D-45B5-93D7-0D963C592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092975"/>
        <c:axId val="954090479"/>
      </c:lineChart>
      <c:catAx>
        <c:axId val="954092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0479"/>
        <c:crosses val="autoZero"/>
        <c:auto val="1"/>
        <c:lblAlgn val="ctr"/>
        <c:lblOffset val="100"/>
        <c:noMultiLvlLbl val="1"/>
      </c:catAx>
      <c:valAx>
        <c:axId val="9540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 új fertőzöttek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December!$V$1</c:f>
              <c:strCache>
                <c:ptCount val="1"/>
                <c:pt idx="0">
                  <c:v>Összes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December!$A$2:$A$23</c:f>
              <c:numCache>
                <c:formatCode>m/d/yyyy</c:formatCode>
                <c:ptCount val="22"/>
              </c:numCache>
            </c:numRef>
          </c:cat>
          <c:val>
            <c:numRef>
              <c:f>December!$V$2:$V$23</c:f>
              <c:numCache>
                <c:formatCode>_-* #\ ##0_-;\-* #\ ##0_-;_-* "-"??_-;_-@_-</c:formatCode>
                <c:ptCount val="22"/>
              </c:numCache>
            </c:numRef>
          </c:val>
          <c:extLst>
            <c:ext xmlns:c16="http://schemas.microsoft.com/office/drawing/2014/chart" uri="{C3380CC4-5D6E-409C-BE32-E72D297353CC}">
              <c16:uniqueId val="{00000000-CF09-4829-B4AC-94DFC7C60E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4074143"/>
        <c:axId val="134075391"/>
      </c:barChart>
      <c:catAx>
        <c:axId val="1340741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4075391"/>
        <c:crosses val="autoZero"/>
        <c:auto val="1"/>
        <c:lblAlgn val="ctr"/>
        <c:lblOffset val="100"/>
        <c:noMultiLvlLbl val="1"/>
      </c:catAx>
      <c:valAx>
        <c:axId val="13407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407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 új fertőzöttek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November!$I$1</c:f>
              <c:strCache>
                <c:ptCount val="1"/>
                <c:pt idx="0">
                  <c:v>Győr-Moson-Sopron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November!$A$2:$A$24</c:f>
              <c:numCache>
                <c:formatCode>m/d/yyyy</c:formatCode>
                <c:ptCount val="23"/>
              </c:numCache>
            </c:numRef>
          </c:cat>
          <c:val>
            <c:numRef>
              <c:f>November!$I$2:$I$24</c:f>
              <c:numCache>
                <c:formatCode>_-* #\ ##0_-;\-* #\ ##0_-;_-* "-"??_-;_-@_-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7-4DE0-907D-2785BA31AF27}"/>
            </c:ext>
          </c:extLst>
        </c:ser>
        <c:ser>
          <c:idx val="1"/>
          <c:order val="1"/>
          <c:tx>
            <c:strRef>
              <c:f>November!$M$1</c:f>
              <c:strCache>
                <c:ptCount val="1"/>
                <c:pt idx="0">
                  <c:v>Komárom-Esztergom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November!$A$2:$A$24</c:f>
              <c:numCache>
                <c:formatCode>m/d/yyyy</c:formatCode>
                <c:ptCount val="23"/>
              </c:numCache>
            </c:numRef>
          </c:cat>
          <c:val>
            <c:numRef>
              <c:f>November!$M$2:$M$24</c:f>
              <c:numCache>
                <c:formatCode>_-* #\ ##0_-;\-* #\ ##0_-;_-* "-"??_-;_-@_-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7-4DE0-907D-2785BA31AF27}"/>
            </c:ext>
          </c:extLst>
        </c:ser>
        <c:ser>
          <c:idx val="2"/>
          <c:order val="2"/>
          <c:tx>
            <c:strRef>
              <c:f>November!$S$1</c:f>
              <c:strCache>
                <c:ptCount val="1"/>
                <c:pt idx="0">
                  <c:v>Vas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November!$A$2:$A$24</c:f>
              <c:numCache>
                <c:formatCode>m/d/yyyy</c:formatCode>
                <c:ptCount val="23"/>
              </c:numCache>
            </c:numRef>
          </c:cat>
          <c:val>
            <c:numRef>
              <c:f>November!$S$2:$S$24</c:f>
              <c:numCache>
                <c:formatCode>_-* #\ ##0_-;\-* #\ ##0_-;_-* "-"??_-;_-@_-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7-4DE0-907D-2785BA31AF27}"/>
            </c:ext>
          </c:extLst>
        </c:ser>
        <c:ser>
          <c:idx val="3"/>
          <c:order val="3"/>
          <c:tx>
            <c:strRef>
              <c:f>November!$T$1</c:f>
              <c:strCache>
                <c:ptCount val="1"/>
                <c:pt idx="0">
                  <c:v>Veszprém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November!$A$2:$A$24</c:f>
              <c:numCache>
                <c:formatCode>m/d/yyyy</c:formatCode>
                <c:ptCount val="23"/>
              </c:numCache>
            </c:numRef>
          </c:cat>
          <c:val>
            <c:numRef>
              <c:f>November!$T$2:$T$24</c:f>
              <c:numCache>
                <c:formatCode>_-* #\ ##0_-;\-* #\ ##0_-;_-* "-"??_-;_-@_-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27-4DE0-907D-2785BA31A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092975"/>
        <c:axId val="954090479"/>
      </c:lineChart>
      <c:catAx>
        <c:axId val="954092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0479"/>
        <c:crosses val="autoZero"/>
        <c:auto val="1"/>
        <c:lblAlgn val="ctr"/>
        <c:lblOffset val="100"/>
        <c:noMultiLvlLbl val="1"/>
      </c:catAx>
      <c:valAx>
        <c:axId val="9540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 új fertőzöttek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November!$V$1</c:f>
              <c:strCache>
                <c:ptCount val="1"/>
                <c:pt idx="0">
                  <c:v>Összes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November!$A$2:$A$23</c:f>
              <c:numCache>
                <c:formatCode>m/d/yyyy</c:formatCode>
                <c:ptCount val="22"/>
              </c:numCache>
            </c:numRef>
          </c:cat>
          <c:val>
            <c:numRef>
              <c:f>November!$V$2:$V$23</c:f>
              <c:numCache>
                <c:formatCode>_-* #\ ##0_-;\-* #\ ##0_-;_-* "-"??_-;_-@_-</c:formatCode>
                <c:ptCount val="22"/>
              </c:numCache>
            </c:numRef>
          </c:val>
          <c:extLst>
            <c:ext xmlns:c16="http://schemas.microsoft.com/office/drawing/2014/chart" uri="{C3380CC4-5D6E-409C-BE32-E72D297353CC}">
              <c16:uniqueId val="{00000000-209D-4D5E-A0C3-4299635119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4074143"/>
        <c:axId val="134075391"/>
      </c:barChart>
      <c:catAx>
        <c:axId val="1340741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4075391"/>
        <c:crosses val="autoZero"/>
        <c:auto val="1"/>
        <c:lblAlgn val="ctr"/>
        <c:lblOffset val="100"/>
        <c:noMultiLvlLbl val="1"/>
      </c:catAx>
      <c:valAx>
        <c:axId val="13407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407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 új fertőzöttek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Okóber!$I$1</c:f>
              <c:strCache>
                <c:ptCount val="1"/>
                <c:pt idx="0">
                  <c:v>Győr-Moson-Sopron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Okóber!$A$2:$A$25</c:f>
              <c:numCache>
                <c:formatCode>m/d/yyyy</c:formatCode>
                <c:ptCount val="24"/>
              </c:numCache>
            </c:numRef>
          </c:cat>
          <c:val>
            <c:numRef>
              <c:f>Okóber!$I$2:$I$25</c:f>
              <c:numCache>
                <c:formatCode>_-* #\ ##0_-;\-* #\ ##0_-;_-* "-"??_-;_-@_-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3-4292-AD6C-EFD53FF70B32}"/>
            </c:ext>
          </c:extLst>
        </c:ser>
        <c:ser>
          <c:idx val="1"/>
          <c:order val="1"/>
          <c:tx>
            <c:strRef>
              <c:f>Okóber!$M$1</c:f>
              <c:strCache>
                <c:ptCount val="1"/>
                <c:pt idx="0">
                  <c:v>Komárom-Esztergom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Okóber!$A$2:$A$25</c:f>
              <c:numCache>
                <c:formatCode>m/d/yyyy</c:formatCode>
                <c:ptCount val="24"/>
              </c:numCache>
            </c:numRef>
          </c:cat>
          <c:val>
            <c:numRef>
              <c:f>Okóber!$M$2:$M$25</c:f>
              <c:numCache>
                <c:formatCode>_-* #\ ##0_-;\-* #\ ##0_-;_-* "-"??_-;_-@_-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83-4292-AD6C-EFD53FF70B32}"/>
            </c:ext>
          </c:extLst>
        </c:ser>
        <c:ser>
          <c:idx val="2"/>
          <c:order val="2"/>
          <c:tx>
            <c:strRef>
              <c:f>Okóber!$S$1</c:f>
              <c:strCache>
                <c:ptCount val="1"/>
                <c:pt idx="0">
                  <c:v>Vas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Okóber!$A$2:$A$25</c:f>
              <c:numCache>
                <c:formatCode>m/d/yyyy</c:formatCode>
                <c:ptCount val="24"/>
              </c:numCache>
            </c:numRef>
          </c:cat>
          <c:val>
            <c:numRef>
              <c:f>Okóber!$S$2:$S$25</c:f>
              <c:numCache>
                <c:formatCode>_-* #\ ##0_-;\-* #\ ##0_-;_-* "-"??_-;_-@_-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83-4292-AD6C-EFD53FF70B32}"/>
            </c:ext>
          </c:extLst>
        </c:ser>
        <c:ser>
          <c:idx val="3"/>
          <c:order val="3"/>
          <c:tx>
            <c:strRef>
              <c:f>Okóber!$T$1</c:f>
              <c:strCache>
                <c:ptCount val="1"/>
                <c:pt idx="0">
                  <c:v>Veszprém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Okóber!$A$2:$A$25</c:f>
              <c:numCache>
                <c:formatCode>m/d/yyyy</c:formatCode>
                <c:ptCount val="24"/>
              </c:numCache>
            </c:numRef>
          </c:cat>
          <c:val>
            <c:numRef>
              <c:f>Okóber!$T$2:$T$25</c:f>
              <c:numCache>
                <c:formatCode>_-* #\ ##0_-;\-* #\ ##0_-;_-* "-"??_-;_-@_-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83-4292-AD6C-EFD53FF70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092975"/>
        <c:axId val="954090479"/>
      </c:lineChart>
      <c:catAx>
        <c:axId val="954092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0479"/>
        <c:crosses val="autoZero"/>
        <c:auto val="1"/>
        <c:lblAlgn val="ctr"/>
        <c:lblOffset val="100"/>
        <c:noMultiLvlLbl val="1"/>
      </c:catAx>
      <c:valAx>
        <c:axId val="9540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 új fertőzöttek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Okóber!$V$1</c:f>
              <c:strCache>
                <c:ptCount val="1"/>
                <c:pt idx="0">
                  <c:v>Összes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Okóber!$A$2:$A$22</c:f>
              <c:numCache>
                <c:formatCode>m/d/yyyy</c:formatCode>
                <c:ptCount val="21"/>
              </c:numCache>
            </c:numRef>
          </c:cat>
          <c:val>
            <c:numRef>
              <c:f>Okóber!$V$2:$V$22</c:f>
              <c:numCache>
                <c:formatCode>_-* #\ ##0_-;\-* #\ ##0_-;_-* "-"??_-;_-@_-</c:formatCode>
                <c:ptCount val="21"/>
              </c:numCache>
            </c:numRef>
          </c:val>
          <c:extLst>
            <c:ext xmlns:c16="http://schemas.microsoft.com/office/drawing/2014/chart" uri="{C3380CC4-5D6E-409C-BE32-E72D297353CC}">
              <c16:uniqueId val="{00000000-9287-4D19-B727-8ABF241A62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4074143"/>
        <c:axId val="134075391"/>
      </c:barChart>
      <c:catAx>
        <c:axId val="1340741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4075391"/>
        <c:crosses val="autoZero"/>
        <c:auto val="1"/>
        <c:lblAlgn val="ctr"/>
        <c:lblOffset val="100"/>
        <c:noMultiLvlLbl val="1"/>
      </c:catAx>
      <c:valAx>
        <c:axId val="13407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407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</a:t>
            </a:r>
            <a:r>
              <a:rPr lang="hu-HU" baseline="0"/>
              <a:t> új esetszám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Szeptember!$V$1</c:f>
              <c:strCache>
                <c:ptCount val="1"/>
                <c:pt idx="0">
                  <c:v>Összes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Szeptember!$A$2:$A$26</c:f>
              <c:numCache>
                <c:formatCode>m/d/yyyy</c:formatCode>
                <c:ptCount val="25"/>
              </c:numCache>
            </c:numRef>
          </c:cat>
          <c:val>
            <c:numRef>
              <c:f>Szeptember!$V$2:$V$26</c:f>
              <c:numCache>
                <c:formatCode>_-* #\ ##0_-;\-* #\ ##0_-;_-* "-"??_-;_-@_-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0-C9E9-4D53-ABA8-FBD39CB6A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55252255"/>
        <c:axId val="955248927"/>
      </c:barChart>
      <c:catAx>
        <c:axId val="955252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48927"/>
        <c:crosses val="autoZero"/>
        <c:auto val="1"/>
        <c:lblAlgn val="ctr"/>
        <c:lblOffset val="100"/>
        <c:noMultiLvlLbl val="1"/>
      </c:catAx>
      <c:valAx>
        <c:axId val="95524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5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 új fertőzöttek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Szeptember!$I$1</c:f>
              <c:strCache>
                <c:ptCount val="1"/>
                <c:pt idx="0">
                  <c:v>Győr-Moson-Sopron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Szeptember!$A$2:$A$26</c:f>
              <c:numCache>
                <c:formatCode>m/d/yyyy</c:formatCode>
                <c:ptCount val="25"/>
              </c:numCache>
            </c:numRef>
          </c:cat>
          <c:val>
            <c:numRef>
              <c:f>Szeptember!$I$2:$I$26</c:f>
              <c:numCache>
                <c:formatCode>_-* #\ ##0_-;\-* #\ ##0_-;_-* "-"??_-;_-@_-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D-4D63-8354-9644454573BD}"/>
            </c:ext>
          </c:extLst>
        </c:ser>
        <c:ser>
          <c:idx val="1"/>
          <c:order val="1"/>
          <c:tx>
            <c:strRef>
              <c:f>Szeptember!$M$1</c:f>
              <c:strCache>
                <c:ptCount val="1"/>
                <c:pt idx="0">
                  <c:v>Komárom-Esztergom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Szeptember!$A$2:$A$26</c:f>
              <c:numCache>
                <c:formatCode>m/d/yyyy</c:formatCode>
                <c:ptCount val="25"/>
              </c:numCache>
            </c:numRef>
          </c:cat>
          <c:val>
            <c:numRef>
              <c:f>Szeptember!$M$2:$M$26</c:f>
              <c:numCache>
                <c:formatCode>_-* #\ ##0_-;\-* #\ ##0_-;_-* "-"??_-;_-@_-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D-4D63-8354-9644454573BD}"/>
            </c:ext>
          </c:extLst>
        </c:ser>
        <c:ser>
          <c:idx val="2"/>
          <c:order val="2"/>
          <c:tx>
            <c:strRef>
              <c:f>Szeptember!$S$1</c:f>
              <c:strCache>
                <c:ptCount val="1"/>
                <c:pt idx="0">
                  <c:v>Vas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Szeptember!$A$2:$A$26</c:f>
              <c:numCache>
                <c:formatCode>m/d/yyyy</c:formatCode>
                <c:ptCount val="25"/>
              </c:numCache>
            </c:numRef>
          </c:cat>
          <c:val>
            <c:numRef>
              <c:f>Szeptember!$S$2:$S$26</c:f>
              <c:numCache>
                <c:formatCode>_-* #\ ##0_-;\-* #\ ##0_-;_-* "-"??_-;_-@_-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D-4D63-8354-9644454573BD}"/>
            </c:ext>
          </c:extLst>
        </c:ser>
        <c:ser>
          <c:idx val="3"/>
          <c:order val="3"/>
          <c:tx>
            <c:strRef>
              <c:f>Szeptember!$T$1</c:f>
              <c:strCache>
                <c:ptCount val="1"/>
                <c:pt idx="0">
                  <c:v>Veszprém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Szeptember!$A$2:$A$26</c:f>
              <c:numCache>
                <c:formatCode>m/d/yyyy</c:formatCode>
                <c:ptCount val="25"/>
              </c:numCache>
            </c:numRef>
          </c:cat>
          <c:val>
            <c:numRef>
              <c:f>Szeptember!$T$2:$T$26</c:f>
              <c:numCache>
                <c:formatCode>_-* #\ ##0_-;\-* #\ ##0_-;_-* "-"??_-;_-@_-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D-4D63-8354-964445457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092975"/>
        <c:axId val="954090479"/>
      </c:lineChart>
      <c:catAx>
        <c:axId val="954092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0479"/>
        <c:crosses val="autoZero"/>
        <c:auto val="1"/>
        <c:lblAlgn val="ctr"/>
        <c:lblOffset val="100"/>
        <c:noMultiLvlLbl val="1"/>
      </c:catAx>
      <c:valAx>
        <c:axId val="9540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</a:t>
            </a:r>
            <a:r>
              <a:rPr lang="hu-HU" baseline="0"/>
              <a:t> új esetszám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Augusztus!$V$1</c:f>
              <c:strCache>
                <c:ptCount val="1"/>
                <c:pt idx="0">
                  <c:v>Összes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Augusztus!$A$2:$A$25</c:f>
              <c:numCache>
                <c:formatCode>m/d/yyyy</c:formatCode>
                <c:ptCount val="24"/>
              </c:numCache>
            </c:numRef>
          </c:cat>
          <c:val>
            <c:numRef>
              <c:f>Augusztus!$V$2:$V$25</c:f>
              <c:numCache>
                <c:formatCode>_-* #\ ##0_-;\-* #\ ##0_-;_-* "-"??_-;_-@_-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0-BF86-461B-B62F-A10958955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55252255"/>
        <c:axId val="955248927"/>
      </c:barChart>
      <c:catAx>
        <c:axId val="955252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48927"/>
        <c:crosses val="autoZero"/>
        <c:auto val="1"/>
        <c:lblAlgn val="ctr"/>
        <c:lblOffset val="100"/>
        <c:noMultiLvlLbl val="1"/>
      </c:catAx>
      <c:valAx>
        <c:axId val="95524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5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 új fertőzöttek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Augusztus!$I$1</c:f>
              <c:strCache>
                <c:ptCount val="1"/>
                <c:pt idx="0">
                  <c:v>Győr-Moson-Sopron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Augusztus!$A$2:$A$25</c:f>
              <c:numCache>
                <c:formatCode>m/d/yyyy</c:formatCode>
                <c:ptCount val="24"/>
              </c:numCache>
            </c:numRef>
          </c:cat>
          <c:val>
            <c:numRef>
              <c:f>Augusztus!$I$2:$I$25</c:f>
              <c:numCache>
                <c:formatCode>_-* #\ ##0_-;\-* #\ ##0_-;_-* "-"??_-;_-@_-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7B-4A9C-83B5-8910A9F65DD5}"/>
            </c:ext>
          </c:extLst>
        </c:ser>
        <c:ser>
          <c:idx val="1"/>
          <c:order val="1"/>
          <c:tx>
            <c:strRef>
              <c:f>Augusztus!$M$1</c:f>
              <c:strCache>
                <c:ptCount val="1"/>
                <c:pt idx="0">
                  <c:v>Komárom-Esztergom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Augusztus!$A$2:$A$25</c:f>
              <c:numCache>
                <c:formatCode>m/d/yyyy</c:formatCode>
                <c:ptCount val="24"/>
              </c:numCache>
            </c:numRef>
          </c:cat>
          <c:val>
            <c:numRef>
              <c:f>Augusztus!$M$2:$M$25</c:f>
              <c:numCache>
                <c:formatCode>_-* #\ ##0_-;\-* #\ ##0_-;_-* "-"??_-;_-@_-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7B-4A9C-83B5-8910A9F65DD5}"/>
            </c:ext>
          </c:extLst>
        </c:ser>
        <c:ser>
          <c:idx val="2"/>
          <c:order val="2"/>
          <c:tx>
            <c:strRef>
              <c:f>Augusztus!$S$1</c:f>
              <c:strCache>
                <c:ptCount val="1"/>
                <c:pt idx="0">
                  <c:v>Vas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Augusztus!$A$2:$A$25</c:f>
              <c:numCache>
                <c:formatCode>m/d/yyyy</c:formatCode>
                <c:ptCount val="24"/>
              </c:numCache>
            </c:numRef>
          </c:cat>
          <c:val>
            <c:numRef>
              <c:f>Augusztus!$S$2:$S$25</c:f>
              <c:numCache>
                <c:formatCode>_-* #\ ##0_-;\-* #\ ##0_-;_-* "-"??_-;_-@_-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7B-4A9C-83B5-8910A9F65DD5}"/>
            </c:ext>
          </c:extLst>
        </c:ser>
        <c:ser>
          <c:idx val="3"/>
          <c:order val="3"/>
          <c:tx>
            <c:strRef>
              <c:f>Augusztus!$T$1</c:f>
              <c:strCache>
                <c:ptCount val="1"/>
                <c:pt idx="0">
                  <c:v>Veszprém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Augusztus!$A$2:$A$25</c:f>
              <c:numCache>
                <c:formatCode>m/d/yyyy</c:formatCode>
                <c:ptCount val="24"/>
              </c:numCache>
            </c:numRef>
          </c:cat>
          <c:val>
            <c:numRef>
              <c:f>Augusztus!$T$2:$T$25</c:f>
              <c:numCache>
                <c:formatCode>_-* #\ ##0_-;\-* #\ ##0_-;_-* "-"??_-;_-@_-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7B-4A9C-83B5-8910A9F65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092975"/>
        <c:axId val="954090479"/>
      </c:lineChart>
      <c:catAx>
        <c:axId val="954092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0479"/>
        <c:crosses val="autoZero"/>
        <c:auto val="1"/>
        <c:lblAlgn val="ctr"/>
        <c:lblOffset val="100"/>
        <c:noMultiLvlLbl val="1"/>
      </c:catAx>
      <c:valAx>
        <c:axId val="9540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</a:t>
            </a:r>
            <a:r>
              <a:rPr lang="hu-HU" baseline="0"/>
              <a:t> új esetszám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Július!$V$1</c:f>
              <c:strCache>
                <c:ptCount val="1"/>
                <c:pt idx="0">
                  <c:v>Összes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Július!$A$2:$A$6</c:f>
              <c:numCache>
                <c:formatCode>m/d/yyyy</c:formatCode>
                <c:ptCount val="5"/>
                <c:pt idx="0">
                  <c:v>44748</c:v>
                </c:pt>
                <c:pt idx="1">
                  <c:v>44755</c:v>
                </c:pt>
              </c:numCache>
            </c:numRef>
          </c:cat>
          <c:val>
            <c:numRef>
              <c:f>Július!$V$2:$V$6</c:f>
              <c:numCache>
                <c:formatCode>_-* #\ ##0_-;\-* #\ ##0_-;_-* "-"??_-;_-@_-</c:formatCode>
                <c:ptCount val="5"/>
                <c:pt idx="0">
                  <c:v>4663</c:v>
                </c:pt>
                <c:pt idx="1">
                  <c:v>8036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8-47A2-9373-188535772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55252255"/>
        <c:axId val="955248927"/>
      </c:barChart>
      <c:dateAx>
        <c:axId val="955252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48927"/>
        <c:crosses val="autoZero"/>
        <c:auto val="1"/>
        <c:lblOffset val="100"/>
        <c:baseTimeUnit val="days"/>
      </c:dateAx>
      <c:valAx>
        <c:axId val="95524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5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 új fertőzöttek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Július!$I$1</c:f>
              <c:strCache>
                <c:ptCount val="1"/>
                <c:pt idx="0">
                  <c:v>Győr-Moson-Sopron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Július!$A$2:$A$6</c:f>
              <c:numCache>
                <c:formatCode>m/d/yyyy</c:formatCode>
                <c:ptCount val="5"/>
                <c:pt idx="0">
                  <c:v>44748</c:v>
                </c:pt>
                <c:pt idx="1">
                  <c:v>44755</c:v>
                </c:pt>
              </c:numCache>
            </c:numRef>
          </c:cat>
          <c:val>
            <c:numRef>
              <c:f>Július!$I$2:$I$6</c:f>
              <c:numCache>
                <c:formatCode>_-* #\ ##0_-;\-* #\ ##0_-;_-* "-"??_-;_-@_-</c:formatCode>
                <c:ptCount val="5"/>
                <c:pt idx="0">
                  <c:v>286</c:v>
                </c:pt>
                <c:pt idx="1">
                  <c:v>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6-4EB5-A192-245C6B0512EF}"/>
            </c:ext>
          </c:extLst>
        </c:ser>
        <c:ser>
          <c:idx val="1"/>
          <c:order val="1"/>
          <c:tx>
            <c:strRef>
              <c:f>Július!$M$1</c:f>
              <c:strCache>
                <c:ptCount val="1"/>
                <c:pt idx="0">
                  <c:v>Komárom-Esztergom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Július!$A$2:$A$6</c:f>
              <c:numCache>
                <c:formatCode>m/d/yyyy</c:formatCode>
                <c:ptCount val="5"/>
                <c:pt idx="0">
                  <c:v>44748</c:v>
                </c:pt>
                <c:pt idx="1">
                  <c:v>44755</c:v>
                </c:pt>
              </c:numCache>
            </c:numRef>
          </c:cat>
          <c:val>
            <c:numRef>
              <c:f>Július!$M$2:$M$6</c:f>
              <c:numCache>
                <c:formatCode>_-* #\ ##0_-;\-* #\ ##0_-;_-* "-"??_-;_-@_-</c:formatCode>
                <c:ptCount val="5"/>
                <c:pt idx="0">
                  <c:v>93</c:v>
                </c:pt>
                <c:pt idx="1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56-4EB5-A192-245C6B0512EF}"/>
            </c:ext>
          </c:extLst>
        </c:ser>
        <c:ser>
          <c:idx val="2"/>
          <c:order val="2"/>
          <c:tx>
            <c:strRef>
              <c:f>Július!$S$1</c:f>
              <c:strCache>
                <c:ptCount val="1"/>
                <c:pt idx="0">
                  <c:v>Vas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Július!$A$2:$A$6</c:f>
              <c:numCache>
                <c:formatCode>m/d/yyyy</c:formatCode>
                <c:ptCount val="5"/>
                <c:pt idx="0">
                  <c:v>44748</c:v>
                </c:pt>
                <c:pt idx="1">
                  <c:v>44755</c:v>
                </c:pt>
              </c:numCache>
            </c:numRef>
          </c:cat>
          <c:val>
            <c:numRef>
              <c:f>Július!$S$2:$S$6</c:f>
              <c:numCache>
                <c:formatCode>_-* #\ ##0_-;\-* #\ ##0_-;_-* "-"??_-;_-@_-</c:formatCode>
                <c:ptCount val="5"/>
                <c:pt idx="0">
                  <c:v>118</c:v>
                </c:pt>
                <c:pt idx="1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56-4EB5-A192-245C6B0512EF}"/>
            </c:ext>
          </c:extLst>
        </c:ser>
        <c:ser>
          <c:idx val="3"/>
          <c:order val="3"/>
          <c:tx>
            <c:strRef>
              <c:f>Július!$T$1</c:f>
              <c:strCache>
                <c:ptCount val="1"/>
                <c:pt idx="0">
                  <c:v>Veszprém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Július!$A$2:$A$6</c:f>
              <c:numCache>
                <c:formatCode>m/d/yyyy</c:formatCode>
                <c:ptCount val="5"/>
                <c:pt idx="0">
                  <c:v>44748</c:v>
                </c:pt>
                <c:pt idx="1">
                  <c:v>44755</c:v>
                </c:pt>
              </c:numCache>
            </c:numRef>
          </c:cat>
          <c:val>
            <c:numRef>
              <c:f>Július!$T$2:$T$6</c:f>
              <c:numCache>
                <c:formatCode>_-* #\ ##0_-;\-* #\ ##0_-;_-* "-"??_-;_-@_-</c:formatCode>
                <c:ptCount val="5"/>
                <c:pt idx="0">
                  <c:v>110</c:v>
                </c:pt>
                <c:pt idx="1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56-4EB5-A192-245C6B051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092975"/>
        <c:axId val="954090479"/>
      </c:lineChart>
      <c:dateAx>
        <c:axId val="954092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0479"/>
        <c:crosses val="autoZero"/>
        <c:auto val="1"/>
        <c:lblOffset val="100"/>
        <c:baseTimeUnit val="days"/>
      </c:dateAx>
      <c:valAx>
        <c:axId val="9540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</a:t>
            </a:r>
            <a:r>
              <a:rPr lang="hu-HU" baseline="0"/>
              <a:t> új esetszám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Június!$V$1</c:f>
              <c:strCache>
                <c:ptCount val="1"/>
                <c:pt idx="0">
                  <c:v>Összes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Június!$A$2:$A$9</c:f>
              <c:numCache>
                <c:formatCode>m/d/yyyy</c:formatCode>
                <c:ptCount val="8"/>
                <c:pt idx="0">
                  <c:v>44713</c:v>
                </c:pt>
                <c:pt idx="1">
                  <c:v>44720</c:v>
                </c:pt>
                <c:pt idx="2">
                  <c:v>44728</c:v>
                </c:pt>
                <c:pt idx="3">
                  <c:v>44734</c:v>
                </c:pt>
                <c:pt idx="4" formatCode="_-* #\ ##0_-;\-* #\ ##0_-;_-* &quot;-&quot;??_-;_-@_-">
                  <c:v>44741</c:v>
                </c:pt>
              </c:numCache>
            </c:numRef>
          </c:cat>
          <c:val>
            <c:numRef>
              <c:f>Június!$V$2:$V$9</c:f>
              <c:numCache>
                <c:formatCode>_-* #\ ##0_-;\-* #\ ##0_-;_-* "-"??_-;_-@_-</c:formatCode>
                <c:ptCount val="8"/>
                <c:pt idx="0">
                  <c:v>2063</c:v>
                </c:pt>
                <c:pt idx="1">
                  <c:v>1646</c:v>
                </c:pt>
                <c:pt idx="2">
                  <c:v>1636</c:v>
                </c:pt>
                <c:pt idx="3">
                  <c:v>1961</c:v>
                </c:pt>
                <c:pt idx="4">
                  <c:v>3042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F-46CD-B566-3D65CBFDE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55252255"/>
        <c:axId val="955248927"/>
      </c:barChart>
      <c:catAx>
        <c:axId val="955252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48927"/>
        <c:crosses val="autoZero"/>
        <c:auto val="1"/>
        <c:lblAlgn val="ctr"/>
        <c:lblOffset val="100"/>
        <c:noMultiLvlLbl val="1"/>
      </c:catAx>
      <c:valAx>
        <c:axId val="95524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5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 új fertőzöttek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Június!$I$1</c:f>
              <c:strCache>
                <c:ptCount val="1"/>
                <c:pt idx="0">
                  <c:v>Győr-Moson-Sopron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Június!$A$2:$A$9</c:f>
              <c:numCache>
                <c:formatCode>m/d/yyyy</c:formatCode>
                <c:ptCount val="8"/>
                <c:pt idx="0">
                  <c:v>44713</c:v>
                </c:pt>
                <c:pt idx="1">
                  <c:v>44720</c:v>
                </c:pt>
                <c:pt idx="2">
                  <c:v>44728</c:v>
                </c:pt>
                <c:pt idx="3">
                  <c:v>44734</c:v>
                </c:pt>
                <c:pt idx="4" formatCode="_-* #\ ##0_-;\-* #\ ##0_-;_-* &quot;-&quot;??_-;_-@_-">
                  <c:v>44741</c:v>
                </c:pt>
              </c:numCache>
            </c:numRef>
          </c:cat>
          <c:val>
            <c:numRef>
              <c:f>Június!$I$2:$I$9</c:f>
              <c:numCache>
                <c:formatCode>_-* #\ ##0_-;\-* #\ ##0_-;_-* "-"??_-;_-@_-</c:formatCode>
                <c:ptCount val="8"/>
                <c:pt idx="0">
                  <c:v>102</c:v>
                </c:pt>
                <c:pt idx="1">
                  <c:v>81</c:v>
                </c:pt>
                <c:pt idx="2">
                  <c:v>65</c:v>
                </c:pt>
                <c:pt idx="3">
                  <c:v>97</c:v>
                </c:pt>
                <c:pt idx="4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4-46A5-9780-C43593E45C66}"/>
            </c:ext>
          </c:extLst>
        </c:ser>
        <c:ser>
          <c:idx val="1"/>
          <c:order val="1"/>
          <c:tx>
            <c:strRef>
              <c:f>Június!$M$1</c:f>
              <c:strCache>
                <c:ptCount val="1"/>
                <c:pt idx="0">
                  <c:v>Komárom-Esztergom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Június!$A$2:$A$9</c:f>
              <c:numCache>
                <c:formatCode>m/d/yyyy</c:formatCode>
                <c:ptCount val="8"/>
                <c:pt idx="0">
                  <c:v>44713</c:v>
                </c:pt>
                <c:pt idx="1">
                  <c:v>44720</c:v>
                </c:pt>
                <c:pt idx="2">
                  <c:v>44728</c:v>
                </c:pt>
                <c:pt idx="3">
                  <c:v>44734</c:v>
                </c:pt>
                <c:pt idx="4" formatCode="_-* #\ ##0_-;\-* #\ ##0_-;_-* &quot;-&quot;??_-;_-@_-">
                  <c:v>44741</c:v>
                </c:pt>
              </c:numCache>
            </c:numRef>
          </c:cat>
          <c:val>
            <c:numRef>
              <c:f>Június!$M$2:$M$9</c:f>
              <c:numCache>
                <c:formatCode>_-* #\ ##0_-;\-* #\ ##0_-;_-* "-"??_-;_-@_-</c:formatCode>
                <c:ptCount val="8"/>
                <c:pt idx="0">
                  <c:v>41</c:v>
                </c:pt>
                <c:pt idx="1">
                  <c:v>41</c:v>
                </c:pt>
                <c:pt idx="2">
                  <c:v>33</c:v>
                </c:pt>
                <c:pt idx="3">
                  <c:v>28</c:v>
                </c:pt>
                <c:pt idx="4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F4-46A5-9780-C43593E45C66}"/>
            </c:ext>
          </c:extLst>
        </c:ser>
        <c:ser>
          <c:idx val="2"/>
          <c:order val="2"/>
          <c:tx>
            <c:strRef>
              <c:f>Június!$S$1</c:f>
              <c:strCache>
                <c:ptCount val="1"/>
                <c:pt idx="0">
                  <c:v>Vas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Június!$A$2:$A$9</c:f>
              <c:numCache>
                <c:formatCode>m/d/yyyy</c:formatCode>
                <c:ptCount val="8"/>
                <c:pt idx="0">
                  <c:v>44713</c:v>
                </c:pt>
                <c:pt idx="1">
                  <c:v>44720</c:v>
                </c:pt>
                <c:pt idx="2">
                  <c:v>44728</c:v>
                </c:pt>
                <c:pt idx="3">
                  <c:v>44734</c:v>
                </c:pt>
                <c:pt idx="4" formatCode="_-* #\ ##0_-;\-* #\ ##0_-;_-* &quot;-&quot;??_-;_-@_-">
                  <c:v>44741</c:v>
                </c:pt>
              </c:numCache>
            </c:numRef>
          </c:cat>
          <c:val>
            <c:numRef>
              <c:f>Június!$S$2:$S$9</c:f>
              <c:numCache>
                <c:formatCode>_-* #\ ##0_-;\-* #\ ##0_-;_-* "-"??_-;_-@_-</c:formatCode>
                <c:ptCount val="8"/>
                <c:pt idx="0">
                  <c:v>41</c:v>
                </c:pt>
                <c:pt idx="1">
                  <c:v>16</c:v>
                </c:pt>
                <c:pt idx="2">
                  <c:v>12</c:v>
                </c:pt>
                <c:pt idx="3">
                  <c:v>15</c:v>
                </c:pt>
                <c:pt idx="4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F4-46A5-9780-C43593E45C66}"/>
            </c:ext>
          </c:extLst>
        </c:ser>
        <c:ser>
          <c:idx val="3"/>
          <c:order val="3"/>
          <c:tx>
            <c:strRef>
              <c:f>Június!$T$1</c:f>
              <c:strCache>
                <c:ptCount val="1"/>
                <c:pt idx="0">
                  <c:v>Veszprém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Június!$A$2:$A$9</c:f>
              <c:numCache>
                <c:formatCode>m/d/yyyy</c:formatCode>
                <c:ptCount val="8"/>
                <c:pt idx="0">
                  <c:v>44713</c:v>
                </c:pt>
                <c:pt idx="1">
                  <c:v>44720</c:v>
                </c:pt>
                <c:pt idx="2">
                  <c:v>44728</c:v>
                </c:pt>
                <c:pt idx="3">
                  <c:v>44734</c:v>
                </c:pt>
                <c:pt idx="4" formatCode="_-* #\ ##0_-;\-* #\ ##0_-;_-* &quot;-&quot;??_-;_-@_-">
                  <c:v>44741</c:v>
                </c:pt>
              </c:numCache>
            </c:numRef>
          </c:cat>
          <c:val>
            <c:numRef>
              <c:f>Június!$T$2:$T$9</c:f>
              <c:numCache>
                <c:formatCode>_-* #\ ##0_-;\-* #\ ##0_-;_-* "-"??_-;_-@_-</c:formatCode>
                <c:ptCount val="8"/>
                <c:pt idx="0">
                  <c:v>50</c:v>
                </c:pt>
                <c:pt idx="1">
                  <c:v>44</c:v>
                </c:pt>
                <c:pt idx="2">
                  <c:v>23</c:v>
                </c:pt>
                <c:pt idx="3">
                  <c:v>51</c:v>
                </c:pt>
                <c:pt idx="4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F4-46A5-9780-C43593E4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092975"/>
        <c:axId val="954090479"/>
      </c:lineChart>
      <c:catAx>
        <c:axId val="954092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0479"/>
        <c:crosses val="autoZero"/>
        <c:auto val="1"/>
        <c:lblAlgn val="ctr"/>
        <c:lblOffset val="100"/>
        <c:noMultiLvlLbl val="1"/>
      </c:catAx>
      <c:valAx>
        <c:axId val="9540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Heti</a:t>
            </a:r>
            <a:r>
              <a:rPr lang="hu-HU" baseline="0"/>
              <a:t> új esetszám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Május!$V$1</c:f>
              <c:strCache>
                <c:ptCount val="1"/>
                <c:pt idx="0">
                  <c:v>Összes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Május!$A$2:$A$5</c:f>
              <c:numCache>
                <c:formatCode>m/d/yyyy</c:formatCode>
                <c:ptCount val="4"/>
                <c:pt idx="0">
                  <c:v>44683</c:v>
                </c:pt>
                <c:pt idx="1">
                  <c:v>44692</c:v>
                </c:pt>
                <c:pt idx="2">
                  <c:v>44699</c:v>
                </c:pt>
                <c:pt idx="3">
                  <c:v>44706</c:v>
                </c:pt>
              </c:numCache>
            </c:numRef>
          </c:cat>
          <c:val>
            <c:numRef>
              <c:f>Május!$V$2:$V$5</c:f>
              <c:numCache>
                <c:formatCode>_-* #\ ##0_-;\-* #\ ##0_-;_-* "-"??_-;_-@_-</c:formatCode>
                <c:ptCount val="4"/>
                <c:pt idx="0">
                  <c:v>3567</c:v>
                </c:pt>
                <c:pt idx="1">
                  <c:v>6748</c:v>
                </c:pt>
                <c:pt idx="2">
                  <c:v>4749</c:v>
                </c:pt>
                <c:pt idx="3">
                  <c:v>3080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7-402D-AA4E-D9E86DCEE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55252255"/>
        <c:axId val="955248927"/>
      </c:barChart>
      <c:dateAx>
        <c:axId val="955252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48927"/>
        <c:crosses val="autoZero"/>
        <c:auto val="1"/>
        <c:lblOffset val="100"/>
        <c:baseTimeUnit val="days"/>
      </c:dateAx>
      <c:valAx>
        <c:axId val="95524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5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Heti új fertőzöttek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Május!$I$1</c:f>
              <c:strCache>
                <c:ptCount val="1"/>
                <c:pt idx="0">
                  <c:v>Győr-Moson-Sopron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Május!$A$2:$A$5</c:f>
              <c:numCache>
                <c:formatCode>m/d/yyyy</c:formatCode>
                <c:ptCount val="4"/>
                <c:pt idx="0">
                  <c:v>44683</c:v>
                </c:pt>
                <c:pt idx="1">
                  <c:v>44692</c:v>
                </c:pt>
                <c:pt idx="2">
                  <c:v>44699</c:v>
                </c:pt>
                <c:pt idx="3">
                  <c:v>44706</c:v>
                </c:pt>
              </c:numCache>
            </c:numRef>
          </c:cat>
          <c:val>
            <c:numRef>
              <c:f>Május!$I$2:$I$5</c:f>
              <c:numCache>
                <c:formatCode>_-* #\ ##0_-;\-* #\ ##0_-;_-* "-"??_-;_-@_-</c:formatCode>
                <c:ptCount val="4"/>
                <c:pt idx="0">
                  <c:v>168</c:v>
                </c:pt>
                <c:pt idx="1">
                  <c:v>323</c:v>
                </c:pt>
                <c:pt idx="2">
                  <c:v>256</c:v>
                </c:pt>
                <c:pt idx="3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4-4123-B0FF-09D3B3308AE1}"/>
            </c:ext>
          </c:extLst>
        </c:ser>
        <c:ser>
          <c:idx val="1"/>
          <c:order val="1"/>
          <c:tx>
            <c:strRef>
              <c:f>Május!$M$1</c:f>
              <c:strCache>
                <c:ptCount val="1"/>
                <c:pt idx="0">
                  <c:v>Komárom-Esztergom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Május!$A$2:$A$5</c:f>
              <c:numCache>
                <c:formatCode>m/d/yyyy</c:formatCode>
                <c:ptCount val="4"/>
                <c:pt idx="0">
                  <c:v>44683</c:v>
                </c:pt>
                <c:pt idx="1">
                  <c:v>44692</c:v>
                </c:pt>
                <c:pt idx="2">
                  <c:v>44699</c:v>
                </c:pt>
                <c:pt idx="3">
                  <c:v>44706</c:v>
                </c:pt>
              </c:numCache>
            </c:numRef>
          </c:cat>
          <c:val>
            <c:numRef>
              <c:f>Május!$M$2:$M$5</c:f>
              <c:numCache>
                <c:formatCode>_-* #\ ##0_-;\-* #\ ##0_-;_-* "-"??_-;_-@_-</c:formatCode>
                <c:ptCount val="4"/>
                <c:pt idx="0">
                  <c:v>83</c:v>
                </c:pt>
                <c:pt idx="1">
                  <c:v>176</c:v>
                </c:pt>
                <c:pt idx="2">
                  <c:v>103</c:v>
                </c:pt>
                <c:pt idx="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4-4123-B0FF-09D3B3308AE1}"/>
            </c:ext>
          </c:extLst>
        </c:ser>
        <c:ser>
          <c:idx val="2"/>
          <c:order val="2"/>
          <c:tx>
            <c:strRef>
              <c:f>Május!$S$1</c:f>
              <c:strCache>
                <c:ptCount val="1"/>
                <c:pt idx="0">
                  <c:v>Vas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Május!$A$2:$A$5</c:f>
              <c:numCache>
                <c:formatCode>m/d/yyyy</c:formatCode>
                <c:ptCount val="4"/>
                <c:pt idx="0">
                  <c:v>44683</c:v>
                </c:pt>
                <c:pt idx="1">
                  <c:v>44692</c:v>
                </c:pt>
                <c:pt idx="2">
                  <c:v>44699</c:v>
                </c:pt>
                <c:pt idx="3">
                  <c:v>44706</c:v>
                </c:pt>
              </c:numCache>
            </c:numRef>
          </c:cat>
          <c:val>
            <c:numRef>
              <c:f>Május!$S$2:$S$5</c:f>
              <c:numCache>
                <c:formatCode>_-* #\ ##0_-;\-* #\ ##0_-;_-* "-"??_-;_-@_-</c:formatCode>
                <c:ptCount val="4"/>
                <c:pt idx="0">
                  <c:v>95</c:v>
                </c:pt>
                <c:pt idx="1">
                  <c:v>164</c:v>
                </c:pt>
                <c:pt idx="2">
                  <c:v>140</c:v>
                </c:pt>
                <c:pt idx="3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34-4123-B0FF-09D3B3308AE1}"/>
            </c:ext>
          </c:extLst>
        </c:ser>
        <c:ser>
          <c:idx val="3"/>
          <c:order val="3"/>
          <c:tx>
            <c:strRef>
              <c:f>Május!$T$1</c:f>
              <c:strCache>
                <c:ptCount val="1"/>
                <c:pt idx="0">
                  <c:v>Veszprém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Május!$A$2:$A$5</c:f>
              <c:numCache>
                <c:formatCode>m/d/yyyy</c:formatCode>
                <c:ptCount val="4"/>
                <c:pt idx="0">
                  <c:v>44683</c:v>
                </c:pt>
                <c:pt idx="1">
                  <c:v>44692</c:v>
                </c:pt>
                <c:pt idx="2">
                  <c:v>44699</c:v>
                </c:pt>
                <c:pt idx="3">
                  <c:v>44706</c:v>
                </c:pt>
              </c:numCache>
            </c:numRef>
          </c:cat>
          <c:val>
            <c:numRef>
              <c:f>Május!$T$2:$T$5</c:f>
              <c:numCache>
                <c:formatCode>_-* #\ ##0_-;\-* #\ ##0_-;_-* "-"??_-;_-@_-</c:formatCode>
                <c:ptCount val="4"/>
                <c:pt idx="0">
                  <c:v>100</c:v>
                </c:pt>
                <c:pt idx="1">
                  <c:v>172</c:v>
                </c:pt>
                <c:pt idx="2">
                  <c:v>157</c:v>
                </c:pt>
                <c:pt idx="3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34-4123-B0FF-09D3B3308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092975"/>
        <c:axId val="954090479"/>
      </c:lineChart>
      <c:dateAx>
        <c:axId val="954092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0479"/>
        <c:crosses val="autoZero"/>
        <c:auto val="1"/>
        <c:lblOffset val="100"/>
        <c:baseTimeUnit val="days"/>
      </c:dateAx>
      <c:valAx>
        <c:axId val="9540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</a:t>
            </a:r>
            <a:r>
              <a:rPr lang="hu-HU" baseline="0"/>
              <a:t> új esetszám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Április!$V$1</c:f>
              <c:strCache>
                <c:ptCount val="1"/>
                <c:pt idx="0">
                  <c:v>Összes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Április!$A$2:$A$18</c:f>
              <c:numCache>
                <c:formatCode>m/d/yyyy</c:formatCode>
                <c:ptCount val="17"/>
                <c:pt idx="0">
                  <c:v>44652</c:v>
                </c:pt>
                <c:pt idx="1">
                  <c:v>44656</c:v>
                </c:pt>
                <c:pt idx="2">
                  <c:v>44657</c:v>
                </c:pt>
                <c:pt idx="3">
                  <c:v>44658</c:v>
                </c:pt>
                <c:pt idx="4">
                  <c:v>44659</c:v>
                </c:pt>
                <c:pt idx="5">
                  <c:v>44662</c:v>
                </c:pt>
                <c:pt idx="6">
                  <c:v>44663</c:v>
                </c:pt>
                <c:pt idx="7">
                  <c:v>44664</c:v>
                </c:pt>
                <c:pt idx="8">
                  <c:v>44665</c:v>
                </c:pt>
                <c:pt idx="9">
                  <c:v>44670</c:v>
                </c:pt>
                <c:pt idx="10">
                  <c:v>44671</c:v>
                </c:pt>
                <c:pt idx="11">
                  <c:v>44672</c:v>
                </c:pt>
                <c:pt idx="12">
                  <c:v>44673</c:v>
                </c:pt>
                <c:pt idx="13">
                  <c:v>44676</c:v>
                </c:pt>
                <c:pt idx="14">
                  <c:v>44677</c:v>
                </c:pt>
                <c:pt idx="15">
                  <c:v>44678</c:v>
                </c:pt>
                <c:pt idx="16">
                  <c:v>44679</c:v>
                </c:pt>
              </c:numCache>
            </c:numRef>
          </c:cat>
          <c:val>
            <c:numRef>
              <c:f>Április!$V$2:$V$18</c:f>
              <c:numCache>
                <c:formatCode>_-* #\ ##0_-;\-* #\ ##0_-;_-* "-"??_-;_-@_-</c:formatCode>
                <c:ptCount val="17"/>
                <c:pt idx="0">
                  <c:v>2327</c:v>
                </c:pt>
                <c:pt idx="1">
                  <c:v>5961</c:v>
                </c:pt>
                <c:pt idx="2">
                  <c:v>2880</c:v>
                </c:pt>
                <c:pt idx="3">
                  <c:v>2568</c:v>
                </c:pt>
                <c:pt idx="4">
                  <c:v>2400</c:v>
                </c:pt>
                <c:pt idx="5">
                  <c:v>4657</c:v>
                </c:pt>
                <c:pt idx="6">
                  <c:v>1542</c:v>
                </c:pt>
                <c:pt idx="7">
                  <c:v>2740</c:v>
                </c:pt>
                <c:pt idx="8">
                  <c:v>2534</c:v>
                </c:pt>
                <c:pt idx="9">
                  <c:v>4978</c:v>
                </c:pt>
                <c:pt idx="10">
                  <c:v>1407</c:v>
                </c:pt>
                <c:pt idx="11">
                  <c:v>3041</c:v>
                </c:pt>
                <c:pt idx="12">
                  <c:v>2047</c:v>
                </c:pt>
                <c:pt idx="13">
                  <c:v>3325</c:v>
                </c:pt>
                <c:pt idx="14">
                  <c:v>1399</c:v>
                </c:pt>
                <c:pt idx="15">
                  <c:v>2220</c:v>
                </c:pt>
                <c:pt idx="16">
                  <c:v>1736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C-401F-A4A2-12EFA5D65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55252255"/>
        <c:axId val="955248927"/>
      </c:barChart>
      <c:dateAx>
        <c:axId val="955252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48927"/>
        <c:crosses val="autoZero"/>
        <c:auto val="1"/>
        <c:lblOffset val="100"/>
        <c:baseTimeUnit val="days"/>
      </c:dateAx>
      <c:valAx>
        <c:axId val="95524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5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 új fertőzöttek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Április!$I$1</c:f>
              <c:strCache>
                <c:ptCount val="1"/>
                <c:pt idx="0">
                  <c:v>Győr-Moson-Sopron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Április!$A$2:$A$18</c:f>
              <c:numCache>
                <c:formatCode>m/d/yyyy</c:formatCode>
                <c:ptCount val="17"/>
                <c:pt idx="0">
                  <c:v>44652</c:v>
                </c:pt>
                <c:pt idx="1">
                  <c:v>44656</c:v>
                </c:pt>
                <c:pt idx="2">
                  <c:v>44657</c:v>
                </c:pt>
                <c:pt idx="3">
                  <c:v>44658</c:v>
                </c:pt>
                <c:pt idx="4">
                  <c:v>44659</c:v>
                </c:pt>
                <c:pt idx="5">
                  <c:v>44662</c:v>
                </c:pt>
                <c:pt idx="6">
                  <c:v>44663</c:v>
                </c:pt>
                <c:pt idx="7">
                  <c:v>44664</c:v>
                </c:pt>
                <c:pt idx="8">
                  <c:v>44665</c:v>
                </c:pt>
                <c:pt idx="9">
                  <c:v>44670</c:v>
                </c:pt>
                <c:pt idx="10">
                  <c:v>44671</c:v>
                </c:pt>
                <c:pt idx="11">
                  <c:v>44672</c:v>
                </c:pt>
                <c:pt idx="12">
                  <c:v>44673</c:v>
                </c:pt>
                <c:pt idx="13">
                  <c:v>44676</c:v>
                </c:pt>
                <c:pt idx="14">
                  <c:v>44677</c:v>
                </c:pt>
                <c:pt idx="15">
                  <c:v>44678</c:v>
                </c:pt>
                <c:pt idx="16">
                  <c:v>44679</c:v>
                </c:pt>
              </c:numCache>
            </c:numRef>
          </c:cat>
          <c:val>
            <c:numRef>
              <c:f>Április!$I$2:$I$18</c:f>
              <c:numCache>
                <c:formatCode>_-* #\ ##0_-;\-* #\ ##0_-;_-* "-"??_-;_-@_-</c:formatCode>
                <c:ptCount val="17"/>
                <c:pt idx="0">
                  <c:v>100</c:v>
                </c:pt>
                <c:pt idx="1">
                  <c:v>299</c:v>
                </c:pt>
                <c:pt idx="2">
                  <c:v>100</c:v>
                </c:pt>
                <c:pt idx="3">
                  <c:v>140</c:v>
                </c:pt>
                <c:pt idx="4">
                  <c:v>108</c:v>
                </c:pt>
                <c:pt idx="5">
                  <c:v>238</c:v>
                </c:pt>
                <c:pt idx="6">
                  <c:v>73</c:v>
                </c:pt>
                <c:pt idx="7">
                  <c:v>130</c:v>
                </c:pt>
                <c:pt idx="8">
                  <c:v>115</c:v>
                </c:pt>
                <c:pt idx="9">
                  <c:v>217</c:v>
                </c:pt>
                <c:pt idx="10">
                  <c:v>60</c:v>
                </c:pt>
                <c:pt idx="11">
                  <c:v>183</c:v>
                </c:pt>
                <c:pt idx="12">
                  <c:v>88</c:v>
                </c:pt>
                <c:pt idx="13">
                  <c:v>168</c:v>
                </c:pt>
                <c:pt idx="14">
                  <c:v>73</c:v>
                </c:pt>
                <c:pt idx="15">
                  <c:v>100</c:v>
                </c:pt>
                <c:pt idx="16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2-470F-A539-6547418896B1}"/>
            </c:ext>
          </c:extLst>
        </c:ser>
        <c:ser>
          <c:idx val="1"/>
          <c:order val="1"/>
          <c:tx>
            <c:strRef>
              <c:f>Április!$M$1</c:f>
              <c:strCache>
                <c:ptCount val="1"/>
                <c:pt idx="0">
                  <c:v>Komárom-Esztergom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Április!$A$2:$A$18</c:f>
              <c:numCache>
                <c:formatCode>m/d/yyyy</c:formatCode>
                <c:ptCount val="17"/>
                <c:pt idx="0">
                  <c:v>44652</c:v>
                </c:pt>
                <c:pt idx="1">
                  <c:v>44656</c:v>
                </c:pt>
                <c:pt idx="2">
                  <c:v>44657</c:v>
                </c:pt>
                <c:pt idx="3">
                  <c:v>44658</c:v>
                </c:pt>
                <c:pt idx="4">
                  <c:v>44659</c:v>
                </c:pt>
                <c:pt idx="5">
                  <c:v>44662</c:v>
                </c:pt>
                <c:pt idx="6">
                  <c:v>44663</c:v>
                </c:pt>
                <c:pt idx="7">
                  <c:v>44664</c:v>
                </c:pt>
                <c:pt idx="8">
                  <c:v>44665</c:v>
                </c:pt>
                <c:pt idx="9">
                  <c:v>44670</c:v>
                </c:pt>
                <c:pt idx="10">
                  <c:v>44671</c:v>
                </c:pt>
                <c:pt idx="11">
                  <c:v>44672</c:v>
                </c:pt>
                <c:pt idx="12">
                  <c:v>44673</c:v>
                </c:pt>
                <c:pt idx="13">
                  <c:v>44676</c:v>
                </c:pt>
                <c:pt idx="14">
                  <c:v>44677</c:v>
                </c:pt>
                <c:pt idx="15">
                  <c:v>44678</c:v>
                </c:pt>
                <c:pt idx="16">
                  <c:v>44679</c:v>
                </c:pt>
              </c:numCache>
            </c:numRef>
          </c:cat>
          <c:val>
            <c:numRef>
              <c:f>Április!$M$2:$M$18</c:f>
              <c:numCache>
                <c:formatCode>_-* #\ ##0_-;\-* #\ ##0_-;_-* "-"??_-;_-@_-</c:formatCode>
                <c:ptCount val="17"/>
                <c:pt idx="0">
                  <c:v>50</c:v>
                </c:pt>
                <c:pt idx="1">
                  <c:v>130</c:v>
                </c:pt>
                <c:pt idx="2">
                  <c:v>45</c:v>
                </c:pt>
                <c:pt idx="3">
                  <c:v>74</c:v>
                </c:pt>
                <c:pt idx="4">
                  <c:v>64</c:v>
                </c:pt>
                <c:pt idx="5">
                  <c:v>128</c:v>
                </c:pt>
                <c:pt idx="6">
                  <c:v>31</c:v>
                </c:pt>
                <c:pt idx="7">
                  <c:v>60</c:v>
                </c:pt>
                <c:pt idx="8">
                  <c:v>62</c:v>
                </c:pt>
                <c:pt idx="9">
                  <c:v>122</c:v>
                </c:pt>
                <c:pt idx="10">
                  <c:v>37</c:v>
                </c:pt>
                <c:pt idx="11">
                  <c:v>60</c:v>
                </c:pt>
                <c:pt idx="12">
                  <c:v>41</c:v>
                </c:pt>
                <c:pt idx="13">
                  <c:v>74</c:v>
                </c:pt>
                <c:pt idx="14">
                  <c:v>25</c:v>
                </c:pt>
                <c:pt idx="15">
                  <c:v>53</c:v>
                </c:pt>
                <c:pt idx="16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2-470F-A539-6547418896B1}"/>
            </c:ext>
          </c:extLst>
        </c:ser>
        <c:ser>
          <c:idx val="2"/>
          <c:order val="2"/>
          <c:tx>
            <c:strRef>
              <c:f>Április!$S$1</c:f>
              <c:strCache>
                <c:ptCount val="1"/>
                <c:pt idx="0">
                  <c:v>Vas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Április!$A$2:$A$18</c:f>
              <c:numCache>
                <c:formatCode>m/d/yyyy</c:formatCode>
                <c:ptCount val="17"/>
                <c:pt idx="0">
                  <c:v>44652</c:v>
                </c:pt>
                <c:pt idx="1">
                  <c:v>44656</c:v>
                </c:pt>
                <c:pt idx="2">
                  <c:v>44657</c:v>
                </c:pt>
                <c:pt idx="3">
                  <c:v>44658</c:v>
                </c:pt>
                <c:pt idx="4">
                  <c:v>44659</c:v>
                </c:pt>
                <c:pt idx="5">
                  <c:v>44662</c:v>
                </c:pt>
                <c:pt idx="6">
                  <c:v>44663</c:v>
                </c:pt>
                <c:pt idx="7">
                  <c:v>44664</c:v>
                </c:pt>
                <c:pt idx="8">
                  <c:v>44665</c:v>
                </c:pt>
                <c:pt idx="9">
                  <c:v>44670</c:v>
                </c:pt>
                <c:pt idx="10">
                  <c:v>44671</c:v>
                </c:pt>
                <c:pt idx="11">
                  <c:v>44672</c:v>
                </c:pt>
                <c:pt idx="12">
                  <c:v>44673</c:v>
                </c:pt>
                <c:pt idx="13">
                  <c:v>44676</c:v>
                </c:pt>
                <c:pt idx="14">
                  <c:v>44677</c:v>
                </c:pt>
                <c:pt idx="15">
                  <c:v>44678</c:v>
                </c:pt>
                <c:pt idx="16">
                  <c:v>44679</c:v>
                </c:pt>
              </c:numCache>
            </c:numRef>
          </c:cat>
          <c:val>
            <c:numRef>
              <c:f>Április!$S$2:$S$18</c:f>
              <c:numCache>
                <c:formatCode>_-* #\ ##0_-;\-* #\ ##0_-;_-* "-"??_-;_-@_-</c:formatCode>
                <c:ptCount val="17"/>
                <c:pt idx="0">
                  <c:v>66</c:v>
                </c:pt>
                <c:pt idx="1">
                  <c:v>149</c:v>
                </c:pt>
                <c:pt idx="2">
                  <c:v>53</c:v>
                </c:pt>
                <c:pt idx="3">
                  <c:v>62</c:v>
                </c:pt>
                <c:pt idx="4">
                  <c:v>64</c:v>
                </c:pt>
                <c:pt idx="5">
                  <c:v>137</c:v>
                </c:pt>
                <c:pt idx="6">
                  <c:v>44</c:v>
                </c:pt>
                <c:pt idx="7">
                  <c:v>96</c:v>
                </c:pt>
                <c:pt idx="8">
                  <c:v>101</c:v>
                </c:pt>
                <c:pt idx="9">
                  <c:v>150</c:v>
                </c:pt>
                <c:pt idx="10">
                  <c:v>30</c:v>
                </c:pt>
                <c:pt idx="11">
                  <c:v>94</c:v>
                </c:pt>
                <c:pt idx="12">
                  <c:v>52</c:v>
                </c:pt>
                <c:pt idx="13">
                  <c:v>96</c:v>
                </c:pt>
                <c:pt idx="14">
                  <c:v>29</c:v>
                </c:pt>
                <c:pt idx="15">
                  <c:v>42</c:v>
                </c:pt>
                <c:pt idx="16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D2-470F-A539-6547418896B1}"/>
            </c:ext>
          </c:extLst>
        </c:ser>
        <c:ser>
          <c:idx val="3"/>
          <c:order val="3"/>
          <c:tx>
            <c:strRef>
              <c:f>Április!$T$1</c:f>
              <c:strCache>
                <c:ptCount val="1"/>
                <c:pt idx="0">
                  <c:v>Veszprém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Április!$A$2:$A$18</c:f>
              <c:numCache>
                <c:formatCode>m/d/yyyy</c:formatCode>
                <c:ptCount val="17"/>
                <c:pt idx="0">
                  <c:v>44652</c:v>
                </c:pt>
                <c:pt idx="1">
                  <c:v>44656</c:v>
                </c:pt>
                <c:pt idx="2">
                  <c:v>44657</c:v>
                </c:pt>
                <c:pt idx="3">
                  <c:v>44658</c:v>
                </c:pt>
                <c:pt idx="4">
                  <c:v>44659</c:v>
                </c:pt>
                <c:pt idx="5">
                  <c:v>44662</c:v>
                </c:pt>
                <c:pt idx="6">
                  <c:v>44663</c:v>
                </c:pt>
                <c:pt idx="7">
                  <c:v>44664</c:v>
                </c:pt>
                <c:pt idx="8">
                  <c:v>44665</c:v>
                </c:pt>
                <c:pt idx="9">
                  <c:v>44670</c:v>
                </c:pt>
                <c:pt idx="10">
                  <c:v>44671</c:v>
                </c:pt>
                <c:pt idx="11">
                  <c:v>44672</c:v>
                </c:pt>
                <c:pt idx="12">
                  <c:v>44673</c:v>
                </c:pt>
                <c:pt idx="13">
                  <c:v>44676</c:v>
                </c:pt>
                <c:pt idx="14">
                  <c:v>44677</c:v>
                </c:pt>
                <c:pt idx="15">
                  <c:v>44678</c:v>
                </c:pt>
                <c:pt idx="16">
                  <c:v>44679</c:v>
                </c:pt>
              </c:numCache>
            </c:numRef>
          </c:cat>
          <c:val>
            <c:numRef>
              <c:f>Április!$T$2:$T$18</c:f>
              <c:numCache>
                <c:formatCode>_-* #\ ##0_-;\-* #\ ##0_-;_-* "-"??_-;_-@_-</c:formatCode>
                <c:ptCount val="17"/>
                <c:pt idx="0">
                  <c:v>73</c:v>
                </c:pt>
                <c:pt idx="1">
                  <c:v>178</c:v>
                </c:pt>
                <c:pt idx="2">
                  <c:v>60</c:v>
                </c:pt>
                <c:pt idx="3">
                  <c:v>80</c:v>
                </c:pt>
                <c:pt idx="4">
                  <c:v>76</c:v>
                </c:pt>
                <c:pt idx="5">
                  <c:v>143</c:v>
                </c:pt>
                <c:pt idx="6">
                  <c:v>54</c:v>
                </c:pt>
                <c:pt idx="7">
                  <c:v>71</c:v>
                </c:pt>
                <c:pt idx="8">
                  <c:v>69</c:v>
                </c:pt>
                <c:pt idx="9">
                  <c:v>128</c:v>
                </c:pt>
                <c:pt idx="10">
                  <c:v>37</c:v>
                </c:pt>
                <c:pt idx="11">
                  <c:v>67</c:v>
                </c:pt>
                <c:pt idx="12">
                  <c:v>45</c:v>
                </c:pt>
                <c:pt idx="13">
                  <c:v>116</c:v>
                </c:pt>
                <c:pt idx="14">
                  <c:v>28</c:v>
                </c:pt>
                <c:pt idx="15">
                  <c:v>49</c:v>
                </c:pt>
                <c:pt idx="16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D2-470F-A539-654741889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092975"/>
        <c:axId val="954090479"/>
      </c:lineChart>
      <c:dateAx>
        <c:axId val="954092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0479"/>
        <c:crosses val="autoZero"/>
        <c:auto val="1"/>
        <c:lblOffset val="100"/>
        <c:baseTimeUnit val="days"/>
      </c:dateAx>
      <c:valAx>
        <c:axId val="9540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Március!$V$1</c:f>
              <c:strCache>
                <c:ptCount val="1"/>
                <c:pt idx="0">
                  <c:v>Összes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Március!$A$2:$A$22</c:f>
              <c:numCache>
                <c:formatCode>m/d/yyyy</c:formatCode>
                <c:ptCount val="21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44627</c:v>
                </c:pt>
                <c:pt idx="5">
                  <c:v>44628</c:v>
                </c:pt>
                <c:pt idx="6">
                  <c:v>44629</c:v>
                </c:pt>
                <c:pt idx="7">
                  <c:v>44630</c:v>
                </c:pt>
                <c:pt idx="8">
                  <c:v>44631</c:v>
                </c:pt>
                <c:pt idx="9">
                  <c:v>44636</c:v>
                </c:pt>
                <c:pt idx="10">
                  <c:v>44637</c:v>
                </c:pt>
                <c:pt idx="11">
                  <c:v>44638</c:v>
                </c:pt>
                <c:pt idx="12">
                  <c:v>44641</c:v>
                </c:pt>
                <c:pt idx="13">
                  <c:v>44642</c:v>
                </c:pt>
                <c:pt idx="14">
                  <c:v>44643</c:v>
                </c:pt>
                <c:pt idx="15">
                  <c:v>44644</c:v>
                </c:pt>
                <c:pt idx="16">
                  <c:v>44645</c:v>
                </c:pt>
                <c:pt idx="17">
                  <c:v>44648</c:v>
                </c:pt>
                <c:pt idx="18">
                  <c:v>44649</c:v>
                </c:pt>
                <c:pt idx="19">
                  <c:v>44650</c:v>
                </c:pt>
                <c:pt idx="20">
                  <c:v>44651</c:v>
                </c:pt>
              </c:numCache>
            </c:numRef>
          </c:cat>
          <c:val>
            <c:numRef>
              <c:f>Március!$V$2:$V$22</c:f>
              <c:numCache>
                <c:formatCode>_-* #\ ##0_-;\-* #\ ##0_-;_-* "-"??_-;_-@_-</c:formatCode>
                <c:ptCount val="21"/>
                <c:pt idx="0">
                  <c:v>2037</c:v>
                </c:pt>
                <c:pt idx="1">
                  <c:v>3539</c:v>
                </c:pt>
                <c:pt idx="2">
                  <c:v>3862</c:v>
                </c:pt>
                <c:pt idx="3">
                  <c:v>3064</c:v>
                </c:pt>
                <c:pt idx="4">
                  <c:v>5852</c:v>
                </c:pt>
                <c:pt idx="5">
                  <c:v>1387</c:v>
                </c:pt>
                <c:pt idx="6">
                  <c:v>2632</c:v>
                </c:pt>
                <c:pt idx="7">
                  <c:v>2377</c:v>
                </c:pt>
                <c:pt idx="8">
                  <c:v>2068</c:v>
                </c:pt>
                <c:pt idx="9">
                  <c:v>4902</c:v>
                </c:pt>
                <c:pt idx="10">
                  <c:v>1503</c:v>
                </c:pt>
                <c:pt idx="11">
                  <c:v>3322</c:v>
                </c:pt>
                <c:pt idx="12">
                  <c:v>5839</c:v>
                </c:pt>
                <c:pt idx="13">
                  <c:v>1495</c:v>
                </c:pt>
                <c:pt idx="14">
                  <c:v>2845</c:v>
                </c:pt>
                <c:pt idx="15">
                  <c:v>2651</c:v>
                </c:pt>
                <c:pt idx="16">
                  <c:v>2439</c:v>
                </c:pt>
                <c:pt idx="17">
                  <c:v>5223</c:v>
                </c:pt>
                <c:pt idx="18">
                  <c:v>1730</c:v>
                </c:pt>
                <c:pt idx="19">
                  <c:v>2906</c:v>
                </c:pt>
                <c:pt idx="20">
                  <c:v>2654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D-413F-87AF-76D36F163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55252255"/>
        <c:axId val="955248927"/>
      </c:barChart>
      <c:dateAx>
        <c:axId val="955252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48927"/>
        <c:crosses val="autoZero"/>
        <c:auto val="1"/>
        <c:lblOffset val="100"/>
        <c:baseTimeUnit val="days"/>
      </c:dateAx>
      <c:valAx>
        <c:axId val="95524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525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Napi új fertőzöttek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Március!$I$1</c:f>
              <c:strCache>
                <c:ptCount val="1"/>
                <c:pt idx="0">
                  <c:v>Győr-Moson-Sopron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Március!$A$2:$A$22</c:f>
              <c:numCache>
                <c:formatCode>m/d/yyyy</c:formatCode>
                <c:ptCount val="21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44627</c:v>
                </c:pt>
                <c:pt idx="5">
                  <c:v>44628</c:v>
                </c:pt>
                <c:pt idx="6">
                  <c:v>44629</c:v>
                </c:pt>
                <c:pt idx="7">
                  <c:v>44630</c:v>
                </c:pt>
                <c:pt idx="8">
                  <c:v>44631</c:v>
                </c:pt>
                <c:pt idx="9">
                  <c:v>44636</c:v>
                </c:pt>
                <c:pt idx="10">
                  <c:v>44637</c:v>
                </c:pt>
                <c:pt idx="11">
                  <c:v>44638</c:v>
                </c:pt>
                <c:pt idx="12">
                  <c:v>44641</c:v>
                </c:pt>
                <c:pt idx="13">
                  <c:v>44642</c:v>
                </c:pt>
                <c:pt idx="14">
                  <c:v>44643</c:v>
                </c:pt>
                <c:pt idx="15">
                  <c:v>44644</c:v>
                </c:pt>
                <c:pt idx="16">
                  <c:v>44645</c:v>
                </c:pt>
                <c:pt idx="17">
                  <c:v>44648</c:v>
                </c:pt>
                <c:pt idx="18">
                  <c:v>44649</c:v>
                </c:pt>
                <c:pt idx="19">
                  <c:v>44650</c:v>
                </c:pt>
                <c:pt idx="20">
                  <c:v>44651</c:v>
                </c:pt>
              </c:numCache>
            </c:numRef>
          </c:cat>
          <c:val>
            <c:numRef>
              <c:f>Március!$I$2:$I$22</c:f>
              <c:numCache>
                <c:formatCode>_-* #\ ##0_-;\-* #\ ##0_-;_-* "-"??_-;_-@_-</c:formatCode>
                <c:ptCount val="21"/>
                <c:pt idx="0">
                  <c:v>109</c:v>
                </c:pt>
                <c:pt idx="1">
                  <c:v>198</c:v>
                </c:pt>
                <c:pt idx="2">
                  <c:v>198</c:v>
                </c:pt>
                <c:pt idx="3">
                  <c:v>135</c:v>
                </c:pt>
                <c:pt idx="4">
                  <c:v>408</c:v>
                </c:pt>
                <c:pt idx="5">
                  <c:v>64</c:v>
                </c:pt>
                <c:pt idx="6">
                  <c:v>150</c:v>
                </c:pt>
                <c:pt idx="7">
                  <c:v>148</c:v>
                </c:pt>
                <c:pt idx="8">
                  <c:v>105</c:v>
                </c:pt>
                <c:pt idx="9">
                  <c:v>297</c:v>
                </c:pt>
                <c:pt idx="10">
                  <c:v>86</c:v>
                </c:pt>
                <c:pt idx="11">
                  <c:v>167</c:v>
                </c:pt>
                <c:pt idx="12">
                  <c:v>555</c:v>
                </c:pt>
                <c:pt idx="13">
                  <c:v>58</c:v>
                </c:pt>
                <c:pt idx="14">
                  <c:v>161</c:v>
                </c:pt>
                <c:pt idx="15">
                  <c:v>168</c:v>
                </c:pt>
                <c:pt idx="16">
                  <c:v>127</c:v>
                </c:pt>
                <c:pt idx="17">
                  <c:v>272</c:v>
                </c:pt>
                <c:pt idx="18">
                  <c:v>84</c:v>
                </c:pt>
                <c:pt idx="19">
                  <c:v>110</c:v>
                </c:pt>
                <c:pt idx="20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2-4961-B684-EC4C79B4E5A9}"/>
            </c:ext>
          </c:extLst>
        </c:ser>
        <c:ser>
          <c:idx val="1"/>
          <c:order val="1"/>
          <c:tx>
            <c:strRef>
              <c:f>Március!$M$1</c:f>
              <c:strCache>
                <c:ptCount val="1"/>
                <c:pt idx="0">
                  <c:v>Komárom-Esztergom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Március!$A$2:$A$22</c:f>
              <c:numCache>
                <c:formatCode>m/d/yyyy</c:formatCode>
                <c:ptCount val="21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44627</c:v>
                </c:pt>
                <c:pt idx="5">
                  <c:v>44628</c:v>
                </c:pt>
                <c:pt idx="6">
                  <c:v>44629</c:v>
                </c:pt>
                <c:pt idx="7">
                  <c:v>44630</c:v>
                </c:pt>
                <c:pt idx="8">
                  <c:v>44631</c:v>
                </c:pt>
                <c:pt idx="9">
                  <c:v>44636</c:v>
                </c:pt>
                <c:pt idx="10">
                  <c:v>44637</c:v>
                </c:pt>
                <c:pt idx="11">
                  <c:v>44638</c:v>
                </c:pt>
                <c:pt idx="12">
                  <c:v>44641</c:v>
                </c:pt>
                <c:pt idx="13">
                  <c:v>44642</c:v>
                </c:pt>
                <c:pt idx="14">
                  <c:v>44643</c:v>
                </c:pt>
                <c:pt idx="15">
                  <c:v>44644</c:v>
                </c:pt>
                <c:pt idx="16">
                  <c:v>44645</c:v>
                </c:pt>
                <c:pt idx="17">
                  <c:v>44648</c:v>
                </c:pt>
                <c:pt idx="18">
                  <c:v>44649</c:v>
                </c:pt>
                <c:pt idx="19">
                  <c:v>44650</c:v>
                </c:pt>
                <c:pt idx="20">
                  <c:v>44651</c:v>
                </c:pt>
              </c:numCache>
            </c:numRef>
          </c:cat>
          <c:val>
            <c:numRef>
              <c:f>Március!$M$2:$M$22</c:f>
              <c:numCache>
                <c:formatCode>_-* #\ ##0_-;\-* #\ ##0_-;_-* "-"??_-;_-@_-</c:formatCode>
                <c:ptCount val="21"/>
                <c:pt idx="0">
                  <c:v>39</c:v>
                </c:pt>
                <c:pt idx="1">
                  <c:v>76</c:v>
                </c:pt>
                <c:pt idx="2">
                  <c:v>100</c:v>
                </c:pt>
                <c:pt idx="3">
                  <c:v>125</c:v>
                </c:pt>
                <c:pt idx="4">
                  <c:v>161</c:v>
                </c:pt>
                <c:pt idx="5">
                  <c:v>30</c:v>
                </c:pt>
                <c:pt idx="6">
                  <c:v>53</c:v>
                </c:pt>
                <c:pt idx="7">
                  <c:v>62</c:v>
                </c:pt>
                <c:pt idx="8">
                  <c:v>55</c:v>
                </c:pt>
                <c:pt idx="9">
                  <c:v>128</c:v>
                </c:pt>
                <c:pt idx="10">
                  <c:v>38</c:v>
                </c:pt>
                <c:pt idx="11">
                  <c:v>65</c:v>
                </c:pt>
                <c:pt idx="12">
                  <c:v>181</c:v>
                </c:pt>
                <c:pt idx="13">
                  <c:v>35</c:v>
                </c:pt>
                <c:pt idx="14">
                  <c:v>61</c:v>
                </c:pt>
                <c:pt idx="15">
                  <c:v>88</c:v>
                </c:pt>
                <c:pt idx="16">
                  <c:v>67</c:v>
                </c:pt>
                <c:pt idx="17">
                  <c:v>112</c:v>
                </c:pt>
                <c:pt idx="18">
                  <c:v>54</c:v>
                </c:pt>
                <c:pt idx="19">
                  <c:v>76</c:v>
                </c:pt>
                <c:pt idx="20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2-4961-B684-EC4C79B4E5A9}"/>
            </c:ext>
          </c:extLst>
        </c:ser>
        <c:ser>
          <c:idx val="2"/>
          <c:order val="2"/>
          <c:tx>
            <c:strRef>
              <c:f>Március!$S$1</c:f>
              <c:strCache>
                <c:ptCount val="1"/>
                <c:pt idx="0">
                  <c:v>Vas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Március!$A$2:$A$22</c:f>
              <c:numCache>
                <c:formatCode>m/d/yyyy</c:formatCode>
                <c:ptCount val="21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44627</c:v>
                </c:pt>
                <c:pt idx="5">
                  <c:v>44628</c:v>
                </c:pt>
                <c:pt idx="6">
                  <c:v>44629</c:v>
                </c:pt>
                <c:pt idx="7">
                  <c:v>44630</c:v>
                </c:pt>
                <c:pt idx="8">
                  <c:v>44631</c:v>
                </c:pt>
                <c:pt idx="9">
                  <c:v>44636</c:v>
                </c:pt>
                <c:pt idx="10">
                  <c:v>44637</c:v>
                </c:pt>
                <c:pt idx="11">
                  <c:v>44638</c:v>
                </c:pt>
                <c:pt idx="12">
                  <c:v>44641</c:v>
                </c:pt>
                <c:pt idx="13">
                  <c:v>44642</c:v>
                </c:pt>
                <c:pt idx="14">
                  <c:v>44643</c:v>
                </c:pt>
                <c:pt idx="15">
                  <c:v>44644</c:v>
                </c:pt>
                <c:pt idx="16">
                  <c:v>44645</c:v>
                </c:pt>
                <c:pt idx="17">
                  <c:v>44648</c:v>
                </c:pt>
                <c:pt idx="18">
                  <c:v>44649</c:v>
                </c:pt>
                <c:pt idx="19">
                  <c:v>44650</c:v>
                </c:pt>
                <c:pt idx="20">
                  <c:v>44651</c:v>
                </c:pt>
              </c:numCache>
            </c:numRef>
          </c:cat>
          <c:val>
            <c:numRef>
              <c:f>Március!$S$2:$S$22</c:f>
              <c:numCache>
                <c:formatCode>_-* #\ ##0_-;\-* #\ ##0_-;_-* "-"??_-;_-@_-</c:formatCode>
                <c:ptCount val="21"/>
                <c:pt idx="0">
                  <c:v>79</c:v>
                </c:pt>
                <c:pt idx="1">
                  <c:v>92</c:v>
                </c:pt>
                <c:pt idx="2">
                  <c:v>98</c:v>
                </c:pt>
                <c:pt idx="3">
                  <c:v>82</c:v>
                </c:pt>
                <c:pt idx="4">
                  <c:v>156</c:v>
                </c:pt>
                <c:pt idx="5">
                  <c:v>42</c:v>
                </c:pt>
                <c:pt idx="6">
                  <c:v>66</c:v>
                </c:pt>
                <c:pt idx="7">
                  <c:v>39</c:v>
                </c:pt>
                <c:pt idx="8">
                  <c:v>46</c:v>
                </c:pt>
                <c:pt idx="9">
                  <c:v>131</c:v>
                </c:pt>
                <c:pt idx="10">
                  <c:v>23</c:v>
                </c:pt>
                <c:pt idx="11">
                  <c:v>72</c:v>
                </c:pt>
                <c:pt idx="12">
                  <c:v>137</c:v>
                </c:pt>
                <c:pt idx="13">
                  <c:v>22</c:v>
                </c:pt>
                <c:pt idx="14">
                  <c:v>69</c:v>
                </c:pt>
                <c:pt idx="15">
                  <c:v>56</c:v>
                </c:pt>
                <c:pt idx="16">
                  <c:v>69</c:v>
                </c:pt>
                <c:pt idx="17">
                  <c:v>118</c:v>
                </c:pt>
                <c:pt idx="18">
                  <c:v>45</c:v>
                </c:pt>
                <c:pt idx="19">
                  <c:v>63</c:v>
                </c:pt>
                <c:pt idx="20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2-4961-B684-EC4C79B4E5A9}"/>
            </c:ext>
          </c:extLst>
        </c:ser>
        <c:ser>
          <c:idx val="3"/>
          <c:order val="3"/>
          <c:tx>
            <c:strRef>
              <c:f>Március!$T$1</c:f>
              <c:strCache>
                <c:ptCount val="1"/>
                <c:pt idx="0">
                  <c:v>Veszprém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Március!$A$2:$A$22</c:f>
              <c:numCache>
                <c:formatCode>m/d/yyyy</c:formatCode>
                <c:ptCount val="21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44627</c:v>
                </c:pt>
                <c:pt idx="5">
                  <c:v>44628</c:v>
                </c:pt>
                <c:pt idx="6">
                  <c:v>44629</c:v>
                </c:pt>
                <c:pt idx="7">
                  <c:v>44630</c:v>
                </c:pt>
                <c:pt idx="8">
                  <c:v>44631</c:v>
                </c:pt>
                <c:pt idx="9">
                  <c:v>44636</c:v>
                </c:pt>
                <c:pt idx="10">
                  <c:v>44637</c:v>
                </c:pt>
                <c:pt idx="11">
                  <c:v>44638</c:v>
                </c:pt>
                <c:pt idx="12">
                  <c:v>44641</c:v>
                </c:pt>
                <c:pt idx="13">
                  <c:v>44642</c:v>
                </c:pt>
                <c:pt idx="14">
                  <c:v>44643</c:v>
                </c:pt>
                <c:pt idx="15">
                  <c:v>44644</c:v>
                </c:pt>
                <c:pt idx="16">
                  <c:v>44645</c:v>
                </c:pt>
                <c:pt idx="17">
                  <c:v>44648</c:v>
                </c:pt>
                <c:pt idx="18">
                  <c:v>44649</c:v>
                </c:pt>
                <c:pt idx="19">
                  <c:v>44650</c:v>
                </c:pt>
                <c:pt idx="20">
                  <c:v>44651</c:v>
                </c:pt>
              </c:numCache>
            </c:numRef>
          </c:cat>
          <c:val>
            <c:numRef>
              <c:f>Március!$T$2:$T$22</c:f>
              <c:numCache>
                <c:formatCode>_-* #\ ##0_-;\-* #\ ##0_-;_-* "-"??_-;_-@_-</c:formatCode>
                <c:ptCount val="21"/>
                <c:pt idx="0">
                  <c:v>86</c:v>
                </c:pt>
                <c:pt idx="1">
                  <c:v>113</c:v>
                </c:pt>
                <c:pt idx="2">
                  <c:v>141</c:v>
                </c:pt>
                <c:pt idx="3">
                  <c:v>111</c:v>
                </c:pt>
                <c:pt idx="4">
                  <c:v>196</c:v>
                </c:pt>
                <c:pt idx="5">
                  <c:v>68</c:v>
                </c:pt>
                <c:pt idx="6">
                  <c:v>82</c:v>
                </c:pt>
                <c:pt idx="7">
                  <c:v>113</c:v>
                </c:pt>
                <c:pt idx="8">
                  <c:v>78</c:v>
                </c:pt>
                <c:pt idx="9">
                  <c:v>188</c:v>
                </c:pt>
                <c:pt idx="10">
                  <c:v>41</c:v>
                </c:pt>
                <c:pt idx="11">
                  <c:v>90</c:v>
                </c:pt>
                <c:pt idx="12">
                  <c:v>183</c:v>
                </c:pt>
                <c:pt idx="13">
                  <c:v>57</c:v>
                </c:pt>
                <c:pt idx="14">
                  <c:v>65</c:v>
                </c:pt>
                <c:pt idx="15">
                  <c:v>107</c:v>
                </c:pt>
                <c:pt idx="16">
                  <c:v>61</c:v>
                </c:pt>
                <c:pt idx="17">
                  <c:v>187</c:v>
                </c:pt>
                <c:pt idx="18">
                  <c:v>56</c:v>
                </c:pt>
                <c:pt idx="19">
                  <c:v>60</c:v>
                </c:pt>
                <c:pt idx="2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A2-4961-B684-EC4C79B4E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092975"/>
        <c:axId val="954090479"/>
      </c:lineChart>
      <c:dateAx>
        <c:axId val="954092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0479"/>
        <c:crosses val="autoZero"/>
        <c:auto val="1"/>
        <c:lblOffset val="100"/>
        <c:baseTimeUnit val="days"/>
      </c:dateAx>
      <c:valAx>
        <c:axId val="9540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40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Február!$H$1</c:f>
              <c:strCache>
                <c:ptCount val="1"/>
                <c:pt idx="0">
                  <c:v>Fejér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Február!$A$2:$A$21</c:f>
              <c:numCache>
                <c:formatCode>m/d/yyyy</c:formatCode>
                <c:ptCount val="20"/>
                <c:pt idx="0">
                  <c:v>44593</c:v>
                </c:pt>
                <c:pt idx="1">
                  <c:v>44594</c:v>
                </c:pt>
                <c:pt idx="2">
                  <c:v>44595</c:v>
                </c:pt>
                <c:pt idx="3">
                  <c:v>44596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44606</c:v>
                </c:pt>
                <c:pt idx="10">
                  <c:v>44607</c:v>
                </c:pt>
                <c:pt idx="11">
                  <c:v>44608</c:v>
                </c:pt>
                <c:pt idx="12">
                  <c:v>44609</c:v>
                </c:pt>
                <c:pt idx="13">
                  <c:v>44610</c:v>
                </c:pt>
                <c:pt idx="14">
                  <c:v>44613</c:v>
                </c:pt>
                <c:pt idx="15">
                  <c:v>44614</c:v>
                </c:pt>
                <c:pt idx="16">
                  <c:v>44615</c:v>
                </c:pt>
                <c:pt idx="17">
                  <c:v>44616</c:v>
                </c:pt>
                <c:pt idx="18">
                  <c:v>44617</c:v>
                </c:pt>
                <c:pt idx="19">
                  <c:v>44620</c:v>
                </c:pt>
              </c:numCache>
            </c:numRef>
          </c:cat>
          <c:val>
            <c:numRef>
              <c:f>Február!$H$2:$H$21</c:f>
              <c:numCache>
                <c:formatCode>_-* #\ ##0_-;\-* #\ ##0_-;_-* "-"??_-;_-@_-</c:formatCode>
                <c:ptCount val="20"/>
                <c:pt idx="0">
                  <c:v>421</c:v>
                </c:pt>
                <c:pt idx="1">
                  <c:v>835</c:v>
                </c:pt>
                <c:pt idx="2">
                  <c:v>752</c:v>
                </c:pt>
                <c:pt idx="3">
                  <c:v>752</c:v>
                </c:pt>
                <c:pt idx="4">
                  <c:v>1490</c:v>
                </c:pt>
                <c:pt idx="5">
                  <c:v>290</c:v>
                </c:pt>
                <c:pt idx="6">
                  <c:v>503</c:v>
                </c:pt>
                <c:pt idx="7">
                  <c:v>552</c:v>
                </c:pt>
                <c:pt idx="8">
                  <c:v>553</c:v>
                </c:pt>
                <c:pt idx="9">
                  <c:v>1001</c:v>
                </c:pt>
                <c:pt idx="10">
                  <c:v>156</c:v>
                </c:pt>
                <c:pt idx="11">
                  <c:v>371</c:v>
                </c:pt>
                <c:pt idx="12">
                  <c:v>332</c:v>
                </c:pt>
                <c:pt idx="13">
                  <c:v>332</c:v>
                </c:pt>
                <c:pt idx="14">
                  <c:v>538</c:v>
                </c:pt>
                <c:pt idx="15">
                  <c:v>184</c:v>
                </c:pt>
                <c:pt idx="16">
                  <c:v>228</c:v>
                </c:pt>
                <c:pt idx="17">
                  <c:v>278</c:v>
                </c:pt>
                <c:pt idx="18">
                  <c:v>171</c:v>
                </c:pt>
                <c:pt idx="19">
                  <c:v>5765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70-4FEE-9341-B1118A5C0467}"/>
            </c:ext>
          </c:extLst>
        </c:ser>
        <c:ser>
          <c:idx val="1"/>
          <c:order val="1"/>
          <c:tx>
            <c:strRef>
              <c:f>Február!$I$1</c:f>
              <c:strCache>
                <c:ptCount val="1"/>
                <c:pt idx="0">
                  <c:v>Győr-Moson-Sopron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Február!$A$2:$A$21</c:f>
              <c:numCache>
                <c:formatCode>m/d/yyyy</c:formatCode>
                <c:ptCount val="20"/>
                <c:pt idx="0">
                  <c:v>44593</c:v>
                </c:pt>
                <c:pt idx="1">
                  <c:v>44594</c:v>
                </c:pt>
                <c:pt idx="2">
                  <c:v>44595</c:v>
                </c:pt>
                <c:pt idx="3">
                  <c:v>44596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44606</c:v>
                </c:pt>
                <c:pt idx="10">
                  <c:v>44607</c:v>
                </c:pt>
                <c:pt idx="11">
                  <c:v>44608</c:v>
                </c:pt>
                <c:pt idx="12">
                  <c:v>44609</c:v>
                </c:pt>
                <c:pt idx="13">
                  <c:v>44610</c:v>
                </c:pt>
                <c:pt idx="14">
                  <c:v>44613</c:v>
                </c:pt>
                <c:pt idx="15">
                  <c:v>44614</c:v>
                </c:pt>
                <c:pt idx="16">
                  <c:v>44615</c:v>
                </c:pt>
                <c:pt idx="17">
                  <c:v>44616</c:v>
                </c:pt>
                <c:pt idx="18">
                  <c:v>44617</c:v>
                </c:pt>
                <c:pt idx="19">
                  <c:v>44620</c:v>
                </c:pt>
              </c:numCache>
            </c:numRef>
          </c:cat>
          <c:val>
            <c:numRef>
              <c:f>Február!$I$2:$I$21</c:f>
              <c:numCache>
                <c:formatCode>_-* #\ ##0_-;\-* #\ ##0_-;_-* "-"??_-;_-@_-</c:formatCode>
                <c:ptCount val="20"/>
                <c:pt idx="0">
                  <c:v>504</c:v>
                </c:pt>
                <c:pt idx="1">
                  <c:v>1337</c:v>
                </c:pt>
                <c:pt idx="2">
                  <c:v>1042</c:v>
                </c:pt>
                <c:pt idx="3">
                  <c:v>1052</c:v>
                </c:pt>
                <c:pt idx="4">
                  <c:v>2295</c:v>
                </c:pt>
                <c:pt idx="5">
                  <c:v>379</c:v>
                </c:pt>
                <c:pt idx="6">
                  <c:v>792</c:v>
                </c:pt>
                <c:pt idx="7">
                  <c:v>737</c:v>
                </c:pt>
                <c:pt idx="8">
                  <c:v>641</c:v>
                </c:pt>
                <c:pt idx="9">
                  <c:v>1226</c:v>
                </c:pt>
                <c:pt idx="10">
                  <c:v>248</c:v>
                </c:pt>
                <c:pt idx="11">
                  <c:v>482</c:v>
                </c:pt>
                <c:pt idx="12">
                  <c:v>431</c:v>
                </c:pt>
                <c:pt idx="13">
                  <c:v>416</c:v>
                </c:pt>
                <c:pt idx="14">
                  <c:v>701</c:v>
                </c:pt>
                <c:pt idx="15">
                  <c:v>173</c:v>
                </c:pt>
                <c:pt idx="16">
                  <c:v>300</c:v>
                </c:pt>
                <c:pt idx="17">
                  <c:v>307</c:v>
                </c:pt>
                <c:pt idx="18">
                  <c:v>255</c:v>
                </c:pt>
                <c:pt idx="19">
                  <c:v>8681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70-4FEE-9341-B1118A5C0467}"/>
            </c:ext>
          </c:extLst>
        </c:ser>
        <c:ser>
          <c:idx val="2"/>
          <c:order val="2"/>
          <c:tx>
            <c:strRef>
              <c:f>Február!$S$1</c:f>
              <c:strCache>
                <c:ptCount val="1"/>
                <c:pt idx="0">
                  <c:v>Vas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Február!$A$2:$A$21</c:f>
              <c:numCache>
                <c:formatCode>m/d/yyyy</c:formatCode>
                <c:ptCount val="20"/>
                <c:pt idx="0">
                  <c:v>44593</c:v>
                </c:pt>
                <c:pt idx="1">
                  <c:v>44594</c:v>
                </c:pt>
                <c:pt idx="2">
                  <c:v>44595</c:v>
                </c:pt>
                <c:pt idx="3">
                  <c:v>44596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44606</c:v>
                </c:pt>
                <c:pt idx="10">
                  <c:v>44607</c:v>
                </c:pt>
                <c:pt idx="11">
                  <c:v>44608</c:v>
                </c:pt>
                <c:pt idx="12">
                  <c:v>44609</c:v>
                </c:pt>
                <c:pt idx="13">
                  <c:v>44610</c:v>
                </c:pt>
                <c:pt idx="14">
                  <c:v>44613</c:v>
                </c:pt>
                <c:pt idx="15">
                  <c:v>44614</c:v>
                </c:pt>
                <c:pt idx="16">
                  <c:v>44615</c:v>
                </c:pt>
                <c:pt idx="17">
                  <c:v>44616</c:v>
                </c:pt>
                <c:pt idx="18">
                  <c:v>44617</c:v>
                </c:pt>
                <c:pt idx="19">
                  <c:v>44620</c:v>
                </c:pt>
              </c:numCache>
            </c:numRef>
          </c:cat>
          <c:val>
            <c:numRef>
              <c:f>Február!$S$2:$S$21</c:f>
              <c:numCache>
                <c:formatCode>_-* #\ ##0_-;\-* #\ ##0_-;_-* "-"??_-;_-@_-</c:formatCode>
                <c:ptCount val="20"/>
                <c:pt idx="0">
                  <c:v>308</c:v>
                </c:pt>
                <c:pt idx="1">
                  <c:v>549</c:v>
                </c:pt>
                <c:pt idx="2">
                  <c:v>580</c:v>
                </c:pt>
                <c:pt idx="3">
                  <c:v>383</c:v>
                </c:pt>
                <c:pt idx="4">
                  <c:v>1118</c:v>
                </c:pt>
                <c:pt idx="5">
                  <c:v>299</c:v>
                </c:pt>
                <c:pt idx="6">
                  <c:v>387</c:v>
                </c:pt>
                <c:pt idx="7">
                  <c:v>408</c:v>
                </c:pt>
                <c:pt idx="8">
                  <c:v>397</c:v>
                </c:pt>
                <c:pt idx="9">
                  <c:v>795</c:v>
                </c:pt>
                <c:pt idx="10">
                  <c:v>121</c:v>
                </c:pt>
                <c:pt idx="11">
                  <c:v>233</c:v>
                </c:pt>
                <c:pt idx="12">
                  <c:v>240</c:v>
                </c:pt>
                <c:pt idx="13">
                  <c:v>204</c:v>
                </c:pt>
                <c:pt idx="14">
                  <c:v>423</c:v>
                </c:pt>
                <c:pt idx="15">
                  <c:v>115</c:v>
                </c:pt>
                <c:pt idx="16">
                  <c:v>153</c:v>
                </c:pt>
                <c:pt idx="17">
                  <c:v>143</c:v>
                </c:pt>
                <c:pt idx="18">
                  <c:v>103</c:v>
                </c:pt>
                <c:pt idx="19">
                  <c:v>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70-4FEE-9341-B1118A5C0467}"/>
            </c:ext>
          </c:extLst>
        </c:ser>
        <c:ser>
          <c:idx val="3"/>
          <c:order val="3"/>
          <c:tx>
            <c:strRef>
              <c:f>Február!$T$1</c:f>
              <c:strCache>
                <c:ptCount val="1"/>
                <c:pt idx="0">
                  <c:v>Veszprém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Február!$A$2:$A$21</c:f>
              <c:numCache>
                <c:formatCode>m/d/yyyy</c:formatCode>
                <c:ptCount val="20"/>
                <c:pt idx="0">
                  <c:v>44593</c:v>
                </c:pt>
                <c:pt idx="1">
                  <c:v>44594</c:v>
                </c:pt>
                <c:pt idx="2">
                  <c:v>44595</c:v>
                </c:pt>
                <c:pt idx="3">
                  <c:v>44596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44606</c:v>
                </c:pt>
                <c:pt idx="10">
                  <c:v>44607</c:v>
                </c:pt>
                <c:pt idx="11">
                  <c:v>44608</c:v>
                </c:pt>
                <c:pt idx="12">
                  <c:v>44609</c:v>
                </c:pt>
                <c:pt idx="13">
                  <c:v>44610</c:v>
                </c:pt>
                <c:pt idx="14">
                  <c:v>44613</c:v>
                </c:pt>
                <c:pt idx="15">
                  <c:v>44614</c:v>
                </c:pt>
                <c:pt idx="16">
                  <c:v>44615</c:v>
                </c:pt>
                <c:pt idx="17">
                  <c:v>44616</c:v>
                </c:pt>
                <c:pt idx="18">
                  <c:v>44617</c:v>
                </c:pt>
                <c:pt idx="19">
                  <c:v>44620</c:v>
                </c:pt>
              </c:numCache>
            </c:numRef>
          </c:cat>
          <c:val>
            <c:numRef>
              <c:f>Február!$T$2:$T$21</c:f>
              <c:numCache>
                <c:formatCode>_-* #\ ##0_-;\-* #\ ##0_-;_-* "-"??_-;_-@_-</c:formatCode>
                <c:ptCount val="20"/>
                <c:pt idx="0">
                  <c:v>508</c:v>
                </c:pt>
                <c:pt idx="1">
                  <c:v>709</c:v>
                </c:pt>
                <c:pt idx="2">
                  <c:v>771</c:v>
                </c:pt>
                <c:pt idx="3">
                  <c:v>697</c:v>
                </c:pt>
                <c:pt idx="4">
                  <c:v>1508</c:v>
                </c:pt>
                <c:pt idx="5">
                  <c:v>290</c:v>
                </c:pt>
                <c:pt idx="6">
                  <c:v>523</c:v>
                </c:pt>
                <c:pt idx="7">
                  <c:v>535</c:v>
                </c:pt>
                <c:pt idx="8">
                  <c:v>512</c:v>
                </c:pt>
                <c:pt idx="9">
                  <c:v>938</c:v>
                </c:pt>
                <c:pt idx="10">
                  <c:v>221</c:v>
                </c:pt>
                <c:pt idx="11">
                  <c:v>361</c:v>
                </c:pt>
                <c:pt idx="12">
                  <c:v>383</c:v>
                </c:pt>
                <c:pt idx="13">
                  <c:v>334</c:v>
                </c:pt>
                <c:pt idx="14">
                  <c:v>661</c:v>
                </c:pt>
                <c:pt idx="15">
                  <c:v>161</c:v>
                </c:pt>
                <c:pt idx="16">
                  <c:v>216</c:v>
                </c:pt>
                <c:pt idx="17">
                  <c:v>215</c:v>
                </c:pt>
                <c:pt idx="18">
                  <c:v>189</c:v>
                </c:pt>
                <c:pt idx="19">
                  <c:v>4982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70-4FEE-9341-B1118A5C0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3966911"/>
        <c:axId val="1473959999"/>
      </c:lineChart>
      <c:dateAx>
        <c:axId val="14739669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73959999"/>
        <c:crosses val="autoZero"/>
        <c:auto val="1"/>
        <c:lblOffset val="100"/>
        <c:baseTimeUnit val="days"/>
      </c:dateAx>
      <c:valAx>
        <c:axId val="14739599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7396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622379948985245E-2"/>
          <c:y val="2.6305170905360969E-2"/>
          <c:w val="0.90720860596650765"/>
          <c:h val="0.60315413159561948"/>
        </c:manualLayout>
      </c:layout>
      <c:lineChart>
        <c:grouping val="standard"/>
        <c:varyColors val="0"/>
        <c:ser>
          <c:idx val="0"/>
          <c:order val="0"/>
          <c:tx>
            <c:strRef>
              <c:f>Január!$H$1</c:f>
              <c:strCache>
                <c:ptCount val="1"/>
                <c:pt idx="0">
                  <c:v>Fejér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Január!$A$2:$A$22</c:f>
              <c:numCache>
                <c:formatCode>m/d/yyyy</c:formatCode>
                <c:ptCount val="21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44578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44585</c:v>
                </c:pt>
                <c:pt idx="16">
                  <c:v>44586</c:v>
                </c:pt>
                <c:pt idx="17">
                  <c:v>44587</c:v>
                </c:pt>
                <c:pt idx="18">
                  <c:v>44588</c:v>
                </c:pt>
                <c:pt idx="19">
                  <c:v>44589</c:v>
                </c:pt>
                <c:pt idx="20">
                  <c:v>44592</c:v>
                </c:pt>
              </c:numCache>
            </c:numRef>
          </c:cat>
          <c:val>
            <c:numRef>
              <c:f>Január!$H$2:$H$22</c:f>
              <c:numCache>
                <c:formatCode>_-* #\ ##0_-;\-* #\ ##0_-;_-* "-"??_-;_-@_-</c:formatCode>
                <c:ptCount val="21"/>
                <c:pt idx="0">
                  <c:v>246</c:v>
                </c:pt>
                <c:pt idx="1">
                  <c:v>83</c:v>
                </c:pt>
                <c:pt idx="2">
                  <c:v>206</c:v>
                </c:pt>
                <c:pt idx="3">
                  <c:v>265</c:v>
                </c:pt>
                <c:pt idx="4">
                  <c:v>227</c:v>
                </c:pt>
                <c:pt idx="5">
                  <c:v>645</c:v>
                </c:pt>
                <c:pt idx="6">
                  <c:v>114</c:v>
                </c:pt>
                <c:pt idx="7">
                  <c:v>267</c:v>
                </c:pt>
                <c:pt idx="8">
                  <c:v>335</c:v>
                </c:pt>
                <c:pt idx="9">
                  <c:v>346</c:v>
                </c:pt>
                <c:pt idx="10">
                  <c:v>892</c:v>
                </c:pt>
                <c:pt idx="11">
                  <c:v>155</c:v>
                </c:pt>
                <c:pt idx="12">
                  <c:v>551</c:v>
                </c:pt>
                <c:pt idx="13">
                  <c:v>552</c:v>
                </c:pt>
                <c:pt idx="14">
                  <c:v>587</c:v>
                </c:pt>
                <c:pt idx="15">
                  <c:v>1641</c:v>
                </c:pt>
                <c:pt idx="16">
                  <c:v>449</c:v>
                </c:pt>
                <c:pt idx="17">
                  <c:v>808</c:v>
                </c:pt>
                <c:pt idx="18">
                  <c:v>755</c:v>
                </c:pt>
                <c:pt idx="19">
                  <c:v>807</c:v>
                </c:pt>
                <c:pt idx="20">
                  <c:v>1792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2-4A76-B649-E3894A4248A9}"/>
            </c:ext>
          </c:extLst>
        </c:ser>
        <c:ser>
          <c:idx val="1"/>
          <c:order val="1"/>
          <c:tx>
            <c:strRef>
              <c:f>Január!$I$1</c:f>
              <c:strCache>
                <c:ptCount val="1"/>
                <c:pt idx="0">
                  <c:v>Győr-Moson-Sopron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Január!$A$2:$A$22</c:f>
              <c:numCache>
                <c:formatCode>m/d/yyyy</c:formatCode>
                <c:ptCount val="21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44578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44585</c:v>
                </c:pt>
                <c:pt idx="16">
                  <c:v>44586</c:v>
                </c:pt>
                <c:pt idx="17">
                  <c:v>44587</c:v>
                </c:pt>
                <c:pt idx="18">
                  <c:v>44588</c:v>
                </c:pt>
                <c:pt idx="19">
                  <c:v>44589</c:v>
                </c:pt>
                <c:pt idx="20">
                  <c:v>44592</c:v>
                </c:pt>
              </c:numCache>
            </c:numRef>
          </c:cat>
          <c:val>
            <c:numRef>
              <c:f>Január!$I$2:$I$22</c:f>
              <c:numCache>
                <c:formatCode>_-* #\ ##0_-;\-* #\ ##0_-;_-* "-"??_-;_-@_-</c:formatCode>
                <c:ptCount val="21"/>
                <c:pt idx="0">
                  <c:v>310</c:v>
                </c:pt>
                <c:pt idx="1">
                  <c:v>90</c:v>
                </c:pt>
                <c:pt idx="2">
                  <c:v>186</c:v>
                </c:pt>
                <c:pt idx="3">
                  <c:v>323</c:v>
                </c:pt>
                <c:pt idx="4">
                  <c:v>302</c:v>
                </c:pt>
                <c:pt idx="5">
                  <c:v>786</c:v>
                </c:pt>
                <c:pt idx="6">
                  <c:v>135</c:v>
                </c:pt>
                <c:pt idx="7">
                  <c:v>364</c:v>
                </c:pt>
                <c:pt idx="8">
                  <c:v>470</c:v>
                </c:pt>
                <c:pt idx="9">
                  <c:v>526</c:v>
                </c:pt>
                <c:pt idx="10">
                  <c:v>1369</c:v>
                </c:pt>
                <c:pt idx="11">
                  <c:v>380</c:v>
                </c:pt>
                <c:pt idx="12">
                  <c:v>932</c:v>
                </c:pt>
                <c:pt idx="13">
                  <c:v>1168</c:v>
                </c:pt>
                <c:pt idx="14">
                  <c:v>1049</c:v>
                </c:pt>
                <c:pt idx="15">
                  <c:v>2855</c:v>
                </c:pt>
                <c:pt idx="16">
                  <c:v>858</c:v>
                </c:pt>
                <c:pt idx="17">
                  <c:v>1287</c:v>
                </c:pt>
                <c:pt idx="18">
                  <c:v>1552</c:v>
                </c:pt>
                <c:pt idx="19">
                  <c:v>1183</c:v>
                </c:pt>
                <c:pt idx="20">
                  <c:v>3227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2-4A76-B649-E3894A4248A9}"/>
            </c:ext>
          </c:extLst>
        </c:ser>
        <c:ser>
          <c:idx val="2"/>
          <c:order val="2"/>
          <c:tx>
            <c:strRef>
              <c:f>Január!$S$1</c:f>
              <c:strCache>
                <c:ptCount val="1"/>
                <c:pt idx="0">
                  <c:v>Vas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Január!$A$2:$A$22</c:f>
              <c:numCache>
                <c:formatCode>m/d/yyyy</c:formatCode>
                <c:ptCount val="21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44578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44585</c:v>
                </c:pt>
                <c:pt idx="16">
                  <c:v>44586</c:v>
                </c:pt>
                <c:pt idx="17">
                  <c:v>44587</c:v>
                </c:pt>
                <c:pt idx="18">
                  <c:v>44588</c:v>
                </c:pt>
                <c:pt idx="19">
                  <c:v>44589</c:v>
                </c:pt>
                <c:pt idx="20">
                  <c:v>44592</c:v>
                </c:pt>
              </c:numCache>
            </c:numRef>
          </c:cat>
          <c:val>
            <c:numRef>
              <c:f>Január!$S$2:$S$22</c:f>
              <c:numCache>
                <c:formatCode>_-* #\ ##0_-;\-* #\ ##0_-;_-* "-"??_-;_-@_-</c:formatCode>
                <c:ptCount val="21"/>
                <c:pt idx="0">
                  <c:v>177</c:v>
                </c:pt>
                <c:pt idx="1">
                  <c:v>36</c:v>
                </c:pt>
                <c:pt idx="2">
                  <c:v>120</c:v>
                </c:pt>
                <c:pt idx="3">
                  <c:v>135</c:v>
                </c:pt>
                <c:pt idx="4">
                  <c:v>178</c:v>
                </c:pt>
                <c:pt idx="5">
                  <c:v>359</c:v>
                </c:pt>
                <c:pt idx="6">
                  <c:v>112</c:v>
                </c:pt>
                <c:pt idx="7">
                  <c:v>206</c:v>
                </c:pt>
                <c:pt idx="8">
                  <c:v>183</c:v>
                </c:pt>
                <c:pt idx="9">
                  <c:v>281</c:v>
                </c:pt>
                <c:pt idx="10">
                  <c:v>728</c:v>
                </c:pt>
                <c:pt idx="11">
                  <c:v>222</c:v>
                </c:pt>
                <c:pt idx="12">
                  <c:v>469</c:v>
                </c:pt>
                <c:pt idx="13">
                  <c:v>565</c:v>
                </c:pt>
                <c:pt idx="14">
                  <c:v>567</c:v>
                </c:pt>
                <c:pt idx="15">
                  <c:v>1361</c:v>
                </c:pt>
                <c:pt idx="16">
                  <c:v>448</c:v>
                </c:pt>
                <c:pt idx="17">
                  <c:v>771</c:v>
                </c:pt>
                <c:pt idx="18">
                  <c:v>713</c:v>
                </c:pt>
                <c:pt idx="19">
                  <c:v>613</c:v>
                </c:pt>
                <c:pt idx="20">
                  <c:v>1658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82-4A76-B649-E3894A4248A9}"/>
            </c:ext>
          </c:extLst>
        </c:ser>
        <c:ser>
          <c:idx val="3"/>
          <c:order val="3"/>
          <c:tx>
            <c:strRef>
              <c:f>Január!$T$1</c:f>
              <c:strCache>
                <c:ptCount val="1"/>
                <c:pt idx="0">
                  <c:v>Veszprém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Január!$A$2:$A$22</c:f>
              <c:numCache>
                <c:formatCode>m/d/yyyy</c:formatCode>
                <c:ptCount val="21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44578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44585</c:v>
                </c:pt>
                <c:pt idx="16">
                  <c:v>44586</c:v>
                </c:pt>
                <c:pt idx="17">
                  <c:v>44587</c:v>
                </c:pt>
                <c:pt idx="18">
                  <c:v>44588</c:v>
                </c:pt>
                <c:pt idx="19">
                  <c:v>44589</c:v>
                </c:pt>
                <c:pt idx="20">
                  <c:v>44592</c:v>
                </c:pt>
              </c:numCache>
            </c:numRef>
          </c:cat>
          <c:val>
            <c:numRef>
              <c:f>Január!$T$2:$T$22</c:f>
              <c:numCache>
                <c:formatCode>_-* #\ ##0_-;\-* #\ ##0_-;_-* "-"??_-;_-@_-</c:formatCode>
                <c:ptCount val="21"/>
                <c:pt idx="0">
                  <c:v>233</c:v>
                </c:pt>
                <c:pt idx="1">
                  <c:v>87</c:v>
                </c:pt>
                <c:pt idx="2">
                  <c:v>162</c:v>
                </c:pt>
                <c:pt idx="3">
                  <c:v>233</c:v>
                </c:pt>
                <c:pt idx="4">
                  <c:v>242</c:v>
                </c:pt>
                <c:pt idx="5">
                  <c:v>577</c:v>
                </c:pt>
                <c:pt idx="6">
                  <c:v>101</c:v>
                </c:pt>
                <c:pt idx="7">
                  <c:v>199</c:v>
                </c:pt>
                <c:pt idx="8">
                  <c:v>317</c:v>
                </c:pt>
                <c:pt idx="9">
                  <c:v>341</c:v>
                </c:pt>
                <c:pt idx="10">
                  <c:v>660</c:v>
                </c:pt>
                <c:pt idx="11">
                  <c:v>243</c:v>
                </c:pt>
                <c:pt idx="12">
                  <c:v>446</c:v>
                </c:pt>
                <c:pt idx="13">
                  <c:v>500</c:v>
                </c:pt>
                <c:pt idx="14">
                  <c:v>630</c:v>
                </c:pt>
                <c:pt idx="15">
                  <c:v>1690</c:v>
                </c:pt>
                <c:pt idx="16">
                  <c:v>548</c:v>
                </c:pt>
                <c:pt idx="17">
                  <c:v>709</c:v>
                </c:pt>
                <c:pt idx="18">
                  <c:v>788</c:v>
                </c:pt>
                <c:pt idx="19">
                  <c:v>801</c:v>
                </c:pt>
                <c:pt idx="20">
                  <c:v>2026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82-4A76-B649-E3894A424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3966911"/>
        <c:axId val="1473959999"/>
      </c:lineChart>
      <c:dateAx>
        <c:axId val="14739669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73959999"/>
        <c:crosses val="autoZero"/>
        <c:auto val="1"/>
        <c:lblOffset val="100"/>
        <c:baseTimeUnit val="days"/>
      </c:dateAx>
      <c:valAx>
        <c:axId val="14739599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7396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Január!$A$2:$A$22</c:f>
              <c:numCache>
                <c:formatCode>m/d/yyyy</c:formatCode>
                <c:ptCount val="21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44578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44585</c:v>
                </c:pt>
                <c:pt idx="16">
                  <c:v>44586</c:v>
                </c:pt>
                <c:pt idx="17">
                  <c:v>44587</c:v>
                </c:pt>
                <c:pt idx="18">
                  <c:v>44588</c:v>
                </c:pt>
                <c:pt idx="19">
                  <c:v>44589</c:v>
                </c:pt>
                <c:pt idx="20">
                  <c:v>44592</c:v>
                </c:pt>
              </c:numCache>
            </c:numRef>
          </c:cat>
          <c:val>
            <c:numRef>
              <c:f>Január!$V$2:$V$22</c:f>
              <c:numCache>
                <c:formatCode>_-* #\ ##0_-;\-* #\ ##0_-;_-* "-"??_-;_-@_-</c:formatCode>
                <c:ptCount val="21"/>
                <c:pt idx="0">
                  <c:v>5865</c:v>
                </c:pt>
                <c:pt idx="1">
                  <c:v>2429</c:v>
                </c:pt>
                <c:pt idx="2">
                  <c:v>5270</c:v>
                </c:pt>
                <c:pt idx="3">
                  <c:v>6454</c:v>
                </c:pt>
                <c:pt idx="4">
                  <c:v>6524</c:v>
                </c:pt>
                <c:pt idx="5">
                  <c:v>14655</c:v>
                </c:pt>
                <c:pt idx="6">
                  <c:v>3382</c:v>
                </c:pt>
                <c:pt idx="7">
                  <c:v>7883</c:v>
                </c:pt>
                <c:pt idx="8">
                  <c:v>9216</c:v>
                </c:pt>
                <c:pt idx="9">
                  <c:v>8921</c:v>
                </c:pt>
                <c:pt idx="10">
                  <c:v>21219</c:v>
                </c:pt>
                <c:pt idx="11">
                  <c:v>6851</c:v>
                </c:pt>
                <c:pt idx="12">
                  <c:v>14890</c:v>
                </c:pt>
                <c:pt idx="13">
                  <c:v>15526</c:v>
                </c:pt>
                <c:pt idx="14">
                  <c:v>15957</c:v>
                </c:pt>
                <c:pt idx="15">
                  <c:v>39928</c:v>
                </c:pt>
                <c:pt idx="16">
                  <c:v>9717</c:v>
                </c:pt>
                <c:pt idx="17">
                  <c:v>20174</c:v>
                </c:pt>
                <c:pt idx="18">
                  <c:v>19213</c:v>
                </c:pt>
                <c:pt idx="19">
                  <c:v>17869</c:v>
                </c:pt>
                <c:pt idx="20">
                  <c:v>45047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E-4F9E-ADF9-543491F6200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2385823"/>
        <c:axId val="112387071"/>
      </c:barChart>
      <c:dateAx>
        <c:axId val="1123858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2387071"/>
        <c:crosses val="autoZero"/>
        <c:auto val="1"/>
        <c:lblOffset val="100"/>
        <c:baseTimeUnit val="days"/>
      </c:dateAx>
      <c:valAx>
        <c:axId val="1123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238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Új regisztrált esetek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Összes!$A$2</c:f>
              <c:strCache>
                <c:ptCount val="1"/>
                <c:pt idx="0">
                  <c:v>január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Összes!$B$1:$V$1</c15:sqref>
                  </c15:fullRef>
                </c:ext>
              </c:extLst>
              <c:f>Összes!$B$1:$U$1</c:f>
              <c:strCache>
                <c:ptCount val="20"/>
                <c:pt idx="0">
                  <c:v>  Bács-Kiskun  </c:v>
                </c:pt>
                <c:pt idx="1">
                  <c:v>  Baranya  </c:v>
                </c:pt>
                <c:pt idx="2">
                  <c:v>  Békés  </c:v>
                </c:pt>
                <c:pt idx="3">
                  <c:v>  Borsod-Abaúj-Zemplén  </c:v>
                </c:pt>
                <c:pt idx="4">
                  <c:v>  Budapest  </c:v>
                </c:pt>
                <c:pt idx="5">
                  <c:v>  Csongrád-Csanád  </c:v>
                </c:pt>
                <c:pt idx="6">
                  <c:v>  Fejér  </c:v>
                </c:pt>
                <c:pt idx="7">
                  <c:v>  Győr-Moson-Sopron  </c:v>
                </c:pt>
                <c:pt idx="8">
                  <c:v>  Hajdú-Bihar  </c:v>
                </c:pt>
                <c:pt idx="9">
                  <c:v>  Heves  </c:v>
                </c:pt>
                <c:pt idx="10">
                  <c:v>  Jász-Nagykun-Szolnok  </c:v>
                </c:pt>
                <c:pt idx="11">
                  <c:v>  Komárom-Esztergom  </c:v>
                </c:pt>
                <c:pt idx="12">
                  <c:v>  Nógrád  </c:v>
                </c:pt>
                <c:pt idx="13">
                  <c:v>  Pest  </c:v>
                </c:pt>
                <c:pt idx="14">
                  <c:v>  Somogy  </c:v>
                </c:pt>
                <c:pt idx="15">
                  <c:v>  Szabolcs-Szatmár-Bereg  </c:v>
                </c:pt>
                <c:pt idx="16">
                  <c:v>  Tolna  </c:v>
                </c:pt>
                <c:pt idx="17">
                  <c:v>  Vas  </c:v>
                </c:pt>
                <c:pt idx="18">
                  <c:v>  Veszprém  </c:v>
                </c:pt>
                <c:pt idx="19">
                  <c:v>  Zala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Összes!$B$2:$V$2</c15:sqref>
                  </c15:fullRef>
                </c:ext>
              </c:extLst>
              <c:f>Összes!$B$2:$U$2</c:f>
              <c:numCache>
                <c:formatCode>_-* #\ ##0_-;\-* #\ ##0_-;_-* "-"??_-;_-@_-</c:formatCode>
                <c:ptCount val="20"/>
                <c:pt idx="0">
                  <c:v>12509</c:v>
                </c:pt>
                <c:pt idx="1">
                  <c:v>11501</c:v>
                </c:pt>
                <c:pt idx="2">
                  <c:v>6999</c:v>
                </c:pt>
                <c:pt idx="3">
                  <c:v>10698</c:v>
                </c:pt>
                <c:pt idx="4">
                  <c:v>65418</c:v>
                </c:pt>
                <c:pt idx="5">
                  <c:v>10065</c:v>
                </c:pt>
                <c:pt idx="6">
                  <c:v>11723</c:v>
                </c:pt>
                <c:pt idx="7">
                  <c:v>19352</c:v>
                </c:pt>
                <c:pt idx="8">
                  <c:v>12444</c:v>
                </c:pt>
                <c:pt idx="9">
                  <c:v>6503</c:v>
                </c:pt>
                <c:pt idx="10">
                  <c:v>6173</c:v>
                </c:pt>
                <c:pt idx="11">
                  <c:v>10455</c:v>
                </c:pt>
                <c:pt idx="12">
                  <c:v>4871</c:v>
                </c:pt>
                <c:pt idx="13">
                  <c:v>47010</c:v>
                </c:pt>
                <c:pt idx="14">
                  <c:v>9387</c:v>
                </c:pt>
                <c:pt idx="15">
                  <c:v>15290</c:v>
                </c:pt>
                <c:pt idx="16">
                  <c:v>5716</c:v>
                </c:pt>
                <c:pt idx="17">
                  <c:v>9902</c:v>
                </c:pt>
                <c:pt idx="18">
                  <c:v>11533</c:v>
                </c:pt>
                <c:pt idx="19">
                  <c:v>9441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A-4007-8785-6675D3956E02}"/>
            </c:ext>
          </c:extLst>
        </c:ser>
        <c:ser>
          <c:idx val="1"/>
          <c:order val="1"/>
          <c:tx>
            <c:strRef>
              <c:f>Összes!$A$3</c:f>
              <c:strCache>
                <c:ptCount val="1"/>
                <c:pt idx="0">
                  <c:v>február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Összes!$B$1:$V$1</c15:sqref>
                  </c15:fullRef>
                </c:ext>
              </c:extLst>
              <c:f>Összes!$B$1:$U$1</c:f>
              <c:strCache>
                <c:ptCount val="20"/>
                <c:pt idx="0">
                  <c:v>  Bács-Kiskun  </c:v>
                </c:pt>
                <c:pt idx="1">
                  <c:v>  Baranya  </c:v>
                </c:pt>
                <c:pt idx="2">
                  <c:v>  Békés  </c:v>
                </c:pt>
                <c:pt idx="3">
                  <c:v>  Borsod-Abaúj-Zemplén  </c:v>
                </c:pt>
                <c:pt idx="4">
                  <c:v>  Budapest  </c:v>
                </c:pt>
                <c:pt idx="5">
                  <c:v>  Csongrád-Csanád  </c:v>
                </c:pt>
                <c:pt idx="6">
                  <c:v>  Fejér  </c:v>
                </c:pt>
                <c:pt idx="7">
                  <c:v>  Győr-Moson-Sopron  </c:v>
                </c:pt>
                <c:pt idx="8">
                  <c:v>  Hajdú-Bihar  </c:v>
                </c:pt>
                <c:pt idx="9">
                  <c:v>  Heves  </c:v>
                </c:pt>
                <c:pt idx="10">
                  <c:v>  Jász-Nagykun-Szolnok  </c:v>
                </c:pt>
                <c:pt idx="11">
                  <c:v>  Komárom-Esztergom  </c:v>
                </c:pt>
                <c:pt idx="12">
                  <c:v>  Nógrád  </c:v>
                </c:pt>
                <c:pt idx="13">
                  <c:v>  Pest  </c:v>
                </c:pt>
                <c:pt idx="14">
                  <c:v>  Somogy  </c:v>
                </c:pt>
                <c:pt idx="15">
                  <c:v>  Szabolcs-Szatmár-Bereg  </c:v>
                </c:pt>
                <c:pt idx="16">
                  <c:v>  Tolna  </c:v>
                </c:pt>
                <c:pt idx="17">
                  <c:v>  Vas  </c:v>
                </c:pt>
                <c:pt idx="18">
                  <c:v>  Veszprém  </c:v>
                </c:pt>
                <c:pt idx="19">
                  <c:v>  Zala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Összes!$B$3:$V$3</c15:sqref>
                  </c15:fullRef>
                </c:ext>
              </c:extLst>
              <c:f>Összes!$B$3:$U$3</c:f>
              <c:numCache>
                <c:formatCode>_-* #\ ##0_-;\-* #\ ##0_-;_-* "-"??_-;_-@_-</c:formatCode>
                <c:ptCount val="20"/>
                <c:pt idx="0">
                  <c:v>10859</c:v>
                </c:pt>
                <c:pt idx="1">
                  <c:v>22115</c:v>
                </c:pt>
                <c:pt idx="2">
                  <c:v>10807</c:v>
                </c:pt>
                <c:pt idx="3">
                  <c:v>24150</c:v>
                </c:pt>
                <c:pt idx="4">
                  <c:v>70754</c:v>
                </c:pt>
                <c:pt idx="5">
                  <c:v>15548</c:v>
                </c:pt>
                <c:pt idx="6">
                  <c:v>15504</c:v>
                </c:pt>
                <c:pt idx="7">
                  <c:v>21999</c:v>
                </c:pt>
                <c:pt idx="8">
                  <c:v>19996</c:v>
                </c:pt>
                <c:pt idx="9">
                  <c:v>10438</c:v>
                </c:pt>
                <c:pt idx="10">
                  <c:v>12023</c:v>
                </c:pt>
                <c:pt idx="11">
                  <c:v>10792</c:v>
                </c:pt>
                <c:pt idx="12">
                  <c:v>7746</c:v>
                </c:pt>
                <c:pt idx="13">
                  <c:v>47363</c:v>
                </c:pt>
                <c:pt idx="14">
                  <c:v>11534</c:v>
                </c:pt>
                <c:pt idx="15">
                  <c:v>25572</c:v>
                </c:pt>
                <c:pt idx="16">
                  <c:v>8687</c:v>
                </c:pt>
                <c:pt idx="17">
                  <c:v>11177</c:v>
                </c:pt>
                <c:pt idx="18">
                  <c:v>14714</c:v>
                </c:pt>
                <c:pt idx="19">
                  <c:v>9064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A-4007-8785-6675D3956E02}"/>
            </c:ext>
          </c:extLst>
        </c:ser>
        <c:ser>
          <c:idx val="2"/>
          <c:order val="2"/>
          <c:tx>
            <c:strRef>
              <c:f>Összes!$A$4</c:f>
              <c:strCache>
                <c:ptCount val="1"/>
                <c:pt idx="0">
                  <c:v>március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Összes!$B$1:$V$1</c15:sqref>
                  </c15:fullRef>
                </c:ext>
              </c:extLst>
              <c:f>Összes!$B$1:$U$1</c:f>
              <c:strCache>
                <c:ptCount val="20"/>
                <c:pt idx="0">
                  <c:v>  Bács-Kiskun  </c:v>
                </c:pt>
                <c:pt idx="1">
                  <c:v>  Baranya  </c:v>
                </c:pt>
                <c:pt idx="2">
                  <c:v>  Békés  </c:v>
                </c:pt>
                <c:pt idx="3">
                  <c:v>  Borsod-Abaúj-Zemplén  </c:v>
                </c:pt>
                <c:pt idx="4">
                  <c:v>  Budapest  </c:v>
                </c:pt>
                <c:pt idx="5">
                  <c:v>  Csongrád-Csanád  </c:v>
                </c:pt>
                <c:pt idx="6">
                  <c:v>  Fejér  </c:v>
                </c:pt>
                <c:pt idx="7">
                  <c:v>  Győr-Moson-Sopron  </c:v>
                </c:pt>
                <c:pt idx="8">
                  <c:v>  Hajdú-Bihar  </c:v>
                </c:pt>
                <c:pt idx="9">
                  <c:v>  Heves  </c:v>
                </c:pt>
                <c:pt idx="10">
                  <c:v>  Jász-Nagykun-Szolnok  </c:v>
                </c:pt>
                <c:pt idx="11">
                  <c:v>  Komárom-Esztergom  </c:v>
                </c:pt>
                <c:pt idx="12">
                  <c:v>  Nógrád  </c:v>
                </c:pt>
                <c:pt idx="13">
                  <c:v>  Pest  </c:v>
                </c:pt>
                <c:pt idx="14">
                  <c:v>  Somogy  </c:v>
                </c:pt>
                <c:pt idx="15">
                  <c:v>  Szabolcs-Szatmár-Bereg  </c:v>
                </c:pt>
                <c:pt idx="16">
                  <c:v>  Tolna  </c:v>
                </c:pt>
                <c:pt idx="17">
                  <c:v>  Vas  </c:v>
                </c:pt>
                <c:pt idx="18">
                  <c:v>  Veszprém  </c:v>
                </c:pt>
                <c:pt idx="19">
                  <c:v>  Zala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Összes!$B$4:$V$4</c15:sqref>
                  </c15:fullRef>
                </c:ext>
              </c:extLst>
              <c:f>Összes!$B$4:$U$4</c:f>
              <c:numCache>
                <c:formatCode>_-* #\ ##0_-;\-* #\ ##0_-;_-* "-"??_-;_-@_-</c:formatCode>
                <c:ptCount val="20"/>
                <c:pt idx="0">
                  <c:v>2674</c:v>
                </c:pt>
                <c:pt idx="1">
                  <c:v>4156</c:v>
                </c:pt>
                <c:pt idx="2">
                  <c:v>1794</c:v>
                </c:pt>
                <c:pt idx="3">
                  <c:v>4371</c:v>
                </c:pt>
                <c:pt idx="4">
                  <c:v>13131</c:v>
                </c:pt>
                <c:pt idx="5">
                  <c:v>2712</c:v>
                </c:pt>
                <c:pt idx="6">
                  <c:v>2242</c:v>
                </c:pt>
                <c:pt idx="7">
                  <c:v>3730</c:v>
                </c:pt>
                <c:pt idx="8">
                  <c:v>3547</c:v>
                </c:pt>
                <c:pt idx="9">
                  <c:v>1689</c:v>
                </c:pt>
                <c:pt idx="10">
                  <c:v>1888</c:v>
                </c:pt>
                <c:pt idx="11">
                  <c:v>1677</c:v>
                </c:pt>
                <c:pt idx="12">
                  <c:v>1171</c:v>
                </c:pt>
                <c:pt idx="13">
                  <c:v>7317</c:v>
                </c:pt>
                <c:pt idx="14">
                  <c:v>1920</c:v>
                </c:pt>
                <c:pt idx="15">
                  <c:v>4151</c:v>
                </c:pt>
                <c:pt idx="16">
                  <c:v>1230</c:v>
                </c:pt>
                <c:pt idx="17">
                  <c:v>1591</c:v>
                </c:pt>
                <c:pt idx="18">
                  <c:v>2158</c:v>
                </c:pt>
                <c:pt idx="19">
                  <c:v>1178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A-4007-8785-6675D3956E02}"/>
            </c:ext>
          </c:extLst>
        </c:ser>
        <c:ser>
          <c:idx val="3"/>
          <c:order val="3"/>
          <c:tx>
            <c:strRef>
              <c:f>Összes!$A$5</c:f>
              <c:strCache>
                <c:ptCount val="1"/>
                <c:pt idx="0">
                  <c:v>április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Összes!$B$1:$V$1</c15:sqref>
                  </c15:fullRef>
                </c:ext>
              </c:extLst>
              <c:f>Összes!$B$1:$U$1</c:f>
              <c:strCache>
                <c:ptCount val="20"/>
                <c:pt idx="0">
                  <c:v>  Bács-Kiskun  </c:v>
                </c:pt>
                <c:pt idx="1">
                  <c:v>  Baranya  </c:v>
                </c:pt>
                <c:pt idx="2">
                  <c:v>  Békés  </c:v>
                </c:pt>
                <c:pt idx="3">
                  <c:v>  Borsod-Abaúj-Zemplén  </c:v>
                </c:pt>
                <c:pt idx="4">
                  <c:v>  Budapest  </c:v>
                </c:pt>
                <c:pt idx="5">
                  <c:v>  Csongrád-Csanád  </c:v>
                </c:pt>
                <c:pt idx="6">
                  <c:v>  Fejér  </c:v>
                </c:pt>
                <c:pt idx="7">
                  <c:v>  Győr-Moson-Sopron  </c:v>
                </c:pt>
                <c:pt idx="8">
                  <c:v>  Hajdú-Bihar  </c:v>
                </c:pt>
                <c:pt idx="9">
                  <c:v>  Heves  </c:v>
                </c:pt>
                <c:pt idx="10">
                  <c:v>  Jász-Nagykun-Szolnok  </c:v>
                </c:pt>
                <c:pt idx="11">
                  <c:v>  Komárom-Esztergom  </c:v>
                </c:pt>
                <c:pt idx="12">
                  <c:v>  Nógrád  </c:v>
                </c:pt>
                <c:pt idx="13">
                  <c:v>  Pest  </c:v>
                </c:pt>
                <c:pt idx="14">
                  <c:v>  Somogy  </c:v>
                </c:pt>
                <c:pt idx="15">
                  <c:v>  Szabolcs-Szatmár-Bereg  </c:v>
                </c:pt>
                <c:pt idx="16">
                  <c:v>  Tolna  </c:v>
                </c:pt>
                <c:pt idx="17">
                  <c:v>  Vas  </c:v>
                </c:pt>
                <c:pt idx="18">
                  <c:v>  Veszprém  </c:v>
                </c:pt>
                <c:pt idx="19">
                  <c:v>  Zala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Összes!$B$5:$V$5</c15:sqref>
                  </c15:fullRef>
                </c:ext>
              </c:extLst>
              <c:f>Összes!$B$5:$U$5</c:f>
              <c:numCache>
                <c:formatCode>_-* #\ ##0_-;\-* #\ ##0_-;_-* "-"??_-;_-@_-</c:formatCode>
                <c:ptCount val="20"/>
                <c:pt idx="0">
                  <c:v>2254</c:v>
                </c:pt>
                <c:pt idx="1">
                  <c:v>2439</c:v>
                </c:pt>
                <c:pt idx="2">
                  <c:v>1371</c:v>
                </c:pt>
                <c:pt idx="3">
                  <c:v>2276</c:v>
                </c:pt>
                <c:pt idx="4">
                  <c:v>11715</c:v>
                </c:pt>
                <c:pt idx="5">
                  <c:v>1805</c:v>
                </c:pt>
                <c:pt idx="6">
                  <c:v>1726</c:v>
                </c:pt>
                <c:pt idx="7">
                  <c:v>2276</c:v>
                </c:pt>
                <c:pt idx="8">
                  <c:v>2243</c:v>
                </c:pt>
                <c:pt idx="9">
                  <c:v>1242</c:v>
                </c:pt>
                <c:pt idx="10">
                  <c:v>1386</c:v>
                </c:pt>
                <c:pt idx="11">
                  <c:v>1097</c:v>
                </c:pt>
                <c:pt idx="12">
                  <c:v>728</c:v>
                </c:pt>
                <c:pt idx="13">
                  <c:v>6488</c:v>
                </c:pt>
                <c:pt idx="14">
                  <c:v>1561</c:v>
                </c:pt>
                <c:pt idx="15">
                  <c:v>2686</c:v>
                </c:pt>
                <c:pt idx="16">
                  <c:v>888</c:v>
                </c:pt>
                <c:pt idx="17">
                  <c:v>1308</c:v>
                </c:pt>
                <c:pt idx="18">
                  <c:v>1331</c:v>
                </c:pt>
                <c:pt idx="19">
                  <c:v>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7A-4007-8785-6675D3956E02}"/>
            </c:ext>
          </c:extLst>
        </c:ser>
        <c:ser>
          <c:idx val="4"/>
          <c:order val="4"/>
          <c:tx>
            <c:strRef>
              <c:f>Összes!$A$6</c:f>
              <c:strCache>
                <c:ptCount val="1"/>
                <c:pt idx="0">
                  <c:v>május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Összes!$B$1:$V$1</c15:sqref>
                  </c15:fullRef>
                </c:ext>
              </c:extLst>
              <c:f>Összes!$B$1:$U$1</c:f>
              <c:strCache>
                <c:ptCount val="20"/>
                <c:pt idx="0">
                  <c:v>  Bács-Kiskun  </c:v>
                </c:pt>
                <c:pt idx="1">
                  <c:v>  Baranya  </c:v>
                </c:pt>
                <c:pt idx="2">
                  <c:v>  Békés  </c:v>
                </c:pt>
                <c:pt idx="3">
                  <c:v>  Borsod-Abaúj-Zemplén  </c:v>
                </c:pt>
                <c:pt idx="4">
                  <c:v>  Budapest  </c:v>
                </c:pt>
                <c:pt idx="5">
                  <c:v>  Csongrád-Csanád  </c:v>
                </c:pt>
                <c:pt idx="6">
                  <c:v>  Fejér  </c:v>
                </c:pt>
                <c:pt idx="7">
                  <c:v>  Győr-Moson-Sopron  </c:v>
                </c:pt>
                <c:pt idx="8">
                  <c:v>  Hajdú-Bihar  </c:v>
                </c:pt>
                <c:pt idx="9">
                  <c:v>  Heves  </c:v>
                </c:pt>
                <c:pt idx="10">
                  <c:v>  Jász-Nagykun-Szolnok  </c:v>
                </c:pt>
                <c:pt idx="11">
                  <c:v>  Komárom-Esztergom  </c:v>
                </c:pt>
                <c:pt idx="12">
                  <c:v>  Nógrád  </c:v>
                </c:pt>
                <c:pt idx="13">
                  <c:v>  Pest  </c:v>
                </c:pt>
                <c:pt idx="14">
                  <c:v>  Somogy  </c:v>
                </c:pt>
                <c:pt idx="15">
                  <c:v>  Szabolcs-Szatmár-Bereg  </c:v>
                </c:pt>
                <c:pt idx="16">
                  <c:v>  Tolna  </c:v>
                </c:pt>
                <c:pt idx="17">
                  <c:v>  Vas  </c:v>
                </c:pt>
                <c:pt idx="18">
                  <c:v>  Veszprém  </c:v>
                </c:pt>
                <c:pt idx="19">
                  <c:v>  Zala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Összes!$B$6:$V$6</c15:sqref>
                  </c15:fullRef>
                </c:ext>
              </c:extLst>
              <c:f>Összes!$B$6:$U$6</c:f>
              <c:numCache>
                <c:formatCode>_-* #\ ##0_-;\-* #\ ##0_-;_-* "-"??_-;_-@_-</c:formatCode>
                <c:ptCount val="20"/>
                <c:pt idx="0">
                  <c:v>861</c:v>
                </c:pt>
                <c:pt idx="1">
                  <c:v>805</c:v>
                </c:pt>
                <c:pt idx="2">
                  <c:v>478</c:v>
                </c:pt>
                <c:pt idx="3">
                  <c:v>769</c:v>
                </c:pt>
                <c:pt idx="4">
                  <c:v>4570</c:v>
                </c:pt>
                <c:pt idx="5">
                  <c:v>697</c:v>
                </c:pt>
                <c:pt idx="6">
                  <c:v>697</c:v>
                </c:pt>
                <c:pt idx="7">
                  <c:v>910</c:v>
                </c:pt>
                <c:pt idx="8">
                  <c:v>593</c:v>
                </c:pt>
                <c:pt idx="9">
                  <c:v>529</c:v>
                </c:pt>
                <c:pt idx="10">
                  <c:v>531</c:v>
                </c:pt>
                <c:pt idx="11">
                  <c:v>433</c:v>
                </c:pt>
                <c:pt idx="12">
                  <c:v>298</c:v>
                </c:pt>
                <c:pt idx="13">
                  <c:v>2609</c:v>
                </c:pt>
                <c:pt idx="14">
                  <c:v>487</c:v>
                </c:pt>
                <c:pt idx="15">
                  <c:v>935</c:v>
                </c:pt>
                <c:pt idx="16">
                  <c:v>331</c:v>
                </c:pt>
                <c:pt idx="17">
                  <c:v>493</c:v>
                </c:pt>
                <c:pt idx="18">
                  <c:v>530</c:v>
                </c:pt>
                <c:pt idx="19">
                  <c:v>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7A-4007-8785-6675D3956E02}"/>
            </c:ext>
          </c:extLst>
        </c:ser>
        <c:ser>
          <c:idx val="5"/>
          <c:order val="5"/>
          <c:tx>
            <c:strRef>
              <c:f>Összes!$A$7</c:f>
              <c:strCache>
                <c:ptCount val="1"/>
                <c:pt idx="0">
                  <c:v>június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Összes!$B$1:$V$1</c15:sqref>
                  </c15:fullRef>
                </c:ext>
              </c:extLst>
              <c:f>Összes!$B$1:$U$1</c:f>
              <c:strCache>
                <c:ptCount val="20"/>
                <c:pt idx="0">
                  <c:v>  Bács-Kiskun  </c:v>
                </c:pt>
                <c:pt idx="1">
                  <c:v>  Baranya  </c:v>
                </c:pt>
                <c:pt idx="2">
                  <c:v>  Békés  </c:v>
                </c:pt>
                <c:pt idx="3">
                  <c:v>  Borsod-Abaúj-Zemplén  </c:v>
                </c:pt>
                <c:pt idx="4">
                  <c:v>  Budapest  </c:v>
                </c:pt>
                <c:pt idx="5">
                  <c:v>  Csongrád-Csanád  </c:v>
                </c:pt>
                <c:pt idx="6">
                  <c:v>  Fejér  </c:v>
                </c:pt>
                <c:pt idx="7">
                  <c:v>  Győr-Moson-Sopron  </c:v>
                </c:pt>
                <c:pt idx="8">
                  <c:v>  Hajdú-Bihar  </c:v>
                </c:pt>
                <c:pt idx="9">
                  <c:v>  Heves  </c:v>
                </c:pt>
                <c:pt idx="10">
                  <c:v>  Jász-Nagykun-Szolnok  </c:v>
                </c:pt>
                <c:pt idx="11">
                  <c:v>  Komárom-Esztergom  </c:v>
                </c:pt>
                <c:pt idx="12">
                  <c:v>  Nógrád  </c:v>
                </c:pt>
                <c:pt idx="13">
                  <c:v>  Pest  </c:v>
                </c:pt>
                <c:pt idx="14">
                  <c:v>  Somogy  </c:v>
                </c:pt>
                <c:pt idx="15">
                  <c:v>  Szabolcs-Szatmár-Bereg  </c:v>
                </c:pt>
                <c:pt idx="16">
                  <c:v>  Tolna  </c:v>
                </c:pt>
                <c:pt idx="17">
                  <c:v>  Vas  </c:v>
                </c:pt>
                <c:pt idx="18">
                  <c:v>  Veszprém  </c:v>
                </c:pt>
                <c:pt idx="19">
                  <c:v>  Zala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Összes!$B$7:$V$7</c15:sqref>
                  </c15:fullRef>
                </c:ext>
              </c:extLst>
              <c:f>Összes!$B$7:$U$7</c:f>
              <c:numCache>
                <c:formatCode>_-* #\ ##0_-;\-* #\ ##0_-;_-* "-"??_-;_-@_-</c:formatCode>
                <c:ptCount val="20"/>
                <c:pt idx="0">
                  <c:v>321</c:v>
                </c:pt>
                <c:pt idx="1">
                  <c:v>353</c:v>
                </c:pt>
                <c:pt idx="2">
                  <c:v>150</c:v>
                </c:pt>
                <c:pt idx="3">
                  <c:v>361</c:v>
                </c:pt>
                <c:pt idx="4">
                  <c:v>3728</c:v>
                </c:pt>
                <c:pt idx="5">
                  <c:v>335</c:v>
                </c:pt>
                <c:pt idx="6">
                  <c:v>347</c:v>
                </c:pt>
                <c:pt idx="7">
                  <c:v>493</c:v>
                </c:pt>
                <c:pt idx="8">
                  <c:v>263</c:v>
                </c:pt>
                <c:pt idx="9">
                  <c:v>205</c:v>
                </c:pt>
                <c:pt idx="10">
                  <c:v>230</c:v>
                </c:pt>
                <c:pt idx="11">
                  <c:v>201</c:v>
                </c:pt>
                <c:pt idx="12">
                  <c:v>183</c:v>
                </c:pt>
                <c:pt idx="13">
                  <c:v>1570</c:v>
                </c:pt>
                <c:pt idx="14">
                  <c:v>249</c:v>
                </c:pt>
                <c:pt idx="15">
                  <c:v>563</c:v>
                </c:pt>
                <c:pt idx="16">
                  <c:v>165</c:v>
                </c:pt>
                <c:pt idx="17">
                  <c:v>137</c:v>
                </c:pt>
                <c:pt idx="18">
                  <c:v>260</c:v>
                </c:pt>
                <c:pt idx="19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7A-4007-8785-6675D3956E02}"/>
            </c:ext>
          </c:extLst>
        </c:ser>
        <c:ser>
          <c:idx val="6"/>
          <c:order val="6"/>
          <c:tx>
            <c:strRef>
              <c:f>Összes!$A$8</c:f>
              <c:strCache>
                <c:ptCount val="1"/>
                <c:pt idx="0">
                  <c:v>július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Összes!$B$1:$V$1</c15:sqref>
                  </c15:fullRef>
                </c:ext>
              </c:extLst>
              <c:f>Összes!$B$1:$U$1</c:f>
              <c:strCache>
                <c:ptCount val="20"/>
                <c:pt idx="0">
                  <c:v>  Bács-Kiskun  </c:v>
                </c:pt>
                <c:pt idx="1">
                  <c:v>  Baranya  </c:v>
                </c:pt>
                <c:pt idx="2">
                  <c:v>  Békés  </c:v>
                </c:pt>
                <c:pt idx="3">
                  <c:v>  Borsod-Abaúj-Zemplén  </c:v>
                </c:pt>
                <c:pt idx="4">
                  <c:v>  Budapest  </c:v>
                </c:pt>
                <c:pt idx="5">
                  <c:v>  Csongrád-Csanád  </c:v>
                </c:pt>
                <c:pt idx="6">
                  <c:v>  Fejér  </c:v>
                </c:pt>
                <c:pt idx="7">
                  <c:v>  Győr-Moson-Sopron  </c:v>
                </c:pt>
                <c:pt idx="8">
                  <c:v>  Hajdú-Bihar  </c:v>
                </c:pt>
                <c:pt idx="9">
                  <c:v>  Heves  </c:v>
                </c:pt>
                <c:pt idx="10">
                  <c:v>  Jász-Nagykun-Szolnok  </c:v>
                </c:pt>
                <c:pt idx="11">
                  <c:v>  Komárom-Esztergom  </c:v>
                </c:pt>
                <c:pt idx="12">
                  <c:v>  Nógrád  </c:v>
                </c:pt>
                <c:pt idx="13">
                  <c:v>  Pest  </c:v>
                </c:pt>
                <c:pt idx="14">
                  <c:v>  Somogy  </c:v>
                </c:pt>
                <c:pt idx="15">
                  <c:v>  Szabolcs-Szatmár-Bereg  </c:v>
                </c:pt>
                <c:pt idx="16">
                  <c:v>  Tolna  </c:v>
                </c:pt>
                <c:pt idx="17">
                  <c:v>  Vas  </c:v>
                </c:pt>
                <c:pt idx="18">
                  <c:v>  Veszprém  </c:v>
                </c:pt>
                <c:pt idx="19">
                  <c:v>  Zala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Összes!$B$8:$V$8</c15:sqref>
                  </c15:fullRef>
                </c:ext>
              </c:extLst>
              <c:f>Összes!$B$8:$U$8</c:f>
              <c:numCache>
                <c:formatCode>_-* #\ ##0_-;\-* #\ ##0_-;_-* "-"??_-;_-@_-</c:formatCode>
                <c:ptCount val="20"/>
                <c:pt idx="0">
                  <c:v>467</c:v>
                </c:pt>
                <c:pt idx="1">
                  <c:v>479</c:v>
                </c:pt>
                <c:pt idx="2">
                  <c:v>258</c:v>
                </c:pt>
                <c:pt idx="3">
                  <c:v>445</c:v>
                </c:pt>
                <c:pt idx="4">
                  <c:v>3702</c:v>
                </c:pt>
                <c:pt idx="5">
                  <c:v>386</c:v>
                </c:pt>
                <c:pt idx="6">
                  <c:v>403</c:v>
                </c:pt>
                <c:pt idx="7">
                  <c:v>784</c:v>
                </c:pt>
                <c:pt idx="8">
                  <c:v>406</c:v>
                </c:pt>
                <c:pt idx="9">
                  <c:v>370</c:v>
                </c:pt>
                <c:pt idx="10">
                  <c:v>312</c:v>
                </c:pt>
                <c:pt idx="11">
                  <c:v>248</c:v>
                </c:pt>
                <c:pt idx="12">
                  <c:v>135</c:v>
                </c:pt>
                <c:pt idx="13">
                  <c:v>1964</c:v>
                </c:pt>
                <c:pt idx="14">
                  <c:v>282</c:v>
                </c:pt>
                <c:pt idx="15">
                  <c:v>632</c:v>
                </c:pt>
                <c:pt idx="16">
                  <c:v>301</c:v>
                </c:pt>
                <c:pt idx="17">
                  <c:v>407</c:v>
                </c:pt>
                <c:pt idx="18">
                  <c:v>377</c:v>
                </c:pt>
                <c:pt idx="19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7A-4007-8785-6675D3956E02}"/>
            </c:ext>
          </c:extLst>
        </c:ser>
        <c:ser>
          <c:idx val="7"/>
          <c:order val="7"/>
          <c:tx>
            <c:strRef>
              <c:f>Összes!$A$9</c:f>
              <c:strCache>
                <c:ptCount val="1"/>
                <c:pt idx="0">
                  <c:v>augusztus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Összes!$B$1:$V$1</c15:sqref>
                  </c15:fullRef>
                </c:ext>
              </c:extLst>
              <c:f>Összes!$B$1:$U$1</c:f>
              <c:strCache>
                <c:ptCount val="20"/>
                <c:pt idx="0">
                  <c:v>  Bács-Kiskun  </c:v>
                </c:pt>
                <c:pt idx="1">
                  <c:v>  Baranya  </c:v>
                </c:pt>
                <c:pt idx="2">
                  <c:v>  Békés  </c:v>
                </c:pt>
                <c:pt idx="3">
                  <c:v>  Borsod-Abaúj-Zemplén  </c:v>
                </c:pt>
                <c:pt idx="4">
                  <c:v>  Budapest  </c:v>
                </c:pt>
                <c:pt idx="5">
                  <c:v>  Csongrád-Csanád  </c:v>
                </c:pt>
                <c:pt idx="6">
                  <c:v>  Fejér  </c:v>
                </c:pt>
                <c:pt idx="7">
                  <c:v>  Győr-Moson-Sopron  </c:v>
                </c:pt>
                <c:pt idx="8">
                  <c:v>  Hajdú-Bihar  </c:v>
                </c:pt>
                <c:pt idx="9">
                  <c:v>  Heves  </c:v>
                </c:pt>
                <c:pt idx="10">
                  <c:v>  Jász-Nagykun-Szolnok  </c:v>
                </c:pt>
                <c:pt idx="11">
                  <c:v>  Komárom-Esztergom  </c:v>
                </c:pt>
                <c:pt idx="12">
                  <c:v>  Nógrád  </c:v>
                </c:pt>
                <c:pt idx="13">
                  <c:v>  Pest  </c:v>
                </c:pt>
                <c:pt idx="14">
                  <c:v>  Somogy  </c:v>
                </c:pt>
                <c:pt idx="15">
                  <c:v>  Szabolcs-Szatmár-Bereg  </c:v>
                </c:pt>
                <c:pt idx="16">
                  <c:v>  Tolna  </c:v>
                </c:pt>
                <c:pt idx="17">
                  <c:v>  Vas  </c:v>
                </c:pt>
                <c:pt idx="18">
                  <c:v>  Veszprém  </c:v>
                </c:pt>
                <c:pt idx="19">
                  <c:v>  Zala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Összes!$B$9:$V$9</c15:sqref>
                  </c15:fullRef>
                </c:ext>
              </c:extLst>
              <c:f>Összes!$B$9:$U$9</c:f>
              <c:numCache>
                <c:formatCode>_-* #\ ##0_-;\-* #\ ##0_-;_-* "-"??_-;_-@_-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7A-4007-8785-6675D3956E02}"/>
            </c:ext>
          </c:extLst>
        </c:ser>
        <c:ser>
          <c:idx val="8"/>
          <c:order val="8"/>
          <c:tx>
            <c:strRef>
              <c:f>Összes!$A$10</c:f>
              <c:strCache>
                <c:ptCount val="1"/>
                <c:pt idx="0">
                  <c:v>szeptember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Összes!$B$1:$V$1</c15:sqref>
                  </c15:fullRef>
                </c:ext>
              </c:extLst>
              <c:f>Összes!$B$1:$U$1</c:f>
              <c:strCache>
                <c:ptCount val="20"/>
                <c:pt idx="0">
                  <c:v>  Bács-Kiskun  </c:v>
                </c:pt>
                <c:pt idx="1">
                  <c:v>  Baranya  </c:v>
                </c:pt>
                <c:pt idx="2">
                  <c:v>  Békés  </c:v>
                </c:pt>
                <c:pt idx="3">
                  <c:v>  Borsod-Abaúj-Zemplén  </c:v>
                </c:pt>
                <c:pt idx="4">
                  <c:v>  Budapest  </c:v>
                </c:pt>
                <c:pt idx="5">
                  <c:v>  Csongrád-Csanád  </c:v>
                </c:pt>
                <c:pt idx="6">
                  <c:v>  Fejér  </c:v>
                </c:pt>
                <c:pt idx="7">
                  <c:v>  Győr-Moson-Sopron  </c:v>
                </c:pt>
                <c:pt idx="8">
                  <c:v>  Hajdú-Bihar  </c:v>
                </c:pt>
                <c:pt idx="9">
                  <c:v>  Heves  </c:v>
                </c:pt>
                <c:pt idx="10">
                  <c:v>  Jász-Nagykun-Szolnok  </c:v>
                </c:pt>
                <c:pt idx="11">
                  <c:v>  Komárom-Esztergom  </c:v>
                </c:pt>
                <c:pt idx="12">
                  <c:v>  Nógrád  </c:v>
                </c:pt>
                <c:pt idx="13">
                  <c:v>  Pest  </c:v>
                </c:pt>
                <c:pt idx="14">
                  <c:v>  Somogy  </c:v>
                </c:pt>
                <c:pt idx="15">
                  <c:v>  Szabolcs-Szatmár-Bereg  </c:v>
                </c:pt>
                <c:pt idx="16">
                  <c:v>  Tolna  </c:v>
                </c:pt>
                <c:pt idx="17">
                  <c:v>  Vas  </c:v>
                </c:pt>
                <c:pt idx="18">
                  <c:v>  Veszprém  </c:v>
                </c:pt>
                <c:pt idx="19">
                  <c:v>  Zala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Összes!$B$10:$V$10</c15:sqref>
                  </c15:fullRef>
                </c:ext>
              </c:extLst>
              <c:f>Összes!$B$10:$U$10</c:f>
              <c:numCache>
                <c:formatCode>_-* #\ ##0_-;\-* #\ ##0_-;_-* "-"??_-;_-@_-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27A-4007-8785-6675D3956E02}"/>
            </c:ext>
          </c:extLst>
        </c:ser>
        <c:ser>
          <c:idx val="9"/>
          <c:order val="9"/>
          <c:tx>
            <c:strRef>
              <c:f>Összes!$A$11</c:f>
              <c:strCache>
                <c:ptCount val="1"/>
                <c:pt idx="0">
                  <c:v>október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Összes!$B$1:$V$1</c15:sqref>
                  </c15:fullRef>
                </c:ext>
              </c:extLst>
              <c:f>Összes!$B$1:$U$1</c:f>
              <c:strCache>
                <c:ptCount val="20"/>
                <c:pt idx="0">
                  <c:v>  Bács-Kiskun  </c:v>
                </c:pt>
                <c:pt idx="1">
                  <c:v>  Baranya  </c:v>
                </c:pt>
                <c:pt idx="2">
                  <c:v>  Békés  </c:v>
                </c:pt>
                <c:pt idx="3">
                  <c:v>  Borsod-Abaúj-Zemplén  </c:v>
                </c:pt>
                <c:pt idx="4">
                  <c:v>  Budapest  </c:v>
                </c:pt>
                <c:pt idx="5">
                  <c:v>  Csongrád-Csanád  </c:v>
                </c:pt>
                <c:pt idx="6">
                  <c:v>  Fejér  </c:v>
                </c:pt>
                <c:pt idx="7">
                  <c:v>  Győr-Moson-Sopron  </c:v>
                </c:pt>
                <c:pt idx="8">
                  <c:v>  Hajdú-Bihar  </c:v>
                </c:pt>
                <c:pt idx="9">
                  <c:v>  Heves  </c:v>
                </c:pt>
                <c:pt idx="10">
                  <c:v>  Jász-Nagykun-Szolnok  </c:v>
                </c:pt>
                <c:pt idx="11">
                  <c:v>  Komárom-Esztergom  </c:v>
                </c:pt>
                <c:pt idx="12">
                  <c:v>  Nógrád  </c:v>
                </c:pt>
                <c:pt idx="13">
                  <c:v>  Pest  </c:v>
                </c:pt>
                <c:pt idx="14">
                  <c:v>  Somogy  </c:v>
                </c:pt>
                <c:pt idx="15">
                  <c:v>  Szabolcs-Szatmár-Bereg  </c:v>
                </c:pt>
                <c:pt idx="16">
                  <c:v>  Tolna  </c:v>
                </c:pt>
                <c:pt idx="17">
                  <c:v>  Vas  </c:v>
                </c:pt>
                <c:pt idx="18">
                  <c:v>  Veszprém  </c:v>
                </c:pt>
                <c:pt idx="19">
                  <c:v>  Zala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Összes!$B$11:$V$11</c15:sqref>
                  </c15:fullRef>
                </c:ext>
              </c:extLst>
              <c:f>Összes!$B$11:$U$11</c:f>
              <c:numCache>
                <c:formatCode>_-* #\ ##0_-;\-* #\ ##0_-;_-* "-"??_-;_-@_-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27A-4007-8785-6675D3956E02}"/>
            </c:ext>
          </c:extLst>
        </c:ser>
        <c:ser>
          <c:idx val="10"/>
          <c:order val="10"/>
          <c:tx>
            <c:strRef>
              <c:f>Összes!$A$12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Összes!$B$1:$V$1</c15:sqref>
                  </c15:fullRef>
                </c:ext>
              </c:extLst>
              <c:f>Összes!$B$1:$U$1</c:f>
              <c:strCache>
                <c:ptCount val="20"/>
                <c:pt idx="0">
                  <c:v>  Bács-Kiskun  </c:v>
                </c:pt>
                <c:pt idx="1">
                  <c:v>  Baranya  </c:v>
                </c:pt>
                <c:pt idx="2">
                  <c:v>  Békés  </c:v>
                </c:pt>
                <c:pt idx="3">
                  <c:v>  Borsod-Abaúj-Zemplén  </c:v>
                </c:pt>
                <c:pt idx="4">
                  <c:v>  Budapest  </c:v>
                </c:pt>
                <c:pt idx="5">
                  <c:v>  Csongrád-Csanád  </c:v>
                </c:pt>
                <c:pt idx="6">
                  <c:v>  Fejér  </c:v>
                </c:pt>
                <c:pt idx="7">
                  <c:v>  Győr-Moson-Sopron  </c:v>
                </c:pt>
                <c:pt idx="8">
                  <c:v>  Hajdú-Bihar  </c:v>
                </c:pt>
                <c:pt idx="9">
                  <c:v>  Heves  </c:v>
                </c:pt>
                <c:pt idx="10">
                  <c:v>  Jász-Nagykun-Szolnok  </c:v>
                </c:pt>
                <c:pt idx="11">
                  <c:v>  Komárom-Esztergom  </c:v>
                </c:pt>
                <c:pt idx="12">
                  <c:v>  Nógrád  </c:v>
                </c:pt>
                <c:pt idx="13">
                  <c:v>  Pest  </c:v>
                </c:pt>
                <c:pt idx="14">
                  <c:v>  Somogy  </c:v>
                </c:pt>
                <c:pt idx="15">
                  <c:v>  Szabolcs-Szatmár-Bereg  </c:v>
                </c:pt>
                <c:pt idx="16">
                  <c:v>  Tolna  </c:v>
                </c:pt>
                <c:pt idx="17">
                  <c:v>  Vas  </c:v>
                </c:pt>
                <c:pt idx="18">
                  <c:v>  Veszprém  </c:v>
                </c:pt>
                <c:pt idx="19">
                  <c:v>  Zala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Összes!$B$12:$V$12</c15:sqref>
                  </c15:fullRef>
                </c:ext>
              </c:extLst>
              <c:f>Összes!$B$12:$U$12</c:f>
              <c:numCache>
                <c:formatCode>_-* #\ ##0_-;\-* #\ ##0_-;_-* "-"??_-;_-@_-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7A-4007-8785-6675D3956E02}"/>
            </c:ext>
          </c:extLst>
        </c:ser>
        <c:ser>
          <c:idx val="11"/>
          <c:order val="11"/>
          <c:tx>
            <c:strRef>
              <c:f>Összes!$A$13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Összes!$B$1:$V$1</c15:sqref>
                  </c15:fullRef>
                </c:ext>
              </c:extLst>
              <c:f>Összes!$B$1:$U$1</c:f>
              <c:strCache>
                <c:ptCount val="20"/>
                <c:pt idx="0">
                  <c:v>  Bács-Kiskun  </c:v>
                </c:pt>
                <c:pt idx="1">
                  <c:v>  Baranya  </c:v>
                </c:pt>
                <c:pt idx="2">
                  <c:v>  Békés  </c:v>
                </c:pt>
                <c:pt idx="3">
                  <c:v>  Borsod-Abaúj-Zemplén  </c:v>
                </c:pt>
                <c:pt idx="4">
                  <c:v>  Budapest  </c:v>
                </c:pt>
                <c:pt idx="5">
                  <c:v>  Csongrád-Csanád  </c:v>
                </c:pt>
                <c:pt idx="6">
                  <c:v>  Fejér  </c:v>
                </c:pt>
                <c:pt idx="7">
                  <c:v>  Győr-Moson-Sopron  </c:v>
                </c:pt>
                <c:pt idx="8">
                  <c:v>  Hajdú-Bihar  </c:v>
                </c:pt>
                <c:pt idx="9">
                  <c:v>  Heves  </c:v>
                </c:pt>
                <c:pt idx="10">
                  <c:v>  Jász-Nagykun-Szolnok  </c:v>
                </c:pt>
                <c:pt idx="11">
                  <c:v>  Komárom-Esztergom  </c:v>
                </c:pt>
                <c:pt idx="12">
                  <c:v>  Nógrád  </c:v>
                </c:pt>
                <c:pt idx="13">
                  <c:v>  Pest  </c:v>
                </c:pt>
                <c:pt idx="14">
                  <c:v>  Somogy  </c:v>
                </c:pt>
                <c:pt idx="15">
                  <c:v>  Szabolcs-Szatmár-Bereg  </c:v>
                </c:pt>
                <c:pt idx="16">
                  <c:v>  Tolna  </c:v>
                </c:pt>
                <c:pt idx="17">
                  <c:v>  Vas  </c:v>
                </c:pt>
                <c:pt idx="18">
                  <c:v>  Veszprém  </c:v>
                </c:pt>
                <c:pt idx="19">
                  <c:v>  Zala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Összes!$B$13:$V$13</c15:sqref>
                  </c15:fullRef>
                </c:ext>
              </c:extLst>
              <c:f>Összes!$B$13:$U$13</c:f>
              <c:numCache>
                <c:formatCode>_-* #\ ##0_-;\-* #\ ##0_-;_-* "-"??_-;_-@_-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27A-4007-8785-6675D3956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5616735"/>
        <c:axId val="1605615071"/>
      </c:barChart>
      <c:catAx>
        <c:axId val="1605616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05615071"/>
        <c:crosses val="autoZero"/>
        <c:auto val="1"/>
        <c:lblAlgn val="ctr"/>
        <c:lblOffset val="100"/>
        <c:noMultiLvlLbl val="0"/>
      </c:catAx>
      <c:valAx>
        <c:axId val="160561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0561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Lakossághoz</a:t>
            </a:r>
            <a:r>
              <a:rPr lang="hu-HU" baseline="0"/>
              <a:t> viszonyított esetszám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Lakosság!$A$1:$T$1</c:f>
              <c:strCache>
                <c:ptCount val="20"/>
                <c:pt idx="0">
                  <c:v>Bács-Kiskun</c:v>
                </c:pt>
                <c:pt idx="1">
                  <c:v>Baranya</c:v>
                </c:pt>
                <c:pt idx="2">
                  <c:v>Békés</c:v>
                </c:pt>
                <c:pt idx="3">
                  <c:v>Borsod-Abaúj-Zemplén</c:v>
                </c:pt>
                <c:pt idx="4">
                  <c:v>Budapest</c:v>
                </c:pt>
                <c:pt idx="5">
                  <c:v>Csongrád-Csanád</c:v>
                </c:pt>
                <c:pt idx="6">
                  <c:v>Fejér</c:v>
                </c:pt>
                <c:pt idx="7">
                  <c:v>Győr-Moson-Sopron</c:v>
                </c:pt>
                <c:pt idx="8">
                  <c:v>Hajdú-Bihar</c:v>
                </c:pt>
                <c:pt idx="9">
                  <c:v>Heves</c:v>
                </c:pt>
                <c:pt idx="10">
                  <c:v>Jász-Nagykun-Szolnok</c:v>
                </c:pt>
                <c:pt idx="11">
                  <c:v>Komárom-Esztergom</c:v>
                </c:pt>
                <c:pt idx="12">
                  <c:v>Nógrád</c:v>
                </c:pt>
                <c:pt idx="13">
                  <c:v>Pest</c:v>
                </c:pt>
                <c:pt idx="14">
                  <c:v>Somogy</c:v>
                </c:pt>
                <c:pt idx="15">
                  <c:v>Szabolcs-Szatmár-Bereg</c:v>
                </c:pt>
                <c:pt idx="16">
                  <c:v>Tolna</c:v>
                </c:pt>
                <c:pt idx="17">
                  <c:v>Vas</c:v>
                </c:pt>
                <c:pt idx="18">
                  <c:v>Veszprém</c:v>
                </c:pt>
                <c:pt idx="19">
                  <c:v>Zala</c:v>
                </c:pt>
              </c:strCache>
            </c:strRef>
          </c:cat>
          <c:val>
            <c:numRef>
              <c:f>Lakosság!$A$4:$T$4</c:f>
              <c:numCache>
                <c:formatCode>0.00%</c:formatCode>
                <c:ptCount val="20"/>
                <c:pt idx="0">
                  <c:v>0.19292611521857789</c:v>
                </c:pt>
                <c:pt idx="1">
                  <c:v>0.22630189850958127</c:v>
                </c:pt>
                <c:pt idx="2">
                  <c:v>0.16856137663643109</c:v>
                </c:pt>
                <c:pt idx="3">
                  <c:v>0.17478640261375647</c:v>
                </c:pt>
                <c:pt idx="4">
                  <c:v>0.19898578200133996</c:v>
                </c:pt>
                <c:pt idx="5">
                  <c:v>0.20519683618537787</c:v>
                </c:pt>
                <c:pt idx="6">
                  <c:v>0.19151951583866397</c:v>
                </c:pt>
                <c:pt idx="7">
                  <c:v>0.22328875036391349</c:v>
                </c:pt>
                <c:pt idx="8">
                  <c:v>0.19191119511959528</c:v>
                </c:pt>
                <c:pt idx="9">
                  <c:v>0.18124361441775369</c:v>
                </c:pt>
                <c:pt idx="10">
                  <c:v>0.18410732769920568</c:v>
                </c:pt>
                <c:pt idx="11">
                  <c:v>0.20143913745333497</c:v>
                </c:pt>
                <c:pt idx="12">
                  <c:v>0.22220343996957276</c:v>
                </c:pt>
                <c:pt idx="13">
                  <c:v>0.2065754718604022</c:v>
                </c:pt>
                <c:pt idx="14">
                  <c:v>0.20222009163020147</c:v>
                </c:pt>
                <c:pt idx="15">
                  <c:v>0.19059287765568825</c:v>
                </c:pt>
                <c:pt idx="16">
                  <c:v>0.18811016126881355</c:v>
                </c:pt>
                <c:pt idx="17">
                  <c:v>0.21939964740821374</c:v>
                </c:pt>
                <c:pt idx="18">
                  <c:v>0.22135141232344127</c:v>
                </c:pt>
                <c:pt idx="19">
                  <c:v>0.18871906732974003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8-4F3C-AB8B-60CDE4EF58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22461840"/>
        <c:axId val="1022462256"/>
      </c:barChart>
      <c:catAx>
        <c:axId val="102246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2462256"/>
        <c:crosses val="autoZero"/>
        <c:auto val="1"/>
        <c:lblAlgn val="ctr"/>
        <c:lblOffset val="100"/>
        <c:noMultiLvlLbl val="0"/>
      </c:catAx>
      <c:valAx>
        <c:axId val="1022462256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bg2">
                  <a:lumMod val="75000"/>
                  <a:alpha val="8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246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72838</xdr:colOff>
      <xdr:row>48</xdr:row>
      <xdr:rowOff>14127</xdr:rowOff>
    </xdr:from>
    <xdr:to>
      <xdr:col>22</xdr:col>
      <xdr:colOff>44824</xdr:colOff>
      <xdr:row>69</xdr:row>
      <xdr:rowOff>134254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EE9CF6F-508C-4CC6-8C29-9DFB6890B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139054</xdr:colOff>
      <xdr:row>70</xdr:row>
      <xdr:rowOff>138552</xdr:rowOff>
    </xdr:from>
    <xdr:to>
      <xdr:col>22</xdr:col>
      <xdr:colOff>34636</xdr:colOff>
      <xdr:row>85</xdr:row>
      <xdr:rowOff>24252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09A39F7-7EDB-4CAA-AF45-457A0F0F9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72838</xdr:colOff>
      <xdr:row>25</xdr:row>
      <xdr:rowOff>14127</xdr:rowOff>
    </xdr:from>
    <xdr:to>
      <xdr:col>22</xdr:col>
      <xdr:colOff>44824</xdr:colOff>
      <xdr:row>46</xdr:row>
      <xdr:rowOff>134254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E566386-3003-43A2-A922-AB64367A2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139054</xdr:colOff>
      <xdr:row>47</xdr:row>
      <xdr:rowOff>138552</xdr:rowOff>
    </xdr:from>
    <xdr:to>
      <xdr:col>22</xdr:col>
      <xdr:colOff>34636</xdr:colOff>
      <xdr:row>62</xdr:row>
      <xdr:rowOff>24252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A43FC65-B403-4EFD-A7C0-0D47C2FFA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72838</xdr:colOff>
      <xdr:row>33</xdr:row>
      <xdr:rowOff>14127</xdr:rowOff>
    </xdr:from>
    <xdr:to>
      <xdr:col>22</xdr:col>
      <xdr:colOff>44824</xdr:colOff>
      <xdr:row>54</xdr:row>
      <xdr:rowOff>134254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F0563B0-E2FA-404C-88F1-EA9B335DC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139054</xdr:colOff>
      <xdr:row>55</xdr:row>
      <xdr:rowOff>138552</xdr:rowOff>
    </xdr:from>
    <xdr:to>
      <xdr:col>22</xdr:col>
      <xdr:colOff>34636</xdr:colOff>
      <xdr:row>70</xdr:row>
      <xdr:rowOff>24252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31C7DAB-D1D0-4BF1-8368-D30BF99A1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94128</xdr:colOff>
      <xdr:row>56</xdr:row>
      <xdr:rowOff>76546</xdr:rowOff>
    </xdr:from>
    <xdr:to>
      <xdr:col>22</xdr:col>
      <xdr:colOff>11205</xdr:colOff>
      <xdr:row>70</xdr:row>
      <xdr:rowOff>158189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C367139-5CC8-42BF-9FF5-99AED2952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72838</xdr:colOff>
      <xdr:row>34</xdr:row>
      <xdr:rowOff>14127</xdr:rowOff>
    </xdr:from>
    <xdr:to>
      <xdr:col>22</xdr:col>
      <xdr:colOff>44824</xdr:colOff>
      <xdr:row>55</xdr:row>
      <xdr:rowOff>134254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23A1511-A0B3-4C88-9B51-7F714EFA6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94128</xdr:colOff>
      <xdr:row>55</xdr:row>
      <xdr:rowOff>76546</xdr:rowOff>
    </xdr:from>
    <xdr:to>
      <xdr:col>22</xdr:col>
      <xdr:colOff>11205</xdr:colOff>
      <xdr:row>69</xdr:row>
      <xdr:rowOff>158189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1308971-EA60-4EA3-BE5F-C329DAFE9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72838</xdr:colOff>
      <xdr:row>33</xdr:row>
      <xdr:rowOff>14127</xdr:rowOff>
    </xdr:from>
    <xdr:to>
      <xdr:col>22</xdr:col>
      <xdr:colOff>44824</xdr:colOff>
      <xdr:row>54</xdr:row>
      <xdr:rowOff>134254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93869EF-5E5C-409F-B5B2-537A07ADB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94128</xdr:colOff>
      <xdr:row>36</xdr:row>
      <xdr:rowOff>76546</xdr:rowOff>
    </xdr:from>
    <xdr:to>
      <xdr:col>22</xdr:col>
      <xdr:colOff>11205</xdr:colOff>
      <xdr:row>50</xdr:row>
      <xdr:rowOff>158189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81F23BE-902E-4934-B2EA-1A671B1EC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72838</xdr:colOff>
      <xdr:row>14</xdr:row>
      <xdr:rowOff>14127</xdr:rowOff>
    </xdr:from>
    <xdr:to>
      <xdr:col>22</xdr:col>
      <xdr:colOff>44824</xdr:colOff>
      <xdr:row>35</xdr:row>
      <xdr:rowOff>134254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CEF1519-56AA-44DC-95C1-DB6745518A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4481</xdr:colOff>
      <xdr:row>28</xdr:row>
      <xdr:rowOff>42929</xdr:rowOff>
    </xdr:from>
    <xdr:to>
      <xdr:col>21</xdr:col>
      <xdr:colOff>661146</xdr:colOff>
      <xdr:row>42</xdr:row>
      <xdr:rowOff>124572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E32FF70-C3EA-4508-B582-828FE28F5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70156</xdr:rowOff>
    </xdr:from>
    <xdr:to>
      <xdr:col>21</xdr:col>
      <xdr:colOff>711574</xdr:colOff>
      <xdr:row>27</xdr:row>
      <xdr:rowOff>190283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A5D2DED-C5F6-4CD0-952B-A315E4FB9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32</xdr:row>
      <xdr:rowOff>20517</xdr:rowOff>
    </xdr:from>
    <xdr:to>
      <xdr:col>21</xdr:col>
      <xdr:colOff>694764</xdr:colOff>
      <xdr:row>46</xdr:row>
      <xdr:rowOff>102160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5A726B4-AD08-475E-97F6-2676EB4926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16808</xdr:colOff>
      <xdr:row>9</xdr:row>
      <xdr:rowOff>70157</xdr:rowOff>
    </xdr:from>
    <xdr:to>
      <xdr:col>21</xdr:col>
      <xdr:colOff>728382</xdr:colOff>
      <xdr:row>30</xdr:row>
      <xdr:rowOff>190284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124B9D9-C858-45A1-B8D3-9CDEC1B47F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47</xdr:row>
      <xdr:rowOff>20517</xdr:rowOff>
    </xdr:from>
    <xdr:to>
      <xdr:col>21</xdr:col>
      <xdr:colOff>694764</xdr:colOff>
      <xdr:row>61</xdr:row>
      <xdr:rowOff>102160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50C7986-6E62-4FD0-A836-FE61EA5D5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16808</xdr:colOff>
      <xdr:row>24</xdr:row>
      <xdr:rowOff>70157</xdr:rowOff>
    </xdr:from>
    <xdr:to>
      <xdr:col>21</xdr:col>
      <xdr:colOff>728382</xdr:colOff>
      <xdr:row>45</xdr:row>
      <xdr:rowOff>190284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D2FEC8B-BD8E-4B34-BCB1-D33552AC60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57</xdr:row>
      <xdr:rowOff>126505</xdr:rowOff>
    </xdr:from>
    <xdr:to>
      <xdr:col>21</xdr:col>
      <xdr:colOff>694764</xdr:colOff>
      <xdr:row>72</xdr:row>
      <xdr:rowOff>17648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31084BB-5BD6-4D73-9C26-A6D888761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16808</xdr:colOff>
      <xdr:row>34</xdr:row>
      <xdr:rowOff>168525</xdr:rowOff>
    </xdr:from>
    <xdr:to>
      <xdr:col>21</xdr:col>
      <xdr:colOff>728382</xdr:colOff>
      <xdr:row>56</xdr:row>
      <xdr:rowOff>105772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6190998-B193-4A40-BADC-E504D3422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25</xdr:row>
      <xdr:rowOff>15240</xdr:rowOff>
    </xdr:from>
    <xdr:to>
      <xdr:col>22</xdr:col>
      <xdr:colOff>121227</xdr:colOff>
      <xdr:row>41</xdr:row>
      <xdr:rowOff>175260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69F3A06-B0B0-4D4D-94F8-C77C26DB04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175260</xdr:rowOff>
    </xdr:from>
    <xdr:to>
      <xdr:col>17</xdr:col>
      <xdr:colOff>0</xdr:colOff>
      <xdr:row>44</xdr:row>
      <xdr:rowOff>175260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B06A80B-0E5D-49BC-BE54-625B078A9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46</xdr:row>
      <xdr:rowOff>0</xdr:rowOff>
    </xdr:from>
    <xdr:to>
      <xdr:col>16</xdr:col>
      <xdr:colOff>761079</xdr:colOff>
      <xdr:row>60</xdr:row>
      <xdr:rowOff>76200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8B9A75B-205C-42C8-B2AA-C81F3AA9D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16</xdr:col>
      <xdr:colOff>27214</xdr:colOff>
      <xdr:row>41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B992264-D7E6-4805-AD81-797E4BC6C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171449</xdr:rowOff>
    </xdr:from>
    <xdr:to>
      <xdr:col>19</xdr:col>
      <xdr:colOff>687915</xdr:colOff>
      <xdr:row>34</xdr:row>
      <xdr:rowOff>171449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20DAC50-0366-453F-A984-7C2A1B2B6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refreshOnLoad="1" adjustColumnWidt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Dátum" tableColumnId="1"/>
      <queryTableField id="2" name="Bács-Kiskun" tableColumnId="2"/>
      <queryTableField id="3" name="Baranya" tableColumnId="3"/>
      <queryTableField id="4" name="Békés" tableColumnId="4"/>
      <queryTableField id="5" name="Borsod-Abaúj-Zemplén" tableColumnId="5"/>
      <queryTableField id="6" name="Budapest" tableColumnId="6"/>
      <queryTableField id="7" name="Csongrád-Csanád" tableColumnId="7"/>
      <queryTableField id="8" name="Fejér" tableColumnId="8"/>
      <queryTableField id="9" name="Győr-Moson-Sopron" tableColumnId="9"/>
      <queryTableField id="10" name="Hajdú-Bihar" tableColumnId="10"/>
      <queryTableField id="11" name="Heves" tableColumnId="11"/>
      <queryTableField id="12" name="Jász-Nagykun-Szolnok" tableColumnId="12"/>
      <queryTableField id="13" name="Komárom-Esztergom" tableColumnId="13"/>
      <queryTableField id="14" name="Nógrád" tableColumnId="14"/>
      <queryTableField id="15" name="Pest" tableColumnId="15"/>
      <queryTableField id="16" name="Somogy" tableColumnId="16"/>
      <queryTableField id="17" name="Szabolcs-Szatmár-Bereg" tableColumnId="17"/>
      <queryTableField id="18" name="Tolna" tableColumnId="18"/>
      <queryTableField id="19" name="Vas" tableColumnId="19"/>
      <queryTableField id="20" name="Veszprém" tableColumnId="20"/>
      <queryTableField id="21" name="Zala" tableColumnId="21"/>
    </queryTableFields>
  </queryTableRefresh>
</queryTable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5A40FF-3840-497A-8BFB-993DBC06C2FA}" name="december" displayName="december" ref="A1:V23">
  <autoFilter ref="A1:V23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E7E7F763-2398-40BA-B583-0DDCF012EBCD}" name="Dátum" totalsRowLabel="Összeg" dataDxfId="507" totalsRowDxfId="506"/>
    <tableColumn id="2" xr3:uid="{C614C113-B434-4B1E-8340-EB2B8FA80662}" name="Bács-Kiskun" totalsRowFunction="sum" dataDxfId="505" totalsRowDxfId="504" dataCellStyle="Ezres"/>
    <tableColumn id="3" xr3:uid="{11388AA8-8A3A-4114-BABD-5B132796C367}" name="Baranya" totalsRowFunction="sum" dataDxfId="503" totalsRowDxfId="502" dataCellStyle="Ezres"/>
    <tableColumn id="4" xr3:uid="{75A08DC7-547E-4D25-A689-793321C2EC8B}" name="Békés" totalsRowFunction="sum" dataDxfId="501" totalsRowDxfId="500" dataCellStyle="Ezres"/>
    <tableColumn id="5" xr3:uid="{FFCF5493-3AD4-4792-9E36-AF023C014A73}" name="Borsod-Abaúj-Zemplén" totalsRowFunction="sum" dataDxfId="499" totalsRowDxfId="498" dataCellStyle="Ezres"/>
    <tableColumn id="6" xr3:uid="{2ADF8CCF-D8BF-45DC-A251-3167A8B450D4}" name="Budapest" totalsRowFunction="sum" dataDxfId="497" totalsRowDxfId="496" dataCellStyle="Ezres"/>
    <tableColumn id="7" xr3:uid="{D3824760-4CD0-4121-BD46-7E54B20144F4}" name="Csongrád-Csanád" totalsRowFunction="sum" dataDxfId="495" totalsRowDxfId="494" dataCellStyle="Ezres"/>
    <tableColumn id="8" xr3:uid="{3B27F61E-20EA-4718-89A4-D3245B208E92}" name="Fejér" totalsRowFunction="sum" dataDxfId="493" totalsRowDxfId="492" dataCellStyle="Ezres"/>
    <tableColumn id="9" xr3:uid="{EBBB1645-7277-44C8-8A95-C0D58FBB9B64}" name="Győr-Moson-Sopron" totalsRowFunction="sum" dataDxfId="491" totalsRowDxfId="490" dataCellStyle="Ezres"/>
    <tableColumn id="10" xr3:uid="{EEA61E89-D650-419C-BB73-F3F51DAAC1ED}" name="Hajdú-Bihar" totalsRowFunction="sum" dataDxfId="489" totalsRowDxfId="488" dataCellStyle="Ezres"/>
    <tableColumn id="11" xr3:uid="{84452028-B089-4464-8599-E1E9605620D2}" name="Heves" totalsRowFunction="sum" dataDxfId="487" totalsRowDxfId="486" dataCellStyle="Ezres"/>
    <tableColumn id="12" xr3:uid="{7503A078-046E-4965-953B-BCD4AEB07ADC}" name="Jász-Nagykun-Szolnok" totalsRowFunction="sum" dataDxfId="485" totalsRowDxfId="484" dataCellStyle="Ezres"/>
    <tableColumn id="13" xr3:uid="{885F24A0-3470-493A-AE3C-534FE0A2BAF2}" name="Komárom-Esztergom" totalsRowFunction="sum" dataDxfId="483" totalsRowDxfId="482" dataCellStyle="Ezres"/>
    <tableColumn id="14" xr3:uid="{48B11A1F-DDBE-41EF-8900-048B00EDB732}" name="Nógrád" totalsRowFunction="sum" dataDxfId="481" totalsRowDxfId="480" dataCellStyle="Ezres"/>
    <tableColumn id="15" xr3:uid="{B979DF7C-4616-4B93-A491-93049DB0F12C}" name="Pest" totalsRowFunction="sum" dataDxfId="479" totalsRowDxfId="478" dataCellStyle="Ezres"/>
    <tableColumn id="16" xr3:uid="{9D733119-9D2A-4EB4-9367-33256911368E}" name="Somogy" totalsRowFunction="sum" dataDxfId="477" totalsRowDxfId="476" dataCellStyle="Ezres"/>
    <tableColumn id="17" xr3:uid="{83DF4357-5010-4AE9-8A8B-4CB7309D23EF}" name="Szabolcs-Szatmár-Bereg" totalsRowFunction="sum" dataDxfId="475" totalsRowDxfId="474" dataCellStyle="Ezres"/>
    <tableColumn id="18" xr3:uid="{74F2B3E8-53DF-4215-9FDE-CF38EC05D77F}" name="Tolna" totalsRowFunction="sum" dataDxfId="473" totalsRowDxfId="472" dataCellStyle="Ezres"/>
    <tableColumn id="19" xr3:uid="{C79EF5EB-A272-4877-9977-300A2F92ABE1}" name="Vas" totalsRowFunction="sum" dataDxfId="471" totalsRowDxfId="470" dataCellStyle="Ezres"/>
    <tableColumn id="20" xr3:uid="{3882B8C2-3AFE-4A27-8C85-C243057A96FF}" name="Veszprém" totalsRowFunction="sum" dataDxfId="469" totalsRowDxfId="468" dataCellStyle="Ezres"/>
    <tableColumn id="21" xr3:uid="{1DC672EF-B647-4F60-A422-F6A393441017}" name="Zala" totalsRowFunction="sum" dataDxfId="467" totalsRowDxfId="466" dataCellStyle="Ezres"/>
    <tableColumn id="22" xr3:uid="{6194DE2A-AEAB-4A69-8330-BCD984B8ED58}" name="Összes" totalsRowFunction="sum" dataDxfId="465" totalsRowDxfId="464" dataCellStyle="Ezr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4F5A41F-E5A3-40B6-BCAF-CEB821BBF0A4}" name="november" displayName="november" ref="A1:V23">
  <autoFilter ref="A1:V23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1DD5E8D8-FF2A-4535-BBE3-AED59C9796D6}" name="Dátum" totalsRowLabel="Összeg" dataDxfId="463" totalsRowDxfId="462"/>
    <tableColumn id="2" xr3:uid="{938F1325-1A35-48BA-8A9F-2ADA070DA7D3}" name="Bács-Kiskun" totalsRowFunction="sum" dataDxfId="461" totalsRowDxfId="460" dataCellStyle="Ezres"/>
    <tableColumn id="3" xr3:uid="{937D7B37-F421-4A5D-BD7C-0377979F0C75}" name="Baranya" totalsRowFunction="sum" dataDxfId="459" totalsRowDxfId="458" dataCellStyle="Ezres"/>
    <tableColumn id="4" xr3:uid="{6D60D185-4294-4BBB-B80B-3854E8E97F03}" name="Békés" totalsRowFunction="sum" dataDxfId="457" totalsRowDxfId="456" dataCellStyle="Ezres"/>
    <tableColumn id="5" xr3:uid="{1DBDD004-CA90-4F6A-AE8D-5B2F46B1E836}" name="Borsod-Abaúj-Zemplén" totalsRowFunction="sum" dataDxfId="455" totalsRowDxfId="454" dataCellStyle="Ezres"/>
    <tableColumn id="6" xr3:uid="{4E8348FD-D872-4D49-89CB-C626E9235721}" name="Budapest" totalsRowFunction="sum" dataDxfId="453" totalsRowDxfId="452" dataCellStyle="Ezres"/>
    <tableColumn id="7" xr3:uid="{2F29EE36-1638-4005-97F2-6A931E6EA5DE}" name="Csongrád-Csanád" totalsRowFunction="sum" dataDxfId="451" totalsRowDxfId="450" dataCellStyle="Ezres"/>
    <tableColumn id="8" xr3:uid="{02225763-5515-4BC8-90E7-30E3F5DF04CC}" name="Fejér" totalsRowFunction="sum" dataDxfId="449" totalsRowDxfId="448" dataCellStyle="Ezres"/>
    <tableColumn id="9" xr3:uid="{6E0BEB08-4212-491E-B471-998D676C00D7}" name="Győr-Moson-Sopron" totalsRowFunction="sum" dataDxfId="447" totalsRowDxfId="446" dataCellStyle="Ezres"/>
    <tableColumn id="10" xr3:uid="{DF7E7E47-FEDA-410C-ABC3-5148C27DBB1B}" name="Hajdú-Bihar" totalsRowFunction="sum" dataDxfId="445" totalsRowDxfId="444" dataCellStyle="Ezres"/>
    <tableColumn id="11" xr3:uid="{7479E760-7C09-47DA-B726-098EFE4DBF7C}" name="Heves" totalsRowFunction="sum" dataDxfId="443" totalsRowDxfId="442" dataCellStyle="Ezres"/>
    <tableColumn id="12" xr3:uid="{AF7E4B3A-EAB6-40B9-8727-3C03AA569C89}" name="Jász-Nagykun-Szolnok" totalsRowFunction="sum" dataDxfId="441" totalsRowDxfId="440" dataCellStyle="Ezres"/>
    <tableColumn id="13" xr3:uid="{F5CF58FA-235B-4AAE-B06D-95243B9BA7F3}" name="Komárom-Esztergom" totalsRowFunction="sum" dataDxfId="439" totalsRowDxfId="438" dataCellStyle="Ezres"/>
    <tableColumn id="14" xr3:uid="{76ED39F9-DD7C-42F0-9B80-E9F14A623071}" name="Nógrád" totalsRowFunction="sum" dataDxfId="437" totalsRowDxfId="436" dataCellStyle="Ezres"/>
    <tableColumn id="15" xr3:uid="{85708161-D551-4A93-93B9-EECE63531B88}" name="Pest" totalsRowFunction="sum" dataDxfId="435" totalsRowDxfId="434" dataCellStyle="Ezres"/>
    <tableColumn id="16" xr3:uid="{3E270B0D-E0CF-486D-B7D1-0D4310FEFE20}" name="Somogy" totalsRowFunction="sum" dataDxfId="433" totalsRowDxfId="432" dataCellStyle="Ezres"/>
    <tableColumn id="17" xr3:uid="{FF7E204C-7064-4679-BF9B-7BB4D960FADC}" name="Szabolcs-Szatmár-Bereg" totalsRowFunction="sum" dataDxfId="431" totalsRowDxfId="430" dataCellStyle="Ezres"/>
    <tableColumn id="18" xr3:uid="{5A04FF56-9424-4FD9-BF62-09713A20D910}" name="Tolna" totalsRowFunction="sum" dataDxfId="429" totalsRowDxfId="428" dataCellStyle="Ezres"/>
    <tableColumn id="19" xr3:uid="{A5CFB1FF-82A2-4E31-B051-04F9634CA26E}" name="Vas" totalsRowFunction="sum" dataDxfId="427" totalsRowDxfId="426" dataCellStyle="Ezres"/>
    <tableColumn id="20" xr3:uid="{3B086988-0D02-472D-9375-C5AE10A6DB4C}" name="Veszprém" totalsRowFunction="sum" dataDxfId="425" totalsRowDxfId="424" dataCellStyle="Ezres"/>
    <tableColumn id="21" xr3:uid="{E138B02B-DCAF-4695-BFF1-F9197A9AB8FF}" name="Zala" totalsRowFunction="sum" dataDxfId="423" totalsRowDxfId="422" dataCellStyle="Ezres"/>
    <tableColumn id="22" xr3:uid="{B1557C55-4E5A-48E4-99F1-05E005C70AC0}" name="Összes" totalsRowFunction="sum" dataDxfId="421" totalsRowDxfId="420" dataCellStyle="Ezr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B7B755-3B85-40F7-B3A3-8D09C7FC8057}" name="október" displayName="október" ref="A1:V22">
  <autoFilter ref="A1:V2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746C58B6-0D53-4C24-A03E-F2A39F23FF35}" name="Dátum" totalsRowLabel="Összeg" dataDxfId="419" totalsRowDxfId="418"/>
    <tableColumn id="2" xr3:uid="{416AB3E0-546A-42B9-B824-2C1369AF367E}" name="Bács-Kiskun" totalsRowFunction="sum" dataDxfId="417" totalsRowDxfId="416" dataCellStyle="Ezres"/>
    <tableColumn id="3" xr3:uid="{65880586-4642-4C00-AA38-3F82AF1624EF}" name="Baranya" totalsRowFunction="sum" dataDxfId="415" totalsRowDxfId="414" dataCellStyle="Ezres"/>
    <tableColumn id="4" xr3:uid="{052173AB-1808-4D76-A896-A42E5AD05B11}" name="Békés" totalsRowFunction="sum" dataDxfId="413" totalsRowDxfId="412" dataCellStyle="Ezres"/>
    <tableColumn id="5" xr3:uid="{4D372DE7-608D-447B-BE26-B3A11F60D0E8}" name="Borsod-Abaúj-Zemplén" totalsRowFunction="sum" dataDxfId="411" totalsRowDxfId="410" dataCellStyle="Ezres"/>
    <tableColumn id="6" xr3:uid="{3D451FE4-C18C-4603-8A4C-D499004D9278}" name="Budapest" totalsRowFunction="sum" dataDxfId="409" totalsRowDxfId="408" dataCellStyle="Ezres"/>
    <tableColumn id="7" xr3:uid="{FEA0112C-9AEC-41DB-81FD-B623C39D5F1A}" name="Csongrád-Csanád" totalsRowFunction="sum" dataDxfId="407" totalsRowDxfId="406" dataCellStyle="Ezres"/>
    <tableColumn id="8" xr3:uid="{17A65C5A-452C-4B02-9401-FB3EAC57CF5E}" name="Fejér" totalsRowFunction="sum" dataDxfId="405" totalsRowDxfId="404" dataCellStyle="Ezres"/>
    <tableColumn id="9" xr3:uid="{A8D25C2D-2DDA-447A-9499-FF94F377006E}" name="Győr-Moson-Sopron" totalsRowFunction="sum" dataDxfId="403" totalsRowDxfId="402" dataCellStyle="Ezres"/>
    <tableColumn id="10" xr3:uid="{BDAFBB38-2AAC-49EC-8F60-FC1569A56E50}" name="Hajdú-Bihar" totalsRowFunction="sum" dataDxfId="401" totalsRowDxfId="400" dataCellStyle="Ezres"/>
    <tableColumn id="11" xr3:uid="{0FC44362-743F-4D35-AC12-2494D5E2D2C9}" name="Heves" totalsRowFunction="sum" dataDxfId="399" totalsRowDxfId="398" dataCellStyle="Ezres"/>
    <tableColumn id="12" xr3:uid="{1A4A2469-98AC-481B-9653-9BB6DCBD9BB0}" name="Jász-Nagykun-Szolnok" totalsRowFunction="sum" dataDxfId="397" totalsRowDxfId="396" dataCellStyle="Ezres"/>
    <tableColumn id="13" xr3:uid="{0924606D-813B-43BC-933B-340AF10330B4}" name="Komárom-Esztergom" totalsRowFunction="sum" dataDxfId="395" totalsRowDxfId="394" dataCellStyle="Ezres"/>
    <tableColumn id="14" xr3:uid="{AB4E49F9-D749-4CCD-B234-5D904574D97C}" name="Nógrád" totalsRowFunction="sum" dataDxfId="393" totalsRowDxfId="392" dataCellStyle="Ezres"/>
    <tableColumn id="15" xr3:uid="{BA001E4E-CABE-4DCA-89C8-6B5B7F72E248}" name="Pest" totalsRowFunction="sum" dataDxfId="391" totalsRowDxfId="390" dataCellStyle="Ezres"/>
    <tableColumn id="16" xr3:uid="{DE6C306B-B7A1-48E6-AC86-EC05ADB168A9}" name="Somogy" totalsRowFunction="sum" dataDxfId="389" totalsRowDxfId="388" dataCellStyle="Ezres"/>
    <tableColumn id="17" xr3:uid="{C48AAE27-617C-4B5F-9D63-0BC1FCBB5F79}" name="Szabolcs-Szatmár-Bereg" totalsRowFunction="sum" dataDxfId="387" totalsRowDxfId="386" dataCellStyle="Ezres"/>
    <tableColumn id="18" xr3:uid="{980453F6-5A36-44D4-A8D8-41CCE450CD8D}" name="Tolna" totalsRowFunction="sum" dataDxfId="385" totalsRowDxfId="384" dataCellStyle="Ezres"/>
    <tableColumn id="19" xr3:uid="{E7C99930-5DA4-4333-9A12-DB933EE42AAA}" name="Vas" totalsRowFunction="sum" dataDxfId="383" totalsRowDxfId="382" dataCellStyle="Ezres"/>
    <tableColumn id="20" xr3:uid="{EE906BED-FF30-492D-9725-FCFB4D606C81}" name="Veszprém" totalsRowFunction="sum" dataDxfId="381" totalsRowDxfId="380" dataCellStyle="Ezres"/>
    <tableColumn id="21" xr3:uid="{7F0C4177-6C3A-474E-BDF4-A18B3370175F}" name="Zala" totalsRowFunction="sum" dataDxfId="379" totalsRowDxfId="378" dataCellStyle="Ezres"/>
    <tableColumn id="22" xr3:uid="{E7DE84BC-85D4-47EF-9D4C-7B2F5020483A}" name="Összes" totalsRowFunction="sum" dataDxfId="377" totalsRowDxfId="376" dataCellStyle="Ezr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26ADAF-B46B-4799-8C20-CFD014B5FB9C}" name="szeptember" displayName="szeptember" ref="A1:V23">
  <autoFilter ref="A1:V23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8EE9A21C-3048-42FF-BBB8-EF31788CE56A}" name="Dátum" totalsRowLabel="Összeg" dataDxfId="375" totalsRowDxfId="374"/>
    <tableColumn id="2" xr3:uid="{3911843A-35D4-4F43-98FB-766345862EB9}" name="Bács-Kiskun" totalsRowFunction="sum" dataDxfId="373" totalsRowDxfId="372" dataCellStyle="Ezres"/>
    <tableColumn id="3" xr3:uid="{81EB47FD-3FF9-40D8-8A8E-F687D35AB49C}" name="Baranya" totalsRowFunction="sum" dataDxfId="371" totalsRowDxfId="370" dataCellStyle="Ezres"/>
    <tableColumn id="4" xr3:uid="{0FF1C443-8A42-4F14-9795-97BD13341F96}" name="Békés" totalsRowFunction="sum" dataDxfId="369" totalsRowDxfId="368" dataCellStyle="Ezres"/>
    <tableColumn id="5" xr3:uid="{00FBC521-A0EF-43E2-9F5A-DCE69AE7F5EC}" name="Borsod-Abaúj-Zemplén" totalsRowFunction="sum" dataDxfId="367" totalsRowDxfId="366" dataCellStyle="Ezres"/>
    <tableColumn id="6" xr3:uid="{E5DDA932-37FC-4676-A9EB-5094AEFC6469}" name="Budapest" totalsRowFunction="sum" dataDxfId="365" totalsRowDxfId="364" dataCellStyle="Ezres"/>
    <tableColumn id="7" xr3:uid="{0FC4F391-BB7F-4A39-ACB9-252B6129146A}" name="Csongrád-Csanád" totalsRowFunction="sum" dataDxfId="363" totalsRowDxfId="362" dataCellStyle="Ezres"/>
    <tableColumn id="8" xr3:uid="{83C81B49-5699-42C0-A27D-2FD946448F07}" name="Fejér" totalsRowFunction="sum" dataDxfId="361" totalsRowDxfId="360" dataCellStyle="Ezres"/>
    <tableColumn id="9" xr3:uid="{6DAE6EE6-82DD-473F-AFBE-F9DAB4D63DE2}" name="Győr-Moson-Sopron" totalsRowFunction="sum" dataDxfId="359" totalsRowDxfId="358" dataCellStyle="Ezres"/>
    <tableColumn id="10" xr3:uid="{78AB461A-2C56-45AC-A335-10023D6DDFAD}" name="Hajdú-Bihar" totalsRowFunction="sum" dataDxfId="357" totalsRowDxfId="356" dataCellStyle="Ezres"/>
    <tableColumn id="11" xr3:uid="{71AB969F-29D5-4006-8F03-F968560F4036}" name="Heves" totalsRowFunction="sum" dataDxfId="355" totalsRowDxfId="354" dataCellStyle="Ezres"/>
    <tableColumn id="12" xr3:uid="{706416C0-85FB-4478-837C-D60B15DBF994}" name="Jász-Nagykun-Szolnok" totalsRowFunction="sum" dataDxfId="353" totalsRowDxfId="352" dataCellStyle="Ezres"/>
    <tableColumn id="13" xr3:uid="{FD4EFE8A-C0E4-41D6-A1DE-9FA1A60FA84A}" name="Komárom-Esztergom" totalsRowFunction="sum" dataDxfId="351" totalsRowDxfId="350" dataCellStyle="Ezres"/>
    <tableColumn id="14" xr3:uid="{560290DE-1D11-457E-B30F-9634389887DC}" name="Nógrád" totalsRowFunction="sum" dataDxfId="349" totalsRowDxfId="348" dataCellStyle="Ezres"/>
    <tableColumn id="15" xr3:uid="{C18B6A4D-39E4-4B1B-A2DE-062EF192A185}" name="Pest" totalsRowFunction="sum" dataDxfId="347" totalsRowDxfId="346" dataCellStyle="Ezres"/>
    <tableColumn id="16" xr3:uid="{3D3BF7B1-8391-4E27-A483-F897E86657A1}" name="Somogy" totalsRowFunction="sum" dataDxfId="345" totalsRowDxfId="344" dataCellStyle="Ezres"/>
    <tableColumn id="17" xr3:uid="{7C06875E-12BD-413D-AE53-DEF02E178DB1}" name="Szabolcs-Szatmár-Bereg" totalsRowFunction="sum" dataDxfId="343" totalsRowDxfId="342" dataCellStyle="Ezres"/>
    <tableColumn id="18" xr3:uid="{9DD0CB64-657F-48D4-A5D2-2D343913333A}" name="Tolna" totalsRowFunction="sum" dataDxfId="341" totalsRowDxfId="340" dataCellStyle="Ezres"/>
    <tableColumn id="19" xr3:uid="{EF197270-B826-4E3B-9091-01AF700D26C2}" name="Vas" totalsRowFunction="sum" dataDxfId="339" totalsRowDxfId="338" dataCellStyle="Ezres"/>
    <tableColumn id="20" xr3:uid="{AFF6DCEE-D5BC-4BDF-B9E6-7CB13DADDE31}" name="Veszprém" totalsRowFunction="sum" dataDxfId="337" totalsRowDxfId="336" dataCellStyle="Ezres"/>
    <tableColumn id="21" xr3:uid="{C61EC884-275E-4BE5-96AB-3B6BFD93A7F1}" name="Zala" totalsRowFunction="sum" dataDxfId="335" totalsRowDxfId="334" dataCellStyle="Ezres"/>
    <tableColumn id="22" xr3:uid="{00F3B297-B0ED-4594-B445-8935368889E8}" name="Összes" totalsRowFunction="sum" dataDxfId="333" totalsRowDxfId="332" dataCellStyle="Ezr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884F5B-083F-426F-BCFA-8A576EC022EE}" name="augusztus" displayName="augusztus" ref="A1:V22">
  <autoFilter ref="A1:V2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3745041D-0CAB-4F93-B9D1-F06C0E025F31}" name="Dátum" totalsRowLabel="Összeg" dataDxfId="331" totalsRowDxfId="330"/>
    <tableColumn id="2" xr3:uid="{053599C8-5C2D-4706-99BB-55595E77F37D}" name="Bács-Kiskun" totalsRowFunction="sum" dataDxfId="329" totalsRowDxfId="328" dataCellStyle="Ezres"/>
    <tableColumn id="3" xr3:uid="{AC2FFF7D-42CB-4FDE-8A73-16712FD946A6}" name="Baranya" totalsRowFunction="sum" dataDxfId="327" totalsRowDxfId="326" dataCellStyle="Ezres"/>
    <tableColumn id="4" xr3:uid="{E88BB168-827D-4942-8D6D-77E4A86C0C09}" name="Békés" totalsRowFunction="sum" dataDxfId="325" totalsRowDxfId="324" dataCellStyle="Ezres"/>
    <tableColumn id="5" xr3:uid="{95EB861D-7E79-48A4-8BFD-45ADFFA2010B}" name="Borsod-Abaúj-Zemplén" totalsRowFunction="sum" dataDxfId="323" totalsRowDxfId="322" dataCellStyle="Ezres"/>
    <tableColumn id="6" xr3:uid="{D70D8EA5-2A4C-4A98-8433-65074BAAF71C}" name="Budapest" totalsRowFunction="sum" dataDxfId="321" totalsRowDxfId="320" dataCellStyle="Ezres"/>
    <tableColumn id="7" xr3:uid="{96E7A626-FF44-4F2F-879B-FEAD83AC1E1F}" name="Csongrád-Csanád" totalsRowFunction="sum" dataDxfId="319" totalsRowDxfId="318" dataCellStyle="Ezres"/>
    <tableColumn id="8" xr3:uid="{65D1389C-0DFD-4252-8111-5574DD56E9DA}" name="Fejér" totalsRowFunction="sum" dataDxfId="317" totalsRowDxfId="316" dataCellStyle="Ezres"/>
    <tableColumn id="9" xr3:uid="{09E4EBE8-FAC3-4C78-A1E5-BFD01D9F571B}" name="Győr-Moson-Sopron" totalsRowFunction="sum" dataDxfId="315" totalsRowDxfId="314" dataCellStyle="Ezres"/>
    <tableColumn id="10" xr3:uid="{5CDD45B5-BA2B-4980-8906-FFC1C471933C}" name="Hajdú-Bihar" totalsRowFunction="sum" dataDxfId="313" totalsRowDxfId="312" dataCellStyle="Ezres"/>
    <tableColumn id="11" xr3:uid="{A0FC6F80-FDE5-41BE-BFA6-11386D526202}" name="Heves" totalsRowFunction="sum" dataDxfId="311" totalsRowDxfId="310" dataCellStyle="Ezres"/>
    <tableColumn id="12" xr3:uid="{C8D674BC-8CEB-44FB-872B-0C514FD2ABDD}" name="Jász-Nagykun-Szolnok" totalsRowFunction="sum" dataDxfId="309" totalsRowDxfId="308" dataCellStyle="Ezres"/>
    <tableColumn id="13" xr3:uid="{FA8A9C33-98C7-4A1D-88DE-B7494BE488C2}" name="Komárom-Esztergom" totalsRowFunction="sum" dataDxfId="307" totalsRowDxfId="306" dataCellStyle="Ezres"/>
    <tableColumn id="14" xr3:uid="{39B5D27F-0F9B-4ADB-ABF7-DB9245C6045B}" name="Nógrád" totalsRowFunction="sum" dataDxfId="305" totalsRowDxfId="304" dataCellStyle="Ezres"/>
    <tableColumn id="15" xr3:uid="{F51EF091-1D17-465B-AD5E-9805122201C8}" name="Pest" totalsRowFunction="sum" dataDxfId="303" totalsRowDxfId="302" dataCellStyle="Ezres"/>
    <tableColumn id="16" xr3:uid="{FA38E921-5C8F-47EE-8507-7CE2DDE9A7D2}" name="Somogy" totalsRowFunction="sum" dataDxfId="301" totalsRowDxfId="300" dataCellStyle="Ezres"/>
    <tableColumn id="17" xr3:uid="{B295966B-3D12-47E9-92A3-D7DD81E8E619}" name="Szabolcs-Szatmár-Bereg" totalsRowFunction="sum" dataDxfId="299" totalsRowDxfId="298" dataCellStyle="Ezres"/>
    <tableColumn id="18" xr3:uid="{4CC9FE9B-0D84-4CE6-A513-9021A50AAF35}" name="Tolna" totalsRowFunction="sum" dataDxfId="297" totalsRowDxfId="296" dataCellStyle="Ezres"/>
    <tableColumn id="19" xr3:uid="{E7361B79-77B1-4ABC-8FA8-265447DE6B7C}" name="Vas" totalsRowFunction="sum" dataDxfId="295" totalsRowDxfId="294" dataCellStyle="Ezres"/>
    <tableColumn id="20" xr3:uid="{78D407C6-96BB-47E2-A4C6-BA047C5E44DB}" name="Veszprém" totalsRowFunction="sum" dataDxfId="293" totalsRowDxfId="292" dataCellStyle="Ezres"/>
    <tableColumn id="21" xr3:uid="{FBD65CD6-47BC-421E-8CCA-A081251E3FAA}" name="Zala" totalsRowFunction="sum" dataDxfId="291" totalsRowDxfId="290" dataCellStyle="Ezres"/>
    <tableColumn id="22" xr3:uid="{864003F9-C1ED-443E-9AC5-3BED31420F9A}" name="Összes" totalsRowFunction="sum" dataDxfId="289" totalsRowDxfId="288" dataCellStyle="Ezr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47FF69-194B-404A-A3BC-BF40F89F26C3}" name="július" displayName="július" ref="A1:V3">
  <autoFilter ref="A1:V3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5CCB161B-87BF-419E-B844-A4A411A29D68}" name="Dátum" totalsRowLabel="Összeg" dataDxfId="21" totalsRowDxfId="287">
      <calculatedColumnFormula>korona_megyei!A672</calculatedColumnFormula>
    </tableColumn>
    <tableColumn id="2" xr3:uid="{33B5E887-0986-44D5-83C6-1CC328DF624B}" name="Bács-Kiskun" totalsRowFunction="sum" dataDxfId="0" totalsRowDxfId="286" dataCellStyle="Ezres">
      <calculatedColumnFormula>korona_megyei!B672-korona_megyei!B671</calculatedColumnFormula>
    </tableColumn>
    <tableColumn id="3" xr3:uid="{F0EC1AAC-883D-47E2-8F41-A91768B430C0}" name="Baranya" totalsRowFunction="sum" dataDxfId="19" totalsRowDxfId="285" dataCellStyle="Ezres">
      <calculatedColumnFormula>korona_megyei!C672-korona_megyei!C671</calculatedColumnFormula>
    </tableColumn>
    <tableColumn id="4" xr3:uid="{1C4DD311-55E2-4EF8-9139-294BDC3372CD}" name="Békés" totalsRowFunction="sum" dataDxfId="18" totalsRowDxfId="284" dataCellStyle="Ezres">
      <calculatedColumnFormula>korona_megyei!D672-korona_megyei!D671</calculatedColumnFormula>
    </tableColumn>
    <tableColumn id="5" xr3:uid="{25E6B940-212F-4F56-B34E-05FB6E02545B}" name="Borsod-Abaúj-Zemplén" totalsRowFunction="sum" dataDxfId="17" totalsRowDxfId="283" dataCellStyle="Ezres">
      <calculatedColumnFormula>korona_megyei!E672-korona_megyei!E671</calculatedColumnFormula>
    </tableColumn>
    <tableColumn id="6" xr3:uid="{E101557D-D734-432D-B0E2-E38FEF6ADE72}" name="Budapest" totalsRowFunction="sum" dataDxfId="16" totalsRowDxfId="282" dataCellStyle="Ezres">
      <calculatedColumnFormula>korona_megyei!F672-korona_megyei!F671</calculatedColumnFormula>
    </tableColumn>
    <tableColumn id="7" xr3:uid="{EA83D9F6-11FC-46F3-9812-C6517C5A88AB}" name="Csongrád-Csanád" totalsRowFunction="sum" dataDxfId="15" totalsRowDxfId="281" dataCellStyle="Ezres">
      <calculatedColumnFormula>korona_megyei!G672-korona_megyei!G671</calculatedColumnFormula>
    </tableColumn>
    <tableColumn id="8" xr3:uid="{0E2F4D81-F3CC-42E9-AFC7-0243F7C3A7DF}" name="Fejér" totalsRowFunction="sum" dataDxfId="14" totalsRowDxfId="280" dataCellStyle="Ezres">
      <calculatedColumnFormula>korona_megyei!H672-korona_megyei!H671</calculatedColumnFormula>
    </tableColumn>
    <tableColumn id="9" xr3:uid="{3D9FDBA5-6DFD-4682-B10E-E4501C2C33E3}" name="Győr-Moson-Sopron" totalsRowFunction="sum" dataDxfId="13" totalsRowDxfId="279" dataCellStyle="Ezres">
      <calculatedColumnFormula>korona_megyei!I672-korona_megyei!I671</calculatedColumnFormula>
    </tableColumn>
    <tableColumn id="10" xr3:uid="{10E8EDBA-6460-4856-8FB7-7184C01CE5E0}" name="Hajdú-Bihar" totalsRowFunction="sum" dataDxfId="12" totalsRowDxfId="278" dataCellStyle="Ezres">
      <calculatedColumnFormula>korona_megyei!J672-korona_megyei!J671</calculatedColumnFormula>
    </tableColumn>
    <tableColumn id="11" xr3:uid="{84AC5684-B44D-4485-A854-AB76FB7AC9D2}" name="Heves" totalsRowFunction="sum" dataDxfId="11" totalsRowDxfId="277" dataCellStyle="Ezres">
      <calculatedColumnFormula>korona_megyei!K672-korona_megyei!K671</calculatedColumnFormula>
    </tableColumn>
    <tableColumn id="12" xr3:uid="{57B56326-F090-4BDA-BF3C-CB36A1209B39}" name="Jász-Nagykun-Szolnok" totalsRowFunction="sum" dataDxfId="10" totalsRowDxfId="276" dataCellStyle="Ezres">
      <calculatedColumnFormula>korona_megyei!L672-korona_megyei!L671</calculatedColumnFormula>
    </tableColumn>
    <tableColumn id="13" xr3:uid="{3B93FCB3-FA05-4269-8EFB-014F94699C0E}" name="Komárom-Esztergom" totalsRowFunction="sum" dataDxfId="9" totalsRowDxfId="275" dataCellStyle="Ezres">
      <calculatedColumnFormula>korona_megyei!M672-korona_megyei!M671</calculatedColumnFormula>
    </tableColumn>
    <tableColumn id="14" xr3:uid="{E419E482-1BF9-45A5-9CA0-B17731D46CE8}" name="Nógrád" totalsRowFunction="sum" dataDxfId="8" totalsRowDxfId="274" dataCellStyle="Ezres">
      <calculatedColumnFormula>korona_megyei!N672-korona_megyei!N671</calculatedColumnFormula>
    </tableColumn>
    <tableColumn id="15" xr3:uid="{C8D153CA-402E-4575-9BB3-FA08E73CBB2A}" name="Pest" totalsRowFunction="sum" dataDxfId="7" totalsRowDxfId="273" dataCellStyle="Ezres">
      <calculatedColumnFormula>korona_megyei!O672-korona_megyei!O671</calculatedColumnFormula>
    </tableColumn>
    <tableColumn id="16" xr3:uid="{3E92E062-DA76-4B90-A006-4892B0207B76}" name="Somogy" totalsRowFunction="sum" dataDxfId="6" totalsRowDxfId="272" dataCellStyle="Ezres">
      <calculatedColumnFormula>korona_megyei!P672-korona_megyei!P671</calculatedColumnFormula>
    </tableColumn>
    <tableColumn id="17" xr3:uid="{7BDBEA18-AF2A-4A0C-BE87-CE08CC17614D}" name="Szabolcs-Szatmár-Bereg" totalsRowFunction="sum" dataDxfId="5" totalsRowDxfId="271" dataCellStyle="Ezres">
      <calculatedColumnFormula>korona_megyei!Q672-korona_megyei!Q671</calculatedColumnFormula>
    </tableColumn>
    <tableColumn id="18" xr3:uid="{9EECDE47-889A-4613-945F-09C07C5EAA7A}" name="Tolna" totalsRowFunction="sum" dataDxfId="4" totalsRowDxfId="270" dataCellStyle="Ezres">
      <calculatedColumnFormula>korona_megyei!R672-korona_megyei!R671</calculatedColumnFormula>
    </tableColumn>
    <tableColumn id="19" xr3:uid="{9F1CFFBA-79A4-473C-B3E9-8D443105EDBA}" name="Vas" totalsRowFunction="sum" dataDxfId="3" totalsRowDxfId="269" dataCellStyle="Ezres">
      <calculatedColumnFormula>korona_megyei!S672-korona_megyei!S671</calculatedColumnFormula>
    </tableColumn>
    <tableColumn id="20" xr3:uid="{75D2622C-002B-4642-B059-277E4D2A9DBC}" name="Veszprém" totalsRowFunction="sum" dataDxfId="2" totalsRowDxfId="268" dataCellStyle="Ezres">
      <calculatedColumnFormula>korona_megyei!T672-korona_megyei!T671</calculatedColumnFormula>
    </tableColumn>
    <tableColumn id="21" xr3:uid="{29B2ADCC-A1E6-4CD4-B4A8-A51D88EAD16A}" name="Zala" totalsRowFunction="sum" dataDxfId="1" totalsRowDxfId="267" dataCellStyle="Ezres">
      <calculatedColumnFormula>korona_megyei!U672-korona_megyei!U671</calculatedColumnFormula>
    </tableColumn>
    <tableColumn id="22" xr3:uid="{E4EF7AF1-1FFC-43C0-9EA6-BBFC54A75BCE}" name="Összes" totalsRowFunction="sum" dataDxfId="20" totalsRowDxfId="266" dataCellStyle="Ezres">
      <calculatedColumnFormula>SUM(július[[#This Row],[Bács-Kiskun]:[Zala]])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4BB27F-5285-4CE5-9118-4C8341D1EB66}" name="június" displayName="június" ref="A1:V6">
  <autoFilter ref="A1:V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65FC68B-0F32-442E-90B7-318BA3B179C1}" name="Dátum" totalsRowLabel="Összeg" dataDxfId="83" totalsRowDxfId="265">
      <calculatedColumnFormula>korona_megyei!A667</calculatedColumnFormula>
    </tableColumn>
    <tableColumn id="2" xr3:uid="{6F850335-B18E-4AAE-9C88-401071A65976}" name="Bács-Kiskun" totalsRowFunction="sum" dataDxfId="82" totalsRowDxfId="264" dataCellStyle="Ezres">
      <calculatedColumnFormula>korona_megyei!B667-korona_megyei!B666</calculatedColumnFormula>
    </tableColumn>
    <tableColumn id="3" xr3:uid="{BE0EE25F-2CAF-4B83-B20C-FA71B79EDF2F}" name="Baranya" totalsRowFunction="sum" dataDxfId="40" totalsRowDxfId="263" dataCellStyle="Ezres">
      <calculatedColumnFormula>korona_megyei!C667-korona_megyei!C666</calculatedColumnFormula>
    </tableColumn>
    <tableColumn id="4" xr3:uid="{8E90269E-51A7-48DE-9AEA-932E7021C59A}" name="Békés" totalsRowFunction="sum" dataDxfId="39" totalsRowDxfId="262" dataCellStyle="Ezres">
      <calculatedColumnFormula>korona_megyei!D667-korona_megyei!D666</calculatedColumnFormula>
    </tableColumn>
    <tableColumn id="5" xr3:uid="{42B9DE40-AE10-410C-B025-EF754B4F05E5}" name="Borsod-Abaúj-Zemplén" totalsRowFunction="sum" dataDxfId="38" totalsRowDxfId="261" dataCellStyle="Ezres">
      <calculatedColumnFormula>korona_megyei!E667-korona_megyei!E666</calculatedColumnFormula>
    </tableColumn>
    <tableColumn id="6" xr3:uid="{3558428E-064B-4666-AD00-8D6D191B6F38}" name="Budapest" totalsRowFunction="sum" dataDxfId="37" totalsRowDxfId="260" dataCellStyle="Ezres">
      <calculatedColumnFormula>korona_megyei!F667-korona_megyei!F666</calculatedColumnFormula>
    </tableColumn>
    <tableColumn id="7" xr3:uid="{27907AD8-BB43-477F-9870-B21BA104FD78}" name="Csongrád-Csanád" totalsRowFunction="sum" dataDxfId="36" totalsRowDxfId="259" dataCellStyle="Ezres">
      <calculatedColumnFormula>korona_megyei!G667-korona_megyei!G666</calculatedColumnFormula>
    </tableColumn>
    <tableColumn id="8" xr3:uid="{9CBDC5B5-3509-4F49-99A1-EFBDE9D4E000}" name="Fejér" totalsRowFunction="sum" dataDxfId="35" totalsRowDxfId="258" dataCellStyle="Ezres">
      <calculatedColumnFormula>korona_megyei!H667-korona_megyei!H666</calculatedColumnFormula>
    </tableColumn>
    <tableColumn id="9" xr3:uid="{335B029B-6026-41BF-9C53-2EF0FF320877}" name="Győr-Moson-Sopron" totalsRowFunction="sum" dataDxfId="34" totalsRowDxfId="257" dataCellStyle="Ezres">
      <calculatedColumnFormula>korona_megyei!I667-korona_megyei!I666</calculatedColumnFormula>
    </tableColumn>
    <tableColumn id="10" xr3:uid="{3DD73891-6F68-419C-9F76-4E3112F9439A}" name="Hajdú-Bihar" totalsRowFunction="sum" dataDxfId="33" totalsRowDxfId="256" dataCellStyle="Ezres">
      <calculatedColumnFormula>korona_megyei!J667-korona_megyei!J666</calculatedColumnFormula>
    </tableColumn>
    <tableColumn id="11" xr3:uid="{32E589A1-6F5C-4E9B-917B-5C9860454343}" name="Heves" totalsRowFunction="sum" dataDxfId="32" totalsRowDxfId="255" dataCellStyle="Ezres">
      <calculatedColumnFormula>korona_megyei!K667-korona_megyei!K666</calculatedColumnFormula>
    </tableColumn>
    <tableColumn id="12" xr3:uid="{C30CA0F4-6CAE-45AD-96EC-787178700E79}" name="Jász-Nagykun-Szolnok" totalsRowFunction="sum" dataDxfId="31" totalsRowDxfId="254" dataCellStyle="Ezres">
      <calculatedColumnFormula>korona_megyei!L667-korona_megyei!L666</calculatedColumnFormula>
    </tableColumn>
    <tableColumn id="13" xr3:uid="{1910C3F4-A588-4127-886D-8A52AA03BC63}" name="Komárom-Esztergom" totalsRowFunction="sum" dataDxfId="30" totalsRowDxfId="253" dataCellStyle="Ezres">
      <calculatedColumnFormula>korona_megyei!M667-korona_megyei!M666</calculatedColumnFormula>
    </tableColumn>
    <tableColumn id="14" xr3:uid="{AF47DF04-6E71-436B-88CD-5F2D06E7EF7B}" name="Nógrád" totalsRowFunction="sum" dataDxfId="29" totalsRowDxfId="252" dataCellStyle="Ezres">
      <calculatedColumnFormula>korona_megyei!N667-korona_megyei!N666</calculatedColumnFormula>
    </tableColumn>
    <tableColumn id="15" xr3:uid="{D7E1912C-B65B-41EE-B972-07F4BEA60F6F}" name="Pest" totalsRowFunction="sum" dataDxfId="28" totalsRowDxfId="251" dataCellStyle="Ezres">
      <calculatedColumnFormula>korona_megyei!O667-korona_megyei!O666</calculatedColumnFormula>
    </tableColumn>
    <tableColumn id="16" xr3:uid="{90B723F7-030D-4953-8674-ECF072DAE9F7}" name="Somogy" totalsRowFunction="sum" dataDxfId="27" totalsRowDxfId="250" dataCellStyle="Ezres">
      <calculatedColumnFormula>korona_megyei!P667-korona_megyei!P666</calculatedColumnFormula>
    </tableColumn>
    <tableColumn id="17" xr3:uid="{243FE76A-70D8-4506-B00B-D06876B04637}" name="Szabolcs-Szatmár-Bereg" totalsRowFunction="sum" dataDxfId="26" totalsRowDxfId="249" dataCellStyle="Ezres">
      <calculatedColumnFormula>korona_megyei!Q667-korona_megyei!Q666</calculatedColumnFormula>
    </tableColumn>
    <tableColumn id="18" xr3:uid="{71DEBC91-8E9B-41E9-92B7-9C94E10968C8}" name="Tolna" totalsRowFunction="sum" dataDxfId="25" totalsRowDxfId="248" dataCellStyle="Ezres">
      <calculatedColumnFormula>korona_megyei!R667-korona_megyei!R666</calculatedColumnFormula>
    </tableColumn>
    <tableColumn id="19" xr3:uid="{CECD0646-3304-4102-A7D1-BC828F77E46D}" name="Vas" totalsRowFunction="sum" dataDxfId="24" totalsRowDxfId="247" dataCellStyle="Ezres">
      <calculatedColumnFormula>korona_megyei!S667-korona_megyei!S666</calculatedColumnFormula>
    </tableColumn>
    <tableColumn id="20" xr3:uid="{5A41166B-7353-4988-B0F3-BDF99C050414}" name="Veszprém" totalsRowFunction="sum" dataDxfId="23" totalsRowDxfId="246" dataCellStyle="Ezres">
      <calculatedColumnFormula>korona_megyei!T667-korona_megyei!T666</calculatedColumnFormula>
    </tableColumn>
    <tableColumn id="21" xr3:uid="{C5FE92E2-7C5A-45F4-8A9B-FA1491EED44C}" name="Zala" totalsRowFunction="sum" dataDxfId="22" totalsRowDxfId="245" dataCellStyle="Ezres">
      <calculatedColumnFormula>korona_megyei!U667-korona_megyei!U666</calculatedColumnFormula>
    </tableColumn>
    <tableColumn id="22" xr3:uid="{21CE30DE-36CB-4F57-A638-93CCDA8B87C0}" name="Összes" totalsRowFunction="sum" dataDxfId="81" totalsRowDxfId="244" dataCellStyle="Ezres">
      <calculatedColumnFormula>SUM(június[[#This Row],[Bács-Kiskun]:[Zala]])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627E10-9CD8-440E-A26A-31A6D5317BAE}" name="május" displayName="május" ref="A1:V5">
  <autoFilter ref="A1:V5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BE728F9-07F4-47D3-AEA5-7E804BC8B38B}" name="Dátum" totalsRowLabel="Összeg" dataDxfId="243" totalsRowDxfId="242">
      <calculatedColumnFormula>korona_megyei!A673</calculatedColumnFormula>
    </tableColumn>
    <tableColumn id="2" xr3:uid="{4AD4261D-EEC6-4209-816A-C025703D22B3}" name="Bács-Kiskun" totalsRowFunction="sum" dataDxfId="60" dataCellStyle="Ezres">
      <calculatedColumnFormula>korona_megyei!B663-korona_megyei!B662</calculatedColumnFormula>
    </tableColumn>
    <tableColumn id="3" xr3:uid="{E801FF15-BF9D-498D-BBFE-D6141B4D2B1E}" name="Baranya" totalsRowFunction="sum" dataDxfId="59" dataCellStyle="Ezres"/>
    <tableColumn id="4" xr3:uid="{49314993-FDBC-43A2-A49D-F7B97873EBDE}" name="Békés" totalsRowFunction="sum" dataDxfId="58" dataCellStyle="Ezres"/>
    <tableColumn id="5" xr3:uid="{E2CB92BB-82F1-434F-A048-A7AB7CE953B6}" name="Borsod-Abaúj-Zemplén" totalsRowFunction="sum" dataDxfId="57" dataCellStyle="Ezres"/>
    <tableColumn id="6" xr3:uid="{DE856B28-5C4A-499D-B64C-50CD94AD8BB3}" name="Budapest" totalsRowFunction="sum" dataDxfId="56" dataCellStyle="Ezres"/>
    <tableColumn id="7" xr3:uid="{01D337A0-70BD-4166-8ADA-FAC11D1A1551}" name="Csongrád-Csanád" totalsRowFunction="sum" dataDxfId="55" dataCellStyle="Ezres"/>
    <tableColumn id="8" xr3:uid="{1CD606C4-B993-4F2B-99D2-D86268D44EEC}" name="Fejér" totalsRowFunction="sum" dataDxfId="54" dataCellStyle="Ezres"/>
    <tableColumn id="9" xr3:uid="{AC1E6DA9-2611-45D1-8A91-FB8127AA51E2}" name="Győr-Moson-Sopron" totalsRowFunction="sum" dataDxfId="53" dataCellStyle="Ezres"/>
    <tableColumn id="10" xr3:uid="{A2284AE6-F92F-477E-8F9C-0B71EB30CAE4}" name="Hajdú-Bihar" totalsRowFunction="sum" dataDxfId="52" dataCellStyle="Ezres"/>
    <tableColumn id="11" xr3:uid="{6BAFE4FC-F615-4310-9F57-1EAB38F5FC9D}" name="Heves" totalsRowFunction="sum" dataDxfId="51" dataCellStyle="Ezres"/>
    <tableColumn id="12" xr3:uid="{4E1AAD95-5340-4438-B45B-79E716CF892D}" name="Jász-Nagykun-Szolnok" totalsRowFunction="sum" dataDxfId="50" dataCellStyle="Ezres"/>
    <tableColumn id="13" xr3:uid="{ED6922EE-2B0A-4C03-AE2C-571B78C16014}" name="Komárom-Esztergom" totalsRowFunction="sum" dataDxfId="49" dataCellStyle="Ezres"/>
    <tableColumn id="14" xr3:uid="{BAB2F329-7FB1-498C-ACA7-DC20BF5A3024}" name="Nógrád" totalsRowFunction="sum" dataDxfId="48" dataCellStyle="Ezres"/>
    <tableColumn id="15" xr3:uid="{C7767FF8-0A3E-4C04-975C-EF4B3330296F}" name="Pest" totalsRowFunction="sum" dataDxfId="47" dataCellStyle="Ezres"/>
    <tableColumn id="16" xr3:uid="{48C6568C-0632-456A-8D47-23221074F608}" name="Somogy" totalsRowFunction="sum" dataDxfId="46" dataCellStyle="Ezres"/>
    <tableColumn id="17" xr3:uid="{708B1C67-437F-468C-849F-B32A550B8B20}" name="Szabolcs-Szatmár-Bereg" totalsRowFunction="sum" dataDxfId="45" dataCellStyle="Ezres"/>
    <tableColumn id="18" xr3:uid="{0CA44D7A-EAF9-4F32-97E9-A006383CF8E6}" name="Tolna" totalsRowFunction="sum" dataDxfId="44" dataCellStyle="Ezres"/>
    <tableColumn id="19" xr3:uid="{F7C01D69-9407-4D19-AE95-2B5ADDB602CA}" name="Vas" totalsRowFunction="sum" dataDxfId="43" dataCellStyle="Ezres"/>
    <tableColumn id="20" xr3:uid="{A947743F-F865-4BBB-AEB1-EAF2A5E1DE98}" name="Veszprém" totalsRowFunction="sum" dataDxfId="42" dataCellStyle="Ezres"/>
    <tableColumn id="21" xr3:uid="{805601B2-08BD-4DF7-A696-41DCA37F0CE9}" name="Zala" totalsRowFunction="sum" dataDxfId="41" dataCellStyle="Ezres"/>
    <tableColumn id="22" xr3:uid="{BD60081B-4BA7-4866-8E41-EE8465C9169E}" name="Összes" totalsRowFunction="sum" dataDxfId="241" dataCellStyle="Ezres">
      <calculatedColumnFormula>SUM(B2:U2)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C66FFA-EA4E-43E8-8936-13C06D782F55}" name="április" displayName="április" ref="A1:V18">
  <autoFilter ref="A1:V18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7C9B8324-8C43-4764-A6EE-93A9868238A9}" name="Dátum" totalsRowLabel="Összeg" dataDxfId="240" totalsRowDxfId="239">
      <calculatedColumnFormula>korona_megyei!A645</calculatedColumnFormula>
    </tableColumn>
    <tableColumn id="2" xr3:uid="{D0D7EBD6-36EA-4500-AAD0-1DB5A4C9EA56}" name="Bács-Kiskun" totalsRowFunction="sum" dataDxfId="80" dataCellStyle="Ezres">
      <calculatedColumnFormula>korona_megyei!B645-korona_megyei!B644</calculatedColumnFormula>
    </tableColumn>
    <tableColumn id="3" xr3:uid="{E34FA165-5FEA-410D-A308-7AD726436D9E}" name="Baranya" totalsRowFunction="sum" dataDxfId="79" dataCellStyle="Ezres">
      <calculatedColumnFormula>korona_megyei!C645-korona_megyei!C644</calculatedColumnFormula>
    </tableColumn>
    <tableColumn id="4" xr3:uid="{6A530918-25CC-4E90-A0C3-6246EBCE4B99}" name="Békés" totalsRowFunction="sum" dataDxfId="78" dataCellStyle="Ezres">
      <calculatedColumnFormula>korona_megyei!D645-korona_megyei!D644</calculatedColumnFormula>
    </tableColumn>
    <tableColumn id="5" xr3:uid="{9C1CDC0D-FC68-4921-8EDC-C456BF57E6C9}" name="Borsod-Abaúj-Zemplén" totalsRowFunction="sum" dataDxfId="77" dataCellStyle="Ezres">
      <calculatedColumnFormula>korona_megyei!E645-korona_megyei!E644</calculatedColumnFormula>
    </tableColumn>
    <tableColumn id="6" xr3:uid="{B12EDFAD-9BA4-494F-817F-54D4BC68D721}" name="Budapest" totalsRowFunction="sum" dataDxfId="76" dataCellStyle="Ezres">
      <calculatedColumnFormula>korona_megyei!F645-korona_megyei!F644</calculatedColumnFormula>
    </tableColumn>
    <tableColumn id="7" xr3:uid="{B011BD8A-60E5-43CA-A9E6-A1B44285DBE3}" name="Csongrád-Csanád" totalsRowFunction="sum" dataDxfId="75" dataCellStyle="Ezres">
      <calculatedColumnFormula>korona_megyei!G645-korona_megyei!G644</calculatedColumnFormula>
    </tableColumn>
    <tableColumn id="8" xr3:uid="{255E2A88-EE3F-413A-AF97-28B144AD4792}" name="Fejér" totalsRowFunction="sum" dataDxfId="74" dataCellStyle="Ezres">
      <calculatedColumnFormula>korona_megyei!H645-korona_megyei!H644</calculatedColumnFormula>
    </tableColumn>
    <tableColumn id="9" xr3:uid="{1864D150-A374-4719-B9E9-6BDB03DED104}" name="Győr-Moson-Sopron" totalsRowFunction="sum" dataDxfId="73" dataCellStyle="Ezres">
      <calculatedColumnFormula>korona_megyei!I645-korona_megyei!I644</calculatedColumnFormula>
    </tableColumn>
    <tableColumn id="10" xr3:uid="{4BC05421-2FE4-463A-99E7-34128922086B}" name="Hajdú-Bihar" totalsRowFunction="sum" dataDxfId="72" dataCellStyle="Ezres">
      <calculatedColumnFormula>korona_megyei!J645-korona_megyei!J644</calculatedColumnFormula>
    </tableColumn>
    <tableColumn id="11" xr3:uid="{8699FE05-CFDB-4718-93AA-1E32EB2BE8DD}" name="Heves" totalsRowFunction="sum" dataDxfId="71" dataCellStyle="Ezres">
      <calculatedColumnFormula>korona_megyei!K645-korona_megyei!K644</calculatedColumnFormula>
    </tableColumn>
    <tableColumn id="12" xr3:uid="{F5525FD7-A114-490D-AE60-AC55F23EDF43}" name="Jász-Nagykun-Szolnok" totalsRowFunction="sum" dataDxfId="70" dataCellStyle="Ezres">
      <calculatedColumnFormula>korona_megyei!L645-korona_megyei!L644</calculatedColumnFormula>
    </tableColumn>
    <tableColumn id="13" xr3:uid="{FFB44F63-6E46-45B2-A25B-25F84F3193EA}" name="Komárom-Esztergom" totalsRowFunction="sum" dataDxfId="69" dataCellStyle="Ezres">
      <calculatedColumnFormula>korona_megyei!M645-korona_megyei!M644</calculatedColumnFormula>
    </tableColumn>
    <tableColumn id="14" xr3:uid="{E2BB4ECA-8D94-4CC7-A788-7FAE365CC66F}" name="Nógrád" totalsRowFunction="sum" dataDxfId="68" dataCellStyle="Ezres">
      <calculatedColumnFormula>korona_megyei!N645-korona_megyei!N644</calculatedColumnFormula>
    </tableColumn>
    <tableColumn id="15" xr3:uid="{60CE119F-BEF9-40EA-B411-D1EB15777C66}" name="Pest" totalsRowFunction="sum" dataDxfId="67" dataCellStyle="Ezres">
      <calculatedColumnFormula>korona_megyei!O645-korona_megyei!O644</calculatedColumnFormula>
    </tableColumn>
    <tableColumn id="16" xr3:uid="{13F78BB6-5858-484C-85F2-7FC7C3EAD794}" name="Somogy" totalsRowFunction="sum" dataDxfId="66" dataCellStyle="Ezres">
      <calculatedColumnFormula>korona_megyei!P645-korona_megyei!P644</calculatedColumnFormula>
    </tableColumn>
    <tableColumn id="17" xr3:uid="{594318AC-6AFB-4C16-9DB0-0960EC0CBAD9}" name="Szabolcs-Szatmár-Bereg" totalsRowFunction="sum" dataDxfId="65" dataCellStyle="Ezres">
      <calculatedColumnFormula>korona_megyei!Q645-korona_megyei!Q644</calculatedColumnFormula>
    </tableColumn>
    <tableColumn id="18" xr3:uid="{904DF591-BAE2-4501-8362-A8071B316B52}" name="Tolna" totalsRowFunction="sum" dataDxfId="64" dataCellStyle="Ezres">
      <calculatedColumnFormula>korona_megyei!R645-korona_megyei!R644</calculatedColumnFormula>
    </tableColumn>
    <tableColumn id="19" xr3:uid="{2AFABA56-0969-4B01-BB20-60C51916A874}" name="Vas" totalsRowFunction="sum" dataDxfId="63" dataCellStyle="Ezres">
      <calculatedColumnFormula>korona_megyei!S645-korona_megyei!S644</calculatedColumnFormula>
    </tableColumn>
    <tableColumn id="20" xr3:uid="{829F6E06-C476-47B7-8CC6-0A6A49056871}" name="Veszprém" totalsRowFunction="sum" dataDxfId="62" dataCellStyle="Ezres">
      <calculatedColumnFormula>korona_megyei!T645-korona_megyei!T644</calculatedColumnFormula>
    </tableColumn>
    <tableColumn id="21" xr3:uid="{4D806D91-56D1-4663-A6E4-3ECFCA9BCCA4}" name="Zala" totalsRowFunction="sum" dataDxfId="61" dataCellStyle="Ezres">
      <calculatedColumnFormula>korona_megyei!U645-korona_megyei!U644</calculatedColumnFormula>
    </tableColumn>
    <tableColumn id="22" xr3:uid="{7DACAD81-FDE5-4C42-8A57-B41279F748BA}" name="Összes" totalsRowFunction="sum" dataDxfId="238" dataCellStyle="Ezres">
      <calculatedColumnFormula>SUM(április[[#This Row],[Bács-Kiskun]:[Zala]])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március" displayName="március" ref="A1:V22">
  <autoFilter ref="A1:V2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100-000001000000}" name="Dátum" totalsRowLabel="Összeg" dataDxfId="237">
      <calculatedColumnFormula>korona_megyei!A624</calculatedColumnFormula>
    </tableColumn>
    <tableColumn id="2" xr3:uid="{00000000-0010-0000-0100-000002000000}" name="Bács-Kiskun" totalsRowFunction="sum" dataDxfId="236" dataCellStyle="Ezres">
      <calculatedColumnFormula>korona_megyei!B624-korona_megyei!B623</calculatedColumnFormula>
    </tableColumn>
    <tableColumn id="3" xr3:uid="{00000000-0010-0000-0100-000003000000}" name="Baranya" totalsRowFunction="sum" dataDxfId="235" dataCellStyle="Ezres"/>
    <tableColumn id="4" xr3:uid="{00000000-0010-0000-0100-000004000000}" name="Békés" totalsRowFunction="sum" dataDxfId="234" dataCellStyle="Ezres"/>
    <tableColumn id="5" xr3:uid="{00000000-0010-0000-0100-000005000000}" name="Borsod-Abaúj-Zemplén" totalsRowFunction="sum" dataDxfId="233" dataCellStyle="Ezres"/>
    <tableColumn id="6" xr3:uid="{00000000-0010-0000-0100-000006000000}" name="Budapest" totalsRowFunction="sum" dataDxfId="232" dataCellStyle="Ezres"/>
    <tableColumn id="7" xr3:uid="{00000000-0010-0000-0100-000007000000}" name="Csongrád-Csanád" totalsRowFunction="sum" dataDxfId="231" dataCellStyle="Ezres"/>
    <tableColumn id="8" xr3:uid="{00000000-0010-0000-0100-000008000000}" name="Fejér" totalsRowFunction="sum" dataDxfId="230" dataCellStyle="Ezres"/>
    <tableColumn id="9" xr3:uid="{00000000-0010-0000-0100-000009000000}" name="Győr-Moson-Sopron" totalsRowFunction="sum" dataDxfId="229" dataCellStyle="Ezres"/>
    <tableColumn id="10" xr3:uid="{00000000-0010-0000-0100-00000A000000}" name="Hajdú-Bihar" totalsRowFunction="sum" dataDxfId="228" dataCellStyle="Ezres"/>
    <tableColumn id="11" xr3:uid="{00000000-0010-0000-0100-00000B000000}" name="Heves" totalsRowFunction="sum" dataDxfId="227" dataCellStyle="Ezres"/>
    <tableColumn id="12" xr3:uid="{00000000-0010-0000-0100-00000C000000}" name="Jász-Nagykun-Szolnok" totalsRowFunction="sum" dataDxfId="226" dataCellStyle="Ezres"/>
    <tableColumn id="13" xr3:uid="{00000000-0010-0000-0100-00000D000000}" name="Komárom-Esztergom" totalsRowFunction="sum" dataDxfId="225" dataCellStyle="Ezres"/>
    <tableColumn id="14" xr3:uid="{00000000-0010-0000-0100-00000E000000}" name="Nógrád" totalsRowFunction="sum" dataDxfId="224" dataCellStyle="Ezres"/>
    <tableColumn id="15" xr3:uid="{00000000-0010-0000-0100-00000F000000}" name="Pest" totalsRowFunction="sum" dataDxfId="223" dataCellStyle="Ezres"/>
    <tableColumn id="16" xr3:uid="{00000000-0010-0000-0100-000010000000}" name="Somogy" totalsRowFunction="sum" dataDxfId="222" dataCellStyle="Ezres"/>
    <tableColumn id="17" xr3:uid="{00000000-0010-0000-0100-000011000000}" name="Szabolcs-Szatmár-Bereg" totalsRowFunction="sum" dataDxfId="221" dataCellStyle="Ezres"/>
    <tableColumn id="18" xr3:uid="{00000000-0010-0000-0100-000012000000}" name="Tolna" totalsRowFunction="sum" dataDxfId="220" dataCellStyle="Ezres"/>
    <tableColumn id="19" xr3:uid="{00000000-0010-0000-0100-000013000000}" name="Vas" totalsRowFunction="sum" dataDxfId="219" dataCellStyle="Ezres"/>
    <tableColumn id="20" xr3:uid="{00000000-0010-0000-0100-000014000000}" name="Veszprém" totalsRowFunction="sum" dataDxfId="218" dataCellStyle="Ezres"/>
    <tableColumn id="21" xr3:uid="{00000000-0010-0000-0100-000015000000}" name="Zala" totalsRowFunction="sum" dataDxfId="217" dataCellStyle="Ezres"/>
    <tableColumn id="22" xr3:uid="{C8B16CF2-65F2-41B5-B7D2-DBAE86AFE7E5}" name="Összes" totalsRowFunction="sum" dataDxfId="216" dataCellStyle="Ezres">
      <calculatedColumnFormula>SUM(március[[#This Row],[Bács-Kiskun]:[Zala]])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5DD4D-1CA9-4B51-A076-A60EF23EF774}" name="február" displayName="február" ref="A1:V21" totalsRowShown="0">
  <autoFilter ref="A1:V21" xr:uid="{00000000-0009-0000-0100-000003000000}"/>
  <tableColumns count="22">
    <tableColumn id="1" xr3:uid="{3F164954-9CD5-4BF8-B93C-00E6BBBEDD71}" name="Dátum" dataDxfId="215">
      <calculatedColumnFormula>korona_megyei!A673</calculatedColumnFormula>
    </tableColumn>
    <tableColumn id="2" xr3:uid="{1F5A813C-F2E2-4DFA-9371-7C03ABF1DFE8}" name="Bács-Kiskun" dataDxfId="214" dataCellStyle="Ezres">
      <calculatedColumnFormula>korona_megyei!B673-korona_megyei!B603</calculatedColumnFormula>
    </tableColumn>
    <tableColumn id="3" xr3:uid="{E47C2129-6511-45F1-B700-7E8885F920AE}" name="Baranya" dataDxfId="213" dataCellStyle="Ezres"/>
    <tableColumn id="4" xr3:uid="{01AD81C9-6D7C-4852-86D6-E01A4A2D11CD}" name="Békés" dataDxfId="212" dataCellStyle="Ezres"/>
    <tableColumn id="5" xr3:uid="{F92719DF-644B-49E3-BE94-5DEBC0A03CF4}" name="Borsod-Abaúj-Zemplén" dataDxfId="211" dataCellStyle="Ezres"/>
    <tableColumn id="6" xr3:uid="{AA44731A-371F-4AF5-B63F-0090EBDED23A}" name="Budapest" dataDxfId="210" dataCellStyle="Ezres"/>
    <tableColumn id="7" xr3:uid="{562BCC3E-67D9-4BD3-BCE9-A0E1813655E7}" name="Csongrád-Csanád" dataDxfId="209" dataCellStyle="Ezres"/>
    <tableColumn id="8" xr3:uid="{EDFB88E0-05BB-4600-B33E-652A7249DDE9}" name="Fejér" dataDxfId="208" dataCellStyle="Ezres"/>
    <tableColumn id="9" xr3:uid="{01C8CBD8-90FD-42A1-9BC7-C29AA8C3C213}" name="Győr-Moson-Sopron" dataDxfId="207" dataCellStyle="Ezres"/>
    <tableColumn id="10" xr3:uid="{0E97A610-174E-4534-8B33-5669307045D3}" name="Hajdú-Bihar" dataDxfId="206" dataCellStyle="Ezres"/>
    <tableColumn id="11" xr3:uid="{37FA2682-37A4-4B11-8E7F-3403A9303F47}" name="Heves" dataDxfId="205" dataCellStyle="Ezres"/>
    <tableColumn id="12" xr3:uid="{D6FFA971-2454-42AA-8BFC-C4EB9DE3E79A}" name="Jász-Nagykun-Szolnok" dataDxfId="204" dataCellStyle="Ezres"/>
    <tableColumn id="13" xr3:uid="{35A71579-D4FE-4170-9C5F-7AEF358090B3}" name="Komárom-Esztergom" dataDxfId="203" dataCellStyle="Ezres"/>
    <tableColumn id="14" xr3:uid="{6392CBDA-80DB-435D-BDAB-EC2D839DADBF}" name="Nógrád" dataDxfId="202" dataCellStyle="Ezres"/>
    <tableColumn id="15" xr3:uid="{5F64EF5E-4CEF-4632-94A4-B0223C16484B}" name="Pest" dataDxfId="201" dataCellStyle="Ezres"/>
    <tableColumn id="16" xr3:uid="{04A5D346-4382-48D3-865F-EDC2B76A2227}" name="Somogy" dataDxfId="200" dataCellStyle="Ezres"/>
    <tableColumn id="17" xr3:uid="{1EDB3F3F-D60D-4AFA-9381-D0FE2A551BE3}" name="Szabolcs-Szatmár-Bereg" dataDxfId="199" dataCellStyle="Ezres"/>
    <tableColumn id="18" xr3:uid="{C9627916-62D8-4E39-B00E-442DB7537C79}" name="Tolna" dataDxfId="198" dataCellStyle="Ezres"/>
    <tableColumn id="19" xr3:uid="{17FC3956-E9A8-44F0-9717-448A034ADCD4}" name="Vas" dataDxfId="197" dataCellStyle="Ezres"/>
    <tableColumn id="20" xr3:uid="{DC3482D4-2EE7-4856-B4E3-37260051F564}" name="Veszprém" dataDxfId="196" dataCellStyle="Ezres"/>
    <tableColumn id="21" xr3:uid="{70B0B6A0-CC5F-409D-8019-E2B5082E13ED}" name="Zala" dataDxfId="195" dataCellStyle="Ezres"/>
    <tableColumn id="22" xr3:uid="{8F1EAEBB-C886-49A7-B7EE-17A791D8E45A}" name="Összes" dataDxfId="194" dataCellStyle="Ezres">
      <calculatedColumnFormula>SUM(február[[#This Row],[Bács-Kiskun]:[Zala]])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31F9BE-436B-46B4-88A4-D832D964C6C3}" name="január" displayName="január" ref="A1:V22" totalsRowShown="0">
  <autoFilter ref="A1:V22" xr:uid="{00000000-0009-0000-0100-000003000000}"/>
  <tableColumns count="22">
    <tableColumn id="1" xr3:uid="{601AE21E-D847-4D9A-8D2C-A6A6E14930F3}" name="Dátum" dataDxfId="193">
      <calculatedColumnFormula>korona_megyei!A583</calculatedColumnFormula>
    </tableColumn>
    <tableColumn id="2" xr3:uid="{C104480C-E897-43B7-8C94-1FE6C1EA0AFF}" name="Bács-Kiskun" dataDxfId="192" dataCellStyle="Ezres">
      <calculatedColumnFormula>korona_megyei!B583-korona_megyei!B582</calculatedColumnFormula>
    </tableColumn>
    <tableColumn id="3" xr3:uid="{8E9AE2CD-A2C9-4369-B5EF-7F1C783F6571}" name="Baranya" dataDxfId="191" dataCellStyle="Ezres">
      <calculatedColumnFormula>korona_megyei!C583-korona_megyei!C582</calculatedColumnFormula>
    </tableColumn>
    <tableColumn id="4" xr3:uid="{DBAA55EC-464E-4C55-8B75-637E89058423}" name="Békés" dataDxfId="190" dataCellStyle="Ezres">
      <calculatedColumnFormula>korona_megyei!D583-korona_megyei!D582</calculatedColumnFormula>
    </tableColumn>
    <tableColumn id="5" xr3:uid="{7B214AEA-C553-4D53-B41F-CAFBA655DC5C}" name="Borsod-Abaúj-Zemplén" dataDxfId="189" dataCellStyle="Ezres">
      <calculatedColumnFormula>korona_megyei!E583-korona_megyei!E582</calculatedColumnFormula>
    </tableColumn>
    <tableColumn id="6" xr3:uid="{9A58FB6C-C6E6-430A-AF38-E03698C94F99}" name="Budapest" dataDxfId="188" dataCellStyle="Ezres">
      <calculatedColumnFormula>korona_megyei!F583-korona_megyei!F582</calculatedColumnFormula>
    </tableColumn>
    <tableColumn id="7" xr3:uid="{0E00DE09-2DEC-40B7-BF68-33177A72EAF8}" name="Csongrád-Csanád" dataDxfId="187" dataCellStyle="Ezres">
      <calculatedColumnFormula>korona_megyei!G583-korona_megyei!G582</calculatedColumnFormula>
    </tableColumn>
    <tableColumn id="8" xr3:uid="{3B284531-53E7-4873-9A3D-B0102E1BAD96}" name="Fejér" dataDxfId="186" dataCellStyle="Ezres">
      <calculatedColumnFormula>korona_megyei!H583-korona_megyei!H582</calculatedColumnFormula>
    </tableColumn>
    <tableColumn id="9" xr3:uid="{79DEEB6D-C5CC-4516-98BA-F3B7D3D830C6}" name="Győr-Moson-Sopron" dataDxfId="185" dataCellStyle="Ezres">
      <calculatedColumnFormula>korona_megyei!I583-korona_megyei!I582</calculatedColumnFormula>
    </tableColumn>
    <tableColumn id="10" xr3:uid="{7AFB5194-3530-48E4-B5F1-A4CB25DE0B7B}" name="Hajdú-Bihar" dataDxfId="184" dataCellStyle="Ezres">
      <calculatedColumnFormula>korona_megyei!J583-korona_megyei!J582</calculatedColumnFormula>
    </tableColumn>
    <tableColumn id="11" xr3:uid="{7BC8AE86-6AF4-43FF-827F-46C8F2886B56}" name="Heves" dataDxfId="183" dataCellStyle="Ezres">
      <calculatedColumnFormula>korona_megyei!K583-korona_megyei!K582</calculatedColumnFormula>
    </tableColumn>
    <tableColumn id="12" xr3:uid="{5A96A6BC-160E-41FB-8763-84AD0EA12A2E}" name="Jász-Nagykun-Szolnok" dataDxfId="182" dataCellStyle="Ezres">
      <calculatedColumnFormula>korona_megyei!L583-korona_megyei!L582</calculatedColumnFormula>
    </tableColumn>
    <tableColumn id="13" xr3:uid="{7B613309-4717-451B-9E57-BCF1F38B712F}" name="Komárom-Esztergom" dataDxfId="181" dataCellStyle="Ezres">
      <calculatedColumnFormula>korona_megyei!M583-korona_megyei!M582</calculatedColumnFormula>
    </tableColumn>
    <tableColumn id="14" xr3:uid="{ADB8AB35-2D41-4CC2-AACA-18C6C1106BA9}" name="Nógrád" dataDxfId="180" dataCellStyle="Ezres">
      <calculatedColumnFormula>korona_megyei!N583-korona_megyei!N582</calculatedColumnFormula>
    </tableColumn>
    <tableColumn id="15" xr3:uid="{87CD94E1-E60B-4D39-B509-FAD1F5F1288E}" name="Pest" dataDxfId="179" dataCellStyle="Ezres">
      <calculatedColumnFormula>korona_megyei!O583-korona_megyei!O582</calculatedColumnFormula>
    </tableColumn>
    <tableColumn id="16" xr3:uid="{A7415EAD-254B-4882-948E-E1261645DDB5}" name="Somogy" dataDxfId="178" dataCellStyle="Ezres">
      <calculatedColumnFormula>korona_megyei!P583-korona_megyei!P582</calculatedColumnFormula>
    </tableColumn>
    <tableColumn id="17" xr3:uid="{456A7095-D72C-4597-8A0F-3F63B723311A}" name="Szabolcs-Szatmár-Bereg" dataDxfId="177" dataCellStyle="Ezres">
      <calculatedColumnFormula>korona_megyei!Q583-korona_megyei!Q582</calculatedColumnFormula>
    </tableColumn>
    <tableColumn id="18" xr3:uid="{852AA2C5-51E4-428C-A045-1D8E93F4CBB2}" name="Tolna" dataDxfId="176" dataCellStyle="Ezres">
      <calculatedColumnFormula>korona_megyei!R583-korona_megyei!R582</calculatedColumnFormula>
    </tableColumn>
    <tableColumn id="19" xr3:uid="{FA8A4BF1-3FAC-46AF-AA24-9C337835434C}" name="Vas" dataDxfId="175" dataCellStyle="Ezres">
      <calculatedColumnFormula>korona_megyei!S583-korona_megyei!S582</calculatedColumnFormula>
    </tableColumn>
    <tableColumn id="20" xr3:uid="{1768891E-D5FA-47A7-9852-66628C199D1A}" name="Veszprém" dataDxfId="174" dataCellStyle="Ezres">
      <calculatedColumnFormula>korona_megyei!T583-korona_megyei!T582</calculatedColumnFormula>
    </tableColumn>
    <tableColumn id="21" xr3:uid="{5B2F349A-D6ED-43D8-95ED-841CBC736C6A}" name="Zala" dataDxfId="173" dataCellStyle="Ezres">
      <calculatedColumnFormula>korona_megyei!U583-korona_megyei!U582</calculatedColumnFormula>
    </tableColumn>
    <tableColumn id="22" xr3:uid="{C4717FD2-F0F5-4A3E-8F81-63862A6C1F51}" name="Összes" dataDxfId="172" dataCellStyle="Ezres">
      <calculatedColumnFormula>SUM(január[[#This Row],[Bács-Kiskun]:[Zala]])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3D60C8-12F8-4D82-BAAE-2EB35917DAB4}" name="összes" displayName="összes" ref="A1:V14" totalsRowCount="1" headerRowDxfId="171">
  <autoFilter ref="A1:V13" xr:uid="{632CD12B-90DE-4EEB-A360-3AFDE89D949D}"/>
  <tableColumns count="22">
    <tableColumn id="1" xr3:uid="{B58148B9-BEF4-4A1E-925D-34420B3655B2}" name="Hónap" totalsRowLabel="Összeg"/>
    <tableColumn id="2" xr3:uid="{6F61FFBA-7DE1-4339-9E07-571BF17BE112}" name=" Bács-Kiskun " totalsRowFunction="sum" dataDxfId="170" totalsRowDxfId="169" dataCellStyle="Ezres"/>
    <tableColumn id="3" xr3:uid="{C16675C4-281C-43FF-8C05-8F86729C6C57}" name=" Baranya " totalsRowFunction="sum" dataDxfId="168" totalsRowDxfId="167" dataCellStyle="Ezres"/>
    <tableColumn id="4" xr3:uid="{66919442-06FF-4BEA-8516-303275CBFFAB}" name=" Békés " totalsRowFunction="sum" dataDxfId="166" totalsRowDxfId="165" dataCellStyle="Ezres"/>
    <tableColumn id="5" xr3:uid="{96A9016B-31DE-465F-AA29-BBDA643343F0}" name=" Borsod-Abaúj-Zemplén " totalsRowFunction="sum" dataDxfId="164" totalsRowDxfId="163" dataCellStyle="Ezres"/>
    <tableColumn id="6" xr3:uid="{D2AAF3BF-2674-4C52-992B-DD8FFF94F5C4}" name=" Budapest " totalsRowFunction="sum" dataDxfId="162" totalsRowDxfId="161" dataCellStyle="Ezres"/>
    <tableColumn id="7" xr3:uid="{589156AC-D6FF-4D97-A2F8-375A346F3CB0}" name=" Csongrád-Csanád " totalsRowFunction="sum" dataDxfId="160" totalsRowDxfId="159" dataCellStyle="Ezres"/>
    <tableColumn id="8" xr3:uid="{D90A4ED3-8A41-490A-8935-F8BDFD458C26}" name=" Fejér " totalsRowFunction="sum" dataDxfId="158" totalsRowDxfId="157" dataCellStyle="Ezres"/>
    <tableColumn id="9" xr3:uid="{71F15BF1-E505-41EF-8618-A0654858B51D}" name=" Győr-Moson-Sopron " totalsRowFunction="sum" dataDxfId="156" totalsRowDxfId="155" dataCellStyle="Ezres"/>
    <tableColumn id="10" xr3:uid="{D2B4C8FD-C4E4-4DB3-AE5E-30A65836358E}" name=" Hajdú-Bihar " totalsRowFunction="sum" dataDxfId="154" totalsRowDxfId="153" dataCellStyle="Ezres"/>
    <tableColumn id="11" xr3:uid="{DB1E2E48-2C6F-4EEB-84E4-5068703E3B16}" name=" Heves " totalsRowFunction="sum" dataDxfId="152" totalsRowDxfId="151" dataCellStyle="Ezres"/>
    <tableColumn id="12" xr3:uid="{3B317076-4D61-4721-9C08-08A2C661015C}" name=" Jász-Nagykun-Szolnok " totalsRowFunction="sum" dataDxfId="150" totalsRowDxfId="149" dataCellStyle="Ezres"/>
    <tableColumn id="13" xr3:uid="{F5E8DE42-60B8-4022-AAAB-9542D1BC10D2}" name=" Komárom-Esztergom " totalsRowFunction="sum" dataDxfId="148" totalsRowDxfId="147" dataCellStyle="Ezres"/>
    <tableColumn id="14" xr3:uid="{9A36632E-8503-4B25-81D6-AADA21010A0C}" name=" Nógrád " totalsRowFunction="sum" dataDxfId="146" totalsRowDxfId="145" dataCellStyle="Ezres"/>
    <tableColumn id="15" xr3:uid="{8DC473C3-3460-4F7E-8C70-E6BF62D474FB}" name=" Pest " totalsRowFunction="sum" dataDxfId="144" totalsRowDxfId="143" dataCellStyle="Ezres"/>
    <tableColumn id="16" xr3:uid="{11F39700-B06B-4B4A-9D8E-0BCB79306383}" name=" Somogy " totalsRowFunction="sum" dataDxfId="142" totalsRowDxfId="141" dataCellStyle="Ezres"/>
    <tableColumn id="17" xr3:uid="{841CE6F3-B4F0-4E61-BDA4-07A5914DB51F}" name=" Szabolcs-Szatmár-Bereg " totalsRowFunction="sum" dataDxfId="140" totalsRowDxfId="139" dataCellStyle="Ezres"/>
    <tableColumn id="18" xr3:uid="{D00387DA-7604-45DE-B781-FC2DC59D35A6}" name=" Tolna " totalsRowFunction="sum" dataDxfId="138" totalsRowDxfId="137" dataCellStyle="Ezres"/>
    <tableColumn id="19" xr3:uid="{9C301BC6-F8ED-4EA5-AB99-04A78AFBC9F4}" name=" Vas " totalsRowFunction="sum" dataDxfId="136" totalsRowDxfId="135" dataCellStyle="Ezres"/>
    <tableColumn id="20" xr3:uid="{782014CE-ACD6-4F46-A5D2-CFADF984CBB7}" name=" Veszprém " totalsRowFunction="sum" dataDxfId="134" totalsRowDxfId="133" dataCellStyle="Ezres"/>
    <tableColumn id="21" xr3:uid="{4CFBEC78-9B2B-429A-9F2D-E2EDC5CF5071}" name=" Zala " totalsRowFunction="sum" dataDxfId="132" totalsRowDxfId="131" dataCellStyle="Ezres"/>
    <tableColumn id="22" xr3:uid="{9BDD6EDA-B384-4EC6-86F2-C87355108C12}" name="Összes" totalsRowFunction="sum" dataDxfId="130" totalsRowDxfId="129" dataCellStyle="Ezres">
      <calculatedColumnFormula>SUM(összes[[#This Row],[ Bács-Kiskun ]:[ Zala 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09BEE4-F7C8-46B6-BE68-C505C3B4CEE6}" name="lakosság" displayName="lakosság" ref="A1:T4" totalsRowShown="0" headerRowDxfId="128">
  <autoFilter ref="A1:T4" xr:uid="{50DC9ACE-DBDD-441E-913B-0899FC9482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340D0A43-4A10-4D05-8E81-B01705733A14}" name="Bács-Kiskun"/>
    <tableColumn id="2" xr3:uid="{0DFD98A6-C1F2-4E2B-9AA0-30C7A0A5AD62}" name="Baranya"/>
    <tableColumn id="3" xr3:uid="{9CCD4875-7800-47E7-99B2-BD26DB27155A}" name="Békés"/>
    <tableColumn id="4" xr3:uid="{62F3CF4C-F921-4F80-9BD6-F2AA323722F4}" name="Borsod-Abaúj-Zemplén"/>
    <tableColumn id="5" xr3:uid="{C158366F-D084-4657-AFE2-7BC8C23BF271}" name="Budapest"/>
    <tableColumn id="6" xr3:uid="{97FCE4A1-5CB9-43F7-BFB2-DEA5B873FD33}" name="Csongrád-Csanád"/>
    <tableColumn id="7" xr3:uid="{3244A2F8-95A1-4006-8A3F-3744C0577E1A}" name="Fejér"/>
    <tableColumn id="8" xr3:uid="{9218EC44-3286-467E-AE39-F23155920C1D}" name="Győr-Moson-Sopron"/>
    <tableColumn id="9" xr3:uid="{FE3778D4-0C1A-4566-8762-7BDC0E897F3F}" name="Hajdú-Bihar"/>
    <tableColumn id="10" xr3:uid="{10D49537-5EE1-4E23-AC2A-8AD4F5FC8059}" name="Heves"/>
    <tableColumn id="11" xr3:uid="{1FFAEF25-5ADF-4C59-850F-9F6A81E5B1FF}" name="Jász-Nagykun-Szolnok"/>
    <tableColumn id="12" xr3:uid="{0C888FAD-7810-4AF7-AD2F-35F629ED5954}" name="Komárom-Esztergom"/>
    <tableColumn id="13" xr3:uid="{63DEA6D0-65A9-4B59-A1E6-D6869B322644}" name="Nógrád"/>
    <tableColumn id="14" xr3:uid="{2C461656-04F3-4B4A-8C57-C5FB08885025}" name="Pest"/>
    <tableColumn id="15" xr3:uid="{5125F23E-BBF8-43EF-9F56-490EB8C6ADC2}" name="Somogy"/>
    <tableColumn id="16" xr3:uid="{119691D2-070A-466A-AD15-DBF26C8E9840}" name="Szabolcs-Szatmár-Bereg"/>
    <tableColumn id="17" xr3:uid="{4FFC07BB-3EA0-4032-82AE-8D19435D5325}" name="Tolna"/>
    <tableColumn id="18" xr3:uid="{930D857C-5035-4341-8B51-BAB3C7BE3934}" name="Vas"/>
    <tableColumn id="19" xr3:uid="{36C73BFC-B350-4875-B474-3C9330E412D8}" name="Veszprém"/>
    <tableColumn id="20" xr3:uid="{4D95F830-5C55-4B9C-BB70-E85F4209A578}" name="Zala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orona_megyei" displayName="korona_megyei" ref="A1:U673" tableType="queryTable" headerRowDxfId="127" dataDxfId="126" totalsRowDxfId="125">
  <autoFilter ref="A1:U673" xr:uid="{00000000-0009-0000-0100-000001000000}">
    <filterColumn colId="0">
      <filters>
        <dateGroupItem year="2022" dateTimeGrouping="year"/>
      </filters>
    </filterColumn>
  </autoFilter>
  <tableColumns count="21">
    <tableColumn id="1" xr3:uid="{00000000-0010-0000-0000-000001000000}" uniqueName="1" name="Dátum" totalsRowLabel="Összeg" queryTableFieldId="1" dataDxfId="104"/>
    <tableColumn id="2" xr3:uid="{00000000-0010-0000-0000-000002000000}" uniqueName="2" name="Bács-Kiskun" totalsRowFunction="sum" queryTableFieldId="2" dataDxfId="103" totalsRowDxfId="124" dataCellStyle="Ezres"/>
    <tableColumn id="3" xr3:uid="{00000000-0010-0000-0000-000003000000}" uniqueName="3" name="Baranya" totalsRowFunction="sum" queryTableFieldId="3" dataDxfId="102" totalsRowDxfId="123" dataCellStyle="Ezres"/>
    <tableColumn id="4" xr3:uid="{00000000-0010-0000-0000-000004000000}" uniqueName="4" name="Békés" totalsRowFunction="sum" queryTableFieldId="4" dataDxfId="101" totalsRowDxfId="122" dataCellStyle="Ezres"/>
    <tableColumn id="5" xr3:uid="{00000000-0010-0000-0000-000005000000}" uniqueName="5" name="Borsod-Abaúj-Zemplén" totalsRowFunction="sum" queryTableFieldId="5" dataDxfId="100" totalsRowDxfId="121" dataCellStyle="Ezres"/>
    <tableColumn id="6" xr3:uid="{00000000-0010-0000-0000-000006000000}" uniqueName="6" name="Budapest" totalsRowFunction="sum" queryTableFieldId="6" dataDxfId="99" totalsRowDxfId="120" dataCellStyle="Ezres"/>
    <tableColumn id="7" xr3:uid="{00000000-0010-0000-0000-000007000000}" uniqueName="7" name="Csongrád-Csanád" totalsRowFunction="sum" queryTableFieldId="7" dataDxfId="98" totalsRowDxfId="119" dataCellStyle="Ezres"/>
    <tableColumn id="8" xr3:uid="{00000000-0010-0000-0000-000008000000}" uniqueName="8" name="Fejér" totalsRowFunction="sum" queryTableFieldId="8" dataDxfId="97" totalsRowDxfId="118" dataCellStyle="Ezres"/>
    <tableColumn id="9" xr3:uid="{00000000-0010-0000-0000-000009000000}" uniqueName="9" name="Győr-Moson-Sopron" totalsRowFunction="sum" queryTableFieldId="9" dataDxfId="96" totalsRowDxfId="117" dataCellStyle="Ezres"/>
    <tableColumn id="10" xr3:uid="{00000000-0010-0000-0000-00000A000000}" uniqueName="10" name="Hajdú-Bihar" totalsRowFunction="sum" queryTableFieldId="10" dataDxfId="95" totalsRowDxfId="116" dataCellStyle="Ezres"/>
    <tableColumn id="11" xr3:uid="{00000000-0010-0000-0000-00000B000000}" uniqueName="11" name="Heves" totalsRowFunction="sum" queryTableFieldId="11" dataDxfId="94" totalsRowDxfId="115" dataCellStyle="Ezres"/>
    <tableColumn id="12" xr3:uid="{00000000-0010-0000-0000-00000C000000}" uniqueName="12" name="Jász-Nagykun-Szolnok" totalsRowFunction="sum" queryTableFieldId="12" dataDxfId="93" totalsRowDxfId="114" dataCellStyle="Ezres"/>
    <tableColumn id="13" xr3:uid="{00000000-0010-0000-0000-00000D000000}" uniqueName="13" name="Komárom-Esztergom" totalsRowFunction="sum" queryTableFieldId="13" dataDxfId="92" totalsRowDxfId="113" dataCellStyle="Ezres"/>
    <tableColumn id="14" xr3:uid="{00000000-0010-0000-0000-00000E000000}" uniqueName="14" name="Nógrád" totalsRowFunction="sum" queryTableFieldId="14" dataDxfId="91" totalsRowDxfId="112" dataCellStyle="Ezres"/>
    <tableColumn id="15" xr3:uid="{00000000-0010-0000-0000-00000F000000}" uniqueName="15" name="Pest" totalsRowFunction="sum" queryTableFieldId="15" dataDxfId="90" totalsRowDxfId="111" dataCellStyle="Ezres"/>
    <tableColumn id="16" xr3:uid="{00000000-0010-0000-0000-000010000000}" uniqueName="16" name="Somogy" totalsRowFunction="sum" queryTableFieldId="16" dataDxfId="89" totalsRowDxfId="110" dataCellStyle="Ezres"/>
    <tableColumn id="17" xr3:uid="{00000000-0010-0000-0000-000011000000}" uniqueName="17" name="Szabolcs-Szatmár-Bereg" totalsRowFunction="sum" queryTableFieldId="17" dataDxfId="88" totalsRowDxfId="109" dataCellStyle="Ezres"/>
    <tableColumn id="18" xr3:uid="{00000000-0010-0000-0000-000012000000}" uniqueName="18" name="Tolna" totalsRowFunction="sum" queryTableFieldId="18" dataDxfId="87" totalsRowDxfId="108" dataCellStyle="Ezres"/>
    <tableColumn id="19" xr3:uid="{00000000-0010-0000-0000-000013000000}" uniqueName="19" name="Vas" totalsRowFunction="sum" queryTableFieldId="19" dataDxfId="86" totalsRowDxfId="107" dataCellStyle="Ezres"/>
    <tableColumn id="20" xr3:uid="{00000000-0010-0000-0000-000014000000}" uniqueName="20" name="Veszprém" totalsRowFunction="sum" queryTableFieldId="20" dataDxfId="85" totalsRowDxfId="106" dataCellStyle="Ezres"/>
    <tableColumn id="21" xr3:uid="{00000000-0010-0000-0000-000015000000}" uniqueName="21" name="Zala" totalsRowFunction="sum" queryTableFieldId="21" dataDxfId="84" totalsRowDxfId="105" dataCellStyle="Ez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8C93-BC5C-48C9-BEAC-7F9C54B7B45C}">
  <dimension ref="A1:V70"/>
  <sheetViews>
    <sheetView showGridLines="0" zoomScale="85" zoomScaleNormal="85" workbookViewId="0">
      <pane xSplit="1" ySplit="1" topLeftCell="B87" activePane="bottomRight" state="frozen"/>
      <selection activeCell="A10" sqref="A10"/>
      <selection pane="topRight" activeCell="A10" sqref="A10"/>
      <selection pane="bottomLeft" activeCell="A10" sqref="A10"/>
      <selection pane="bottomRight" activeCell="A10" sqref="A10"/>
    </sheetView>
  </sheetViews>
  <sheetFormatPr defaultRowHeight="15" x14ac:dyDescent="0.25"/>
  <cols>
    <col min="1" max="1" width="11.7109375" customWidth="1"/>
    <col min="2" max="5" width="9" bestFit="1" customWidth="1"/>
    <col min="6" max="6" width="9.28515625" bestFit="1" customWidth="1"/>
    <col min="7" max="8" width="9" bestFit="1" customWidth="1"/>
    <col min="9" max="9" width="11.28515625" customWidth="1"/>
    <col min="10" max="14" width="9" bestFit="1" customWidth="1"/>
    <col min="15" max="15" width="9.28515625" bestFit="1" customWidth="1"/>
    <col min="16" max="16" width="9" bestFit="1" customWidth="1"/>
    <col min="17" max="17" width="9" customWidth="1"/>
    <col min="18" max="21" width="9" bestFit="1" customWidth="1"/>
    <col min="22" max="22" width="11.1406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</row>
    <row r="2" spans="1:22" x14ac:dyDescent="0.25">
      <c r="A2" s="2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5">
      <c r="A3" s="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25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5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5">
      <c r="A6" s="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25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25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25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25">
      <c r="A33" s="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25">
      <c r="A37" s="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25">
      <c r="A38" s="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25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25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25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>
        <f t="shared" ref="V47" si="0">SUM(B47:U47)</f>
        <v>0</v>
      </c>
    </row>
    <row r="48" spans="1:22" x14ac:dyDescent="0.25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25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s="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s="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25">
      <c r="A54" s="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s="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25">
      <c r="A56" s="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</sheetData>
  <conditionalFormatting sqref="B48:U67 V2:V4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{ED8CCD15-2446-4E22-82A0-58CA6E889477}</x14:id>
        </ext>
      </extLst>
    </cfRule>
  </conditionalFormatting>
  <conditionalFormatting sqref="B48:U67 V2:V4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{2A8DCF3B-049B-4723-AE43-32F044B0DD57}</x14:id>
        </ext>
      </extLst>
    </cfRule>
  </conditionalFormatting>
  <conditionalFormatting sqref="V48:V67">
    <cfRule type="iconSet" priority="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:U47">
    <cfRule type="dataBar" priority="1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{49E19461-5C52-465B-A8C6-C81D86142287}</x14:id>
        </ext>
      </extLst>
    </cfRule>
  </conditionalFormatting>
  <conditionalFormatting sqref="B2:U47">
    <cfRule type="dataBar" priority="1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{60062A5B-658C-4580-8712-BE38C093988E}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8CCD15-2446-4E22-82A0-58CA6E88947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B48:U67 V2:V46</xm:sqref>
        </x14:conditionalFormatting>
        <x14:conditionalFormatting xmlns:xm="http://schemas.microsoft.com/office/excel/2006/main">
          <x14:cfRule type="dataBar" id="{2A8DCF3B-049B-4723-AE43-32F044B0DD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B48:U67 V2:V46</xm:sqref>
        </x14:conditionalFormatting>
        <x14:conditionalFormatting xmlns:xm="http://schemas.microsoft.com/office/excel/2006/main">
          <x14:cfRule type="dataBar" id="{49E19461-5C52-465B-A8C6-C81D8614228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B2:U47</xm:sqref>
        </x14:conditionalFormatting>
        <x14:conditionalFormatting xmlns:xm="http://schemas.microsoft.com/office/excel/2006/main">
          <x14:cfRule type="dataBar" id="{60062A5B-658C-4580-8712-BE38C09398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B2:U47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7E93-5F25-47D3-88DB-E1A7B2A22307}">
  <dimension ref="A1:V47"/>
  <sheetViews>
    <sheetView showGridLines="0" zoomScale="85" zoomScaleNormal="85" workbookViewId="0">
      <pane xSplit="1" ySplit="1" topLeftCell="B2" activePane="bottomRight" state="frozen"/>
      <selection activeCell="A10" sqref="A10"/>
      <selection pane="topRight" activeCell="A10" sqref="A10"/>
      <selection pane="bottomLeft" activeCell="A10" sqref="A10"/>
      <selection pane="bottomRight" activeCell="A10" sqref="A10"/>
    </sheetView>
  </sheetViews>
  <sheetFormatPr defaultRowHeight="15" x14ac:dyDescent="0.25"/>
  <cols>
    <col min="1" max="1" width="11.7109375" customWidth="1"/>
    <col min="2" max="5" width="9" bestFit="1" customWidth="1"/>
    <col min="6" max="6" width="9.28515625" bestFit="1" customWidth="1"/>
    <col min="7" max="8" width="9" bestFit="1" customWidth="1"/>
    <col min="9" max="9" width="11.28515625" customWidth="1"/>
    <col min="10" max="14" width="9" bestFit="1" customWidth="1"/>
    <col min="15" max="15" width="9.28515625" bestFit="1" customWidth="1"/>
    <col min="16" max="16" width="9" bestFit="1" customWidth="1"/>
    <col min="17" max="17" width="9" customWidth="1"/>
    <col min="18" max="21" width="9" bestFit="1" customWidth="1"/>
    <col min="22" max="22" width="11.1406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</row>
    <row r="2" spans="1:22" x14ac:dyDescent="0.25">
      <c r="A2" s="2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5">
      <c r="A3" s="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25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5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5">
      <c r="A6" s="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25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25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>
        <f t="shared" ref="V24" si="0">SUM(B24:U24)</f>
        <v>0</v>
      </c>
    </row>
    <row r="25" spans="1:22" x14ac:dyDescent="0.25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25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25">
      <c r="A33" s="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25">
      <c r="A37" s="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25">
      <c r="A38" s="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25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25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25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</sheetData>
  <conditionalFormatting sqref="B25:U44 V2:V23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{5969A3B5-448C-419C-B8EF-CDF2BFE62B31}</x14:id>
        </ext>
      </extLst>
    </cfRule>
  </conditionalFormatting>
  <conditionalFormatting sqref="B25:U44 V2:V23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{4CC65A6C-D202-4EF8-9B0A-68629D024A26}</x14:id>
        </ext>
      </extLst>
    </cfRule>
  </conditionalFormatting>
  <conditionalFormatting sqref="V25:V44">
    <cfRule type="iconSet" priority="4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:U24">
    <cfRule type="dataBar" priority="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{B5660920-95EB-46AF-A89F-6A4BF7ECAB3A}</x14:id>
        </ext>
      </extLst>
    </cfRule>
  </conditionalFormatting>
  <conditionalFormatting sqref="B2:U24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{9F255FCA-201D-4571-9547-922ABA492C91}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69A3B5-448C-419C-B8EF-CDF2BFE62B3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B25:U44 V2:V23</xm:sqref>
        </x14:conditionalFormatting>
        <x14:conditionalFormatting xmlns:xm="http://schemas.microsoft.com/office/excel/2006/main">
          <x14:cfRule type="dataBar" id="{4CC65A6C-D202-4EF8-9B0A-68629D024A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B25:U44 V2:V23</xm:sqref>
        </x14:conditionalFormatting>
        <x14:conditionalFormatting xmlns:xm="http://schemas.microsoft.com/office/excel/2006/main">
          <x14:cfRule type="dataBar" id="{B5660920-95EB-46AF-A89F-6A4BF7ECAB3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B2:U24</xm:sqref>
        </x14:conditionalFormatting>
        <x14:conditionalFormatting xmlns:xm="http://schemas.microsoft.com/office/excel/2006/main">
          <x14:cfRule type="dataBar" id="{9F255FCA-201D-4571-9547-922ABA492C9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B2:U24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911B-C24D-469C-9DA5-1A3A7A61CCAF}">
  <dimension ref="A1:V55"/>
  <sheetViews>
    <sheetView showGridLines="0" zoomScale="85" zoomScaleNormal="85" workbookViewId="0">
      <pane xSplit="1" ySplit="1" topLeftCell="B2" activePane="bottomRight" state="frozen"/>
      <selection activeCell="A10" sqref="A10"/>
      <selection pane="topRight" activeCell="A10" sqref="A10"/>
      <selection pane="bottomLeft" activeCell="A10" sqref="A10"/>
      <selection pane="bottomRight" activeCell="A10" sqref="A10"/>
    </sheetView>
  </sheetViews>
  <sheetFormatPr defaultRowHeight="15" x14ac:dyDescent="0.25"/>
  <cols>
    <col min="1" max="1" width="11.7109375" customWidth="1"/>
    <col min="2" max="5" width="9" bestFit="1" customWidth="1"/>
    <col min="6" max="6" width="9.28515625" bestFit="1" customWidth="1"/>
    <col min="7" max="8" width="9" bestFit="1" customWidth="1"/>
    <col min="9" max="9" width="11.28515625" customWidth="1"/>
    <col min="10" max="14" width="9" bestFit="1" customWidth="1"/>
    <col min="15" max="15" width="9.28515625" bestFit="1" customWidth="1"/>
    <col min="16" max="16" width="9" bestFit="1" customWidth="1"/>
    <col min="17" max="17" width="9" customWidth="1"/>
    <col min="18" max="21" width="9" bestFit="1" customWidth="1"/>
    <col min="22" max="22" width="11.1406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</row>
    <row r="2" spans="1:22" x14ac:dyDescent="0.25">
      <c r="A2" s="2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5">
      <c r="A3" s="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25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5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5">
      <c r="A6" s="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25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25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25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25">
      <c r="A33" s="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25">
      <c r="A37" s="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25">
      <c r="A38" s="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25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25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25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25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25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s="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s="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25">
      <c r="A54" s="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s="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</sheetData>
  <conditionalFormatting sqref="V23:V52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3:U52 V2:V22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{5785CE14-DD91-46BF-B6BF-4E7CABDF430B}</x14:id>
        </ext>
      </extLst>
    </cfRule>
  </conditionalFormatting>
  <conditionalFormatting sqref="B23:U52 V2:V22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{1189E0AE-1C45-40D7-9707-7494DCC61DEA}</x14:id>
        </ext>
      </extLst>
    </cfRule>
  </conditionalFormatting>
  <conditionalFormatting sqref="B2:U22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{B303E123-8309-4F47-8AE3-BB98105884E5}</x14:id>
        </ext>
      </extLst>
    </cfRule>
  </conditionalFormatting>
  <conditionalFormatting sqref="B2:U22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{EE498EED-C1D6-46F5-ABCB-6A97AF4E9698}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85CE14-DD91-46BF-B6BF-4E7CABDF430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B23:U52 V2:V22</xm:sqref>
        </x14:conditionalFormatting>
        <x14:conditionalFormatting xmlns:xm="http://schemas.microsoft.com/office/excel/2006/main">
          <x14:cfRule type="dataBar" id="{1189E0AE-1C45-40D7-9707-7494DCC61D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B23:U52 V2:V22</xm:sqref>
        </x14:conditionalFormatting>
        <x14:conditionalFormatting xmlns:xm="http://schemas.microsoft.com/office/excel/2006/main">
          <x14:cfRule type="dataBar" id="{B303E123-8309-4F47-8AE3-BB98105884E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B2:U22</xm:sqref>
        </x14:conditionalFormatting>
        <x14:conditionalFormatting xmlns:xm="http://schemas.microsoft.com/office/excel/2006/main">
          <x14:cfRule type="dataBar" id="{EE498EED-C1D6-46F5-ABCB-6A97AF4E96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B2:U22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21DB-3C68-41E4-A3FC-7BB7BC071987}">
  <dimension ref="A1:V56"/>
  <sheetViews>
    <sheetView showGridLines="0" zoomScaleNormal="100" workbookViewId="0">
      <pane xSplit="1" ySplit="1" topLeftCell="B2" activePane="bottomRight" state="frozen"/>
      <selection activeCell="A10" sqref="A10"/>
      <selection pane="topRight" activeCell="A10" sqref="A10"/>
      <selection pane="bottomLeft" activeCell="A10" sqref="A10"/>
      <selection pane="bottomRight" activeCell="A10" sqref="A10"/>
    </sheetView>
  </sheetViews>
  <sheetFormatPr defaultRowHeight="15" x14ac:dyDescent="0.25"/>
  <cols>
    <col min="1" max="1" width="11.7109375" customWidth="1"/>
    <col min="2" max="5" width="9" bestFit="1" customWidth="1"/>
    <col min="6" max="6" width="9.28515625" bestFit="1" customWidth="1"/>
    <col min="7" max="8" width="9" bestFit="1" customWidth="1"/>
    <col min="9" max="9" width="11.28515625" customWidth="1"/>
    <col min="10" max="14" width="9" bestFit="1" customWidth="1"/>
    <col min="15" max="15" width="9.28515625" bestFit="1" customWidth="1"/>
    <col min="16" max="16" width="9" bestFit="1" customWidth="1"/>
    <col min="17" max="17" width="9" customWidth="1"/>
    <col min="18" max="21" width="9" bestFit="1" customWidth="1"/>
    <col min="22" max="22" width="11.1406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</row>
    <row r="2" spans="1:22" x14ac:dyDescent="0.25">
      <c r="A2" s="2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5">
      <c r="A3" s="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25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5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5">
      <c r="A6" s="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25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25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25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25">
      <c r="A33" s="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25">
      <c r="A37" s="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25">
      <c r="A38" s="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25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25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25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25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25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s="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s="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25">
      <c r="A54" s="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s="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25">
      <c r="A56" s="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</sheetData>
  <conditionalFormatting sqref="B24:U53 B2:V2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{E7187FF8-4D3C-47C5-9997-9171523D7483}</x14:id>
        </ext>
      </extLst>
    </cfRule>
  </conditionalFormatting>
  <conditionalFormatting sqref="B24:U53 B2:V2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{20C31FD2-CD7A-4674-84F3-01E946F48D1F}</x14:id>
        </ext>
      </extLst>
    </cfRule>
  </conditionalFormatting>
  <conditionalFormatting sqref="V24:V53">
    <cfRule type="iconSet" priority="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187FF8-4D3C-47C5-9997-9171523D748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B24:U53 B2:V23</xm:sqref>
        </x14:conditionalFormatting>
        <x14:conditionalFormatting xmlns:xm="http://schemas.microsoft.com/office/excel/2006/main">
          <x14:cfRule type="dataBar" id="{20C31FD2-CD7A-4674-84F3-01E946F48D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B24:U53 B2:V23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AEB0-635D-48F2-B4D6-5F971EDE3362}">
  <dimension ref="A1:V55"/>
  <sheetViews>
    <sheetView showGridLines="0" zoomScale="85" zoomScaleNormal="85" workbookViewId="0">
      <pane xSplit="1" ySplit="1" topLeftCell="B2" activePane="bottomRight" state="frozen"/>
      <selection activeCell="A10" sqref="A10"/>
      <selection pane="topRight" activeCell="A10" sqref="A10"/>
      <selection pane="bottomLeft" activeCell="A10" sqref="A10"/>
      <selection pane="bottomRight" activeCell="A10" sqref="A10"/>
    </sheetView>
  </sheetViews>
  <sheetFormatPr defaultRowHeight="15" x14ac:dyDescent="0.25"/>
  <cols>
    <col min="1" max="1" width="11.7109375" customWidth="1"/>
    <col min="2" max="5" width="9" bestFit="1" customWidth="1"/>
    <col min="6" max="6" width="9.28515625" bestFit="1" customWidth="1"/>
    <col min="7" max="8" width="9" bestFit="1" customWidth="1"/>
    <col min="9" max="9" width="11.28515625" customWidth="1"/>
    <col min="10" max="14" width="9" bestFit="1" customWidth="1"/>
    <col min="15" max="15" width="9.28515625" bestFit="1" customWidth="1"/>
    <col min="16" max="16" width="9" bestFit="1" customWidth="1"/>
    <col min="17" max="17" width="9" customWidth="1"/>
    <col min="18" max="21" width="9" bestFit="1" customWidth="1"/>
    <col min="22" max="22" width="11.1406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</row>
    <row r="2" spans="1:22" x14ac:dyDescent="0.25">
      <c r="A2" s="2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5">
      <c r="A3" s="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25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5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5">
      <c r="A6" s="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25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25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25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25">
      <c r="A33" s="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25">
      <c r="A37" s="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25">
      <c r="A38" s="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25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25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25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25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25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s="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s="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25">
      <c r="A54" s="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s="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</sheetData>
  <conditionalFormatting sqref="B23:U52 B2:V2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{C07E8C02-0EFB-4329-8F80-51147034A789}</x14:id>
        </ext>
      </extLst>
    </cfRule>
  </conditionalFormatting>
  <conditionalFormatting sqref="B23:U52 B2:V2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{0C2B2554-8A8B-42D4-A3FA-CD29A05BCA99}</x14:id>
        </ext>
      </extLst>
    </cfRule>
  </conditionalFormatting>
  <conditionalFormatting sqref="V23:V52">
    <cfRule type="iconSet" priority="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7E8C02-0EFB-4329-8F80-51147034A78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B23:U52 B2:V22</xm:sqref>
        </x14:conditionalFormatting>
        <x14:conditionalFormatting xmlns:xm="http://schemas.microsoft.com/office/excel/2006/main">
          <x14:cfRule type="dataBar" id="{0C2B2554-8A8B-42D4-A3FA-CD29A05BCA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B23:U52 B2:V22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3ADD-732C-4ADF-A73B-C620C304D804}">
  <dimension ref="A1:V36"/>
  <sheetViews>
    <sheetView showGridLines="0" tabSelected="1" zoomScale="85" zoomScaleNormal="85" workbookViewId="0">
      <pane xSplit="1" ySplit="1" topLeftCell="B2" activePane="bottomRight" state="frozen"/>
      <selection activeCell="A10" sqref="A10"/>
      <selection pane="topRight" activeCell="A10" sqref="A10"/>
      <selection pane="bottomLeft" activeCell="A10" sqref="A10"/>
      <selection pane="bottomRight" activeCell="B2" sqref="B2:U3"/>
    </sheetView>
  </sheetViews>
  <sheetFormatPr defaultRowHeight="15" x14ac:dyDescent="0.25"/>
  <cols>
    <col min="1" max="1" width="11.7109375" customWidth="1"/>
    <col min="2" max="5" width="9" bestFit="1" customWidth="1"/>
    <col min="6" max="6" width="9.28515625" bestFit="1" customWidth="1"/>
    <col min="7" max="8" width="9" bestFit="1" customWidth="1"/>
    <col min="9" max="9" width="11.28515625" customWidth="1"/>
    <col min="10" max="14" width="9" bestFit="1" customWidth="1"/>
    <col min="15" max="15" width="9.28515625" bestFit="1" customWidth="1"/>
    <col min="16" max="16" width="9" bestFit="1" customWidth="1"/>
    <col min="17" max="17" width="9" customWidth="1"/>
    <col min="18" max="21" width="9" bestFit="1" customWidth="1"/>
    <col min="22" max="22" width="11.1406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</row>
    <row r="2" spans="1:22" x14ac:dyDescent="0.25">
      <c r="A2" s="2">
        <f>korona_megyei!A672</f>
        <v>44748</v>
      </c>
      <c r="B2" s="9">
        <f>korona_megyei!B672-korona_megyei!B671</f>
        <v>167</v>
      </c>
      <c r="C2" s="9">
        <f>korona_megyei!C672-korona_megyei!C671</f>
        <v>157</v>
      </c>
      <c r="D2" s="9">
        <f>korona_megyei!D672-korona_megyei!D671</f>
        <v>65</v>
      </c>
      <c r="E2" s="9">
        <f>korona_megyei!E672-korona_megyei!E671</f>
        <v>138</v>
      </c>
      <c r="F2" s="9">
        <f>korona_megyei!F672-korona_megyei!F671</f>
        <v>1573</v>
      </c>
      <c r="G2" s="9">
        <f>korona_megyei!G672-korona_megyei!G671</f>
        <v>138</v>
      </c>
      <c r="H2" s="9">
        <f>korona_megyei!H672-korona_megyei!H671</f>
        <v>140</v>
      </c>
      <c r="I2" s="9">
        <f>korona_megyei!I672-korona_megyei!I671</f>
        <v>286</v>
      </c>
      <c r="J2" s="9">
        <f>korona_megyei!J672-korona_megyei!J671</f>
        <v>145</v>
      </c>
      <c r="K2" s="9">
        <f>korona_megyei!K672-korona_megyei!K671</f>
        <v>113</v>
      </c>
      <c r="L2" s="9">
        <f>korona_megyei!L672-korona_megyei!L671</f>
        <v>108</v>
      </c>
      <c r="M2" s="9">
        <f>korona_megyei!M672-korona_megyei!M671</f>
        <v>93</v>
      </c>
      <c r="N2" s="9">
        <f>korona_megyei!N672-korona_megyei!N671</f>
        <v>56</v>
      </c>
      <c r="O2" s="9">
        <f>korona_megyei!O672-korona_megyei!O671</f>
        <v>743</v>
      </c>
      <c r="P2" s="9">
        <f>korona_megyei!P672-korona_megyei!P671</f>
        <v>84</v>
      </c>
      <c r="Q2" s="9">
        <f>korona_megyei!Q672-korona_megyei!Q671</f>
        <v>220</v>
      </c>
      <c r="R2" s="9">
        <f>korona_megyei!R672-korona_megyei!R671</f>
        <v>100</v>
      </c>
      <c r="S2" s="9">
        <f>korona_megyei!S672-korona_megyei!S671</f>
        <v>118</v>
      </c>
      <c r="T2" s="9">
        <f>korona_megyei!T672-korona_megyei!T671</f>
        <v>110</v>
      </c>
      <c r="U2" s="9">
        <f>korona_megyei!U672-korona_megyei!U671</f>
        <v>109</v>
      </c>
      <c r="V2" s="9">
        <f>SUM(július[[#This Row],[Bács-Kiskun]:[Zala]])</f>
        <v>4663</v>
      </c>
    </row>
    <row r="3" spans="1:22" x14ac:dyDescent="0.25">
      <c r="A3" s="2">
        <f>korona_megyei!A673</f>
        <v>44755</v>
      </c>
      <c r="B3" s="9">
        <f>korona_megyei!B673-korona_megyei!B672</f>
        <v>300</v>
      </c>
      <c r="C3" s="9">
        <f>korona_megyei!C673-korona_megyei!C672</f>
        <v>322</v>
      </c>
      <c r="D3" s="9">
        <f>korona_megyei!D673-korona_megyei!D672</f>
        <v>193</v>
      </c>
      <c r="E3" s="9">
        <f>korona_megyei!E673-korona_megyei!E672</f>
        <v>307</v>
      </c>
      <c r="F3" s="9">
        <f>korona_megyei!F673-korona_megyei!F672</f>
        <v>2129</v>
      </c>
      <c r="G3" s="9">
        <f>korona_megyei!G673-korona_megyei!G672</f>
        <v>248</v>
      </c>
      <c r="H3" s="9">
        <f>korona_megyei!H673-korona_megyei!H672</f>
        <v>263</v>
      </c>
      <c r="I3" s="9">
        <f>korona_megyei!I673-korona_megyei!I672</f>
        <v>498</v>
      </c>
      <c r="J3" s="9">
        <f>korona_megyei!J673-korona_megyei!J672</f>
        <v>261</v>
      </c>
      <c r="K3" s="9">
        <f>korona_megyei!K673-korona_megyei!K672</f>
        <v>257</v>
      </c>
      <c r="L3" s="9">
        <f>korona_megyei!L673-korona_megyei!L672</f>
        <v>204</v>
      </c>
      <c r="M3" s="9">
        <f>korona_megyei!M673-korona_megyei!M672</f>
        <v>155</v>
      </c>
      <c r="N3" s="9">
        <f>korona_megyei!N673-korona_megyei!N672</f>
        <v>79</v>
      </c>
      <c r="O3" s="9">
        <f>korona_megyei!O673-korona_megyei!O672</f>
        <v>1221</v>
      </c>
      <c r="P3" s="9">
        <f>korona_megyei!P673-korona_megyei!P672</f>
        <v>198</v>
      </c>
      <c r="Q3" s="9">
        <f>korona_megyei!Q673-korona_megyei!Q672</f>
        <v>412</v>
      </c>
      <c r="R3" s="9">
        <f>korona_megyei!R673-korona_megyei!R672</f>
        <v>201</v>
      </c>
      <c r="S3" s="9">
        <f>korona_megyei!S673-korona_megyei!S672</f>
        <v>289</v>
      </c>
      <c r="T3" s="9">
        <f>korona_megyei!T673-korona_megyei!T672</f>
        <v>267</v>
      </c>
      <c r="U3" s="9">
        <f>korona_megyei!U673-korona_megyei!U672</f>
        <v>232</v>
      </c>
      <c r="V3" s="9">
        <f>SUM(július[[#This Row],[Bács-Kiskun]:[Zala]])</f>
        <v>8036</v>
      </c>
    </row>
    <row r="4" spans="1:22" x14ac:dyDescent="0.25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5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5">
      <c r="A6" s="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25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25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25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25">
      <c r="A33" s="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</sheetData>
  <conditionalFormatting sqref="B4:U33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{7E0D8B88-09FB-46BA-AAA3-274A8B0C4DB1}</x14:id>
        </ext>
      </extLst>
    </cfRule>
  </conditionalFormatting>
  <conditionalFormatting sqref="B4:U33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{D924741D-38B2-4725-BC3E-06EA9E99E79F}</x14:id>
        </ext>
      </extLst>
    </cfRule>
  </conditionalFormatting>
  <conditionalFormatting sqref="V4:V33">
    <cfRule type="iconSet" priority="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V2:V3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:U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{1760A133-DBA3-4185-BDDA-E568140DFA3E}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0D8B88-09FB-46BA-AAA3-274A8B0C4DB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B4:U33</xm:sqref>
        </x14:conditionalFormatting>
        <x14:conditionalFormatting xmlns:xm="http://schemas.microsoft.com/office/excel/2006/main">
          <x14:cfRule type="dataBar" id="{D924741D-38B2-4725-BC3E-06EA9E99E79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B4:U33</xm:sqref>
        </x14:conditionalFormatting>
        <x14:conditionalFormatting xmlns:xm="http://schemas.microsoft.com/office/excel/2006/main">
          <x14:cfRule type="dataBar" id="{1760A133-DBA3-4185-BDDA-E568140DFA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B2:U3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46A0-B515-497C-8AAB-DACBBE482CD6}">
  <dimension ref="A1:V39"/>
  <sheetViews>
    <sheetView showGridLines="0" zoomScale="85" zoomScaleNormal="85" workbookViewId="0">
      <pane xSplit="1" ySplit="1" topLeftCell="C2" activePane="bottomRight" state="frozen"/>
      <selection activeCell="A10" sqref="A10"/>
      <selection pane="topRight" activeCell="A10" sqref="A10"/>
      <selection pane="bottomLeft" activeCell="A10" sqref="A10"/>
      <selection pane="bottomRight" activeCell="G6" sqref="G6"/>
    </sheetView>
  </sheetViews>
  <sheetFormatPr defaultRowHeight="15" x14ac:dyDescent="0.25"/>
  <cols>
    <col min="1" max="1" width="11.7109375" customWidth="1"/>
    <col min="2" max="2" width="10.28515625" bestFit="1" customWidth="1"/>
    <col min="3" max="5" width="9" bestFit="1" customWidth="1"/>
    <col min="6" max="6" width="9.28515625" bestFit="1" customWidth="1"/>
    <col min="7" max="8" width="9" bestFit="1" customWidth="1"/>
    <col min="9" max="9" width="11.28515625" customWidth="1"/>
    <col min="10" max="14" width="9" bestFit="1" customWidth="1"/>
    <col min="15" max="15" width="9.28515625" bestFit="1" customWidth="1"/>
    <col min="16" max="16" width="9" bestFit="1" customWidth="1"/>
    <col min="17" max="17" width="9" customWidth="1"/>
    <col min="18" max="21" width="9" bestFit="1" customWidth="1"/>
    <col min="22" max="22" width="11.1406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</row>
    <row r="2" spans="1:22" x14ac:dyDescent="0.25">
      <c r="A2" s="2">
        <f>korona_megyei!A667</f>
        <v>44713</v>
      </c>
      <c r="B2" s="9">
        <f>korona_megyei!B667-korona_megyei!B666</f>
        <v>55</v>
      </c>
      <c r="C2" s="9">
        <f>korona_megyei!C667-korona_megyei!C666</f>
        <v>79</v>
      </c>
      <c r="D2" s="9">
        <f>korona_megyei!D667-korona_megyei!D666</f>
        <v>41</v>
      </c>
      <c r="E2" s="9">
        <f>korona_megyei!E667-korona_megyei!E666</f>
        <v>92</v>
      </c>
      <c r="F2" s="9">
        <f>korona_megyei!F667-korona_megyei!F666</f>
        <v>688</v>
      </c>
      <c r="G2" s="9">
        <f>korona_megyei!G667-korona_megyei!G666</f>
        <v>58</v>
      </c>
      <c r="H2" s="9">
        <f>korona_megyei!H667-korona_megyei!H666</f>
        <v>84</v>
      </c>
      <c r="I2" s="9">
        <f>korona_megyei!I667-korona_megyei!I666</f>
        <v>102</v>
      </c>
      <c r="J2" s="9">
        <f>korona_megyei!J667-korona_megyei!J666</f>
        <v>63</v>
      </c>
      <c r="K2" s="9">
        <f>korona_megyei!K667-korona_megyei!K666</f>
        <v>48</v>
      </c>
      <c r="L2" s="9">
        <f>korona_megyei!L667-korona_megyei!L666</f>
        <v>46</v>
      </c>
      <c r="M2" s="9">
        <f>korona_megyei!M667-korona_megyei!M666</f>
        <v>41</v>
      </c>
      <c r="N2" s="9">
        <f>korona_megyei!N667-korona_megyei!N666</f>
        <v>39</v>
      </c>
      <c r="O2" s="9">
        <f>korona_megyei!O667-korona_megyei!O666</f>
        <v>278</v>
      </c>
      <c r="P2" s="9">
        <f>korona_megyei!P667-korona_megyei!P666</f>
        <v>48</v>
      </c>
      <c r="Q2" s="9">
        <f>korona_megyei!Q667-korona_megyei!Q666</f>
        <v>126</v>
      </c>
      <c r="R2" s="9">
        <f>korona_megyei!R667-korona_megyei!R666</f>
        <v>16</v>
      </c>
      <c r="S2" s="9">
        <f>korona_megyei!S667-korona_megyei!S666</f>
        <v>41</v>
      </c>
      <c r="T2" s="9">
        <f>korona_megyei!T667-korona_megyei!T666</f>
        <v>50</v>
      </c>
      <c r="U2" s="9">
        <f>korona_megyei!U667-korona_megyei!U666</f>
        <v>68</v>
      </c>
      <c r="V2" s="9">
        <f>SUM(június[[#This Row],[Bács-Kiskun]:[Zala]])</f>
        <v>2063</v>
      </c>
    </row>
    <row r="3" spans="1:22" x14ac:dyDescent="0.25">
      <c r="A3" s="2">
        <f>korona_megyei!A668</f>
        <v>44720</v>
      </c>
      <c r="B3" s="9">
        <f>korona_megyei!B668-korona_megyei!B667</f>
        <v>49</v>
      </c>
      <c r="C3" s="9">
        <f>korona_megyei!C668-korona_megyei!C667</f>
        <v>64</v>
      </c>
      <c r="D3" s="9">
        <f>korona_megyei!D668-korona_megyei!D667</f>
        <v>29</v>
      </c>
      <c r="E3" s="9">
        <f>korona_megyei!E668-korona_megyei!E667</f>
        <v>56</v>
      </c>
      <c r="F3" s="9">
        <f>korona_megyei!F668-korona_megyei!F667</f>
        <v>597</v>
      </c>
      <c r="G3" s="9">
        <f>korona_megyei!G668-korona_megyei!G667</f>
        <v>46</v>
      </c>
      <c r="H3" s="9">
        <f>korona_megyei!H668-korona_megyei!H667</f>
        <v>50</v>
      </c>
      <c r="I3" s="9">
        <f>korona_megyei!I668-korona_megyei!I667</f>
        <v>81</v>
      </c>
      <c r="J3" s="9">
        <f>korona_megyei!J668-korona_megyei!J667</f>
        <v>36</v>
      </c>
      <c r="K3" s="9">
        <f>korona_megyei!K668-korona_megyei!K667</f>
        <v>28</v>
      </c>
      <c r="L3" s="9">
        <f>korona_megyei!L668-korona_megyei!L667</f>
        <v>45</v>
      </c>
      <c r="M3" s="9">
        <f>korona_megyei!M668-korona_megyei!M667</f>
        <v>41</v>
      </c>
      <c r="N3" s="9">
        <f>korona_megyei!N668-korona_megyei!N667</f>
        <v>41</v>
      </c>
      <c r="O3" s="9">
        <f>korona_megyei!O668-korona_megyei!O667</f>
        <v>235</v>
      </c>
      <c r="P3" s="9">
        <f>korona_megyei!P668-korona_megyei!P667</f>
        <v>32</v>
      </c>
      <c r="Q3" s="9">
        <f>korona_megyei!Q668-korona_megyei!Q667</f>
        <v>108</v>
      </c>
      <c r="R3" s="9">
        <f>korona_megyei!R668-korona_megyei!R667</f>
        <v>13</v>
      </c>
      <c r="S3" s="9">
        <f>korona_megyei!S668-korona_megyei!S667</f>
        <v>16</v>
      </c>
      <c r="T3" s="9">
        <f>korona_megyei!T668-korona_megyei!T667</f>
        <v>44</v>
      </c>
      <c r="U3" s="9">
        <f>korona_megyei!U668-korona_megyei!U667</f>
        <v>35</v>
      </c>
      <c r="V3" s="9">
        <f>SUM(június[[#This Row],[Bács-Kiskun]:[Zala]])</f>
        <v>1646</v>
      </c>
    </row>
    <row r="4" spans="1:22" x14ac:dyDescent="0.25">
      <c r="A4" s="2">
        <f>korona_megyei!A669</f>
        <v>44728</v>
      </c>
      <c r="B4" s="9">
        <f>korona_megyei!B669-korona_megyei!B668</f>
        <v>53</v>
      </c>
      <c r="C4" s="9">
        <f>korona_megyei!C669-korona_megyei!C668</f>
        <v>58</v>
      </c>
      <c r="D4" s="9">
        <f>korona_megyei!D669-korona_megyei!D668</f>
        <v>27</v>
      </c>
      <c r="E4" s="9">
        <f>korona_megyei!E669-korona_megyei!E668</f>
        <v>65</v>
      </c>
      <c r="F4" s="9">
        <f>korona_megyei!F669-korona_megyei!F668</f>
        <v>601</v>
      </c>
      <c r="G4" s="9">
        <f>korona_megyei!G669-korona_megyei!G668</f>
        <v>51</v>
      </c>
      <c r="H4" s="9">
        <f>korona_megyei!H669-korona_megyei!H668</f>
        <v>52</v>
      </c>
      <c r="I4" s="9">
        <f>korona_megyei!I669-korona_megyei!I668</f>
        <v>65</v>
      </c>
      <c r="J4" s="9">
        <f>korona_megyei!J669-korona_megyei!J668</f>
        <v>39</v>
      </c>
      <c r="K4" s="9">
        <f>korona_megyei!K669-korona_megyei!K668</f>
        <v>24</v>
      </c>
      <c r="L4" s="9">
        <f>korona_megyei!L669-korona_megyei!L668</f>
        <v>40</v>
      </c>
      <c r="M4" s="9">
        <f>korona_megyei!M669-korona_megyei!M668</f>
        <v>33</v>
      </c>
      <c r="N4" s="9">
        <f>korona_megyei!N669-korona_megyei!N668</f>
        <v>45</v>
      </c>
      <c r="O4" s="9">
        <f>korona_megyei!O669-korona_megyei!O668</f>
        <v>234</v>
      </c>
      <c r="P4" s="9">
        <f>korona_megyei!P669-korona_megyei!P668</f>
        <v>36</v>
      </c>
      <c r="Q4" s="9">
        <f>korona_megyei!Q669-korona_megyei!Q668</f>
        <v>108</v>
      </c>
      <c r="R4" s="9">
        <f>korona_megyei!R669-korona_megyei!R668</f>
        <v>36</v>
      </c>
      <c r="S4" s="9">
        <f>korona_megyei!S669-korona_megyei!S668</f>
        <v>12</v>
      </c>
      <c r="T4" s="9">
        <f>korona_megyei!T669-korona_megyei!T668</f>
        <v>23</v>
      </c>
      <c r="U4" s="9">
        <f>korona_megyei!U669-korona_megyei!U668</f>
        <v>34</v>
      </c>
      <c r="V4" s="9">
        <f>SUM(június[[#This Row],[Bács-Kiskun]:[Zala]])</f>
        <v>1636</v>
      </c>
    </row>
    <row r="5" spans="1:22" x14ac:dyDescent="0.25">
      <c r="A5" s="2">
        <f>korona_megyei!A670</f>
        <v>44734</v>
      </c>
      <c r="B5" s="9">
        <f>korona_megyei!B670-korona_megyei!B669</f>
        <v>68</v>
      </c>
      <c r="C5" s="9">
        <f>korona_megyei!C670-korona_megyei!C669</f>
        <v>60</v>
      </c>
      <c r="D5" s="9">
        <f>korona_megyei!D670-korona_megyei!D669</f>
        <v>16</v>
      </c>
      <c r="E5" s="9">
        <f>korona_megyei!E670-korona_megyei!E669</f>
        <v>73</v>
      </c>
      <c r="F5" s="9">
        <f>korona_megyei!F670-korona_megyei!F669</f>
        <v>760</v>
      </c>
      <c r="G5" s="9">
        <f>korona_megyei!G670-korona_megyei!G669</f>
        <v>84</v>
      </c>
      <c r="H5" s="9">
        <f>korona_megyei!H670-korona_megyei!H669</f>
        <v>60</v>
      </c>
      <c r="I5" s="9">
        <f>korona_megyei!I670-korona_megyei!I669</f>
        <v>97</v>
      </c>
      <c r="J5" s="9">
        <f>korona_megyei!J670-korona_megyei!J669</f>
        <v>37</v>
      </c>
      <c r="K5" s="9">
        <f>korona_megyei!K670-korona_megyei!K669</f>
        <v>36</v>
      </c>
      <c r="L5" s="9">
        <f>korona_megyei!L670-korona_megyei!L669</f>
        <v>38</v>
      </c>
      <c r="M5" s="9">
        <f>korona_megyei!M670-korona_megyei!M669</f>
        <v>28</v>
      </c>
      <c r="N5" s="9">
        <f>korona_megyei!N670-korona_megyei!N669</f>
        <v>14</v>
      </c>
      <c r="O5" s="9">
        <f>korona_megyei!O670-korona_megyei!O669</f>
        <v>303</v>
      </c>
      <c r="P5" s="9">
        <f>korona_megyei!P670-korona_megyei!P669</f>
        <v>53</v>
      </c>
      <c r="Q5" s="9">
        <f>korona_megyei!Q670-korona_megyei!Q669</f>
        <v>95</v>
      </c>
      <c r="R5" s="9">
        <f>korona_megyei!R670-korona_megyei!R669</f>
        <v>36</v>
      </c>
      <c r="S5" s="9">
        <f>korona_megyei!S670-korona_megyei!S669</f>
        <v>15</v>
      </c>
      <c r="T5" s="9">
        <f>korona_megyei!T670-korona_megyei!T669</f>
        <v>51</v>
      </c>
      <c r="U5" s="9">
        <f>korona_megyei!U670-korona_megyei!U669</f>
        <v>37</v>
      </c>
      <c r="V5" s="9">
        <f>SUM(június[[#This Row],[Bács-Kiskun]:[Zala]])</f>
        <v>1961</v>
      </c>
    </row>
    <row r="6" spans="1:22" x14ac:dyDescent="0.25">
      <c r="A6" s="9">
        <f>korona_megyei!A671</f>
        <v>44741</v>
      </c>
      <c r="B6" s="9">
        <f>korona_megyei!B671-korona_megyei!B670</f>
        <v>96</v>
      </c>
      <c r="C6" s="9">
        <f>korona_megyei!C671-korona_megyei!C670</f>
        <v>92</v>
      </c>
      <c r="D6" s="9">
        <f>korona_megyei!D671-korona_megyei!D670</f>
        <v>37</v>
      </c>
      <c r="E6" s="9">
        <f>korona_megyei!E671-korona_megyei!E670</f>
        <v>75</v>
      </c>
      <c r="F6" s="9">
        <f>korona_megyei!F671-korona_megyei!F670</f>
        <v>1082</v>
      </c>
      <c r="G6" s="9">
        <f>korona_megyei!G671-korona_megyei!G670</f>
        <v>96</v>
      </c>
      <c r="H6" s="9">
        <f>korona_megyei!H671-korona_megyei!H670</f>
        <v>101</v>
      </c>
      <c r="I6" s="9">
        <f>korona_megyei!I671-korona_megyei!I670</f>
        <v>148</v>
      </c>
      <c r="J6" s="9">
        <f>korona_megyei!J671-korona_megyei!J670</f>
        <v>88</v>
      </c>
      <c r="K6" s="9">
        <f>korona_megyei!K671-korona_megyei!K670</f>
        <v>69</v>
      </c>
      <c r="L6" s="9">
        <f>korona_megyei!L671-korona_megyei!L670</f>
        <v>61</v>
      </c>
      <c r="M6" s="9">
        <f>korona_megyei!M671-korona_megyei!M670</f>
        <v>58</v>
      </c>
      <c r="N6" s="9">
        <f>korona_megyei!N671-korona_megyei!N670</f>
        <v>44</v>
      </c>
      <c r="O6" s="9">
        <f>korona_megyei!O671-korona_megyei!O670</f>
        <v>520</v>
      </c>
      <c r="P6" s="9">
        <f>korona_megyei!P671-korona_megyei!P670</f>
        <v>80</v>
      </c>
      <c r="Q6" s="9">
        <f>korona_megyei!Q671-korona_megyei!Q670</f>
        <v>126</v>
      </c>
      <c r="R6" s="9">
        <f>korona_megyei!R671-korona_megyei!R670</f>
        <v>64</v>
      </c>
      <c r="S6" s="9">
        <f>korona_megyei!S671-korona_megyei!S670</f>
        <v>53</v>
      </c>
      <c r="T6" s="9">
        <f>korona_megyei!T671-korona_megyei!T670</f>
        <v>92</v>
      </c>
      <c r="U6" s="9">
        <f>korona_megyei!U671-korona_megyei!U670</f>
        <v>60</v>
      </c>
      <c r="V6" s="9">
        <f>SUM(június[[#This Row],[Bács-Kiskun]:[Zala]])</f>
        <v>3042</v>
      </c>
    </row>
    <row r="7" spans="1:22" x14ac:dyDescent="0.25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25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25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25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25">
      <c r="A33" s="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25">
      <c r="A37" s="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25">
      <c r="A38" s="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</sheetData>
  <conditionalFormatting sqref="B7:U3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{EC1EA334-095F-4A0A-BF73-E3E96D141828}</x14:id>
        </ext>
      </extLst>
    </cfRule>
  </conditionalFormatting>
  <conditionalFormatting sqref="B7:U36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{CF236B59-D708-4047-853D-CB529C8C7C4C}</x14:id>
        </ext>
      </extLst>
    </cfRule>
  </conditionalFormatting>
  <conditionalFormatting sqref="V7:V36">
    <cfRule type="iconSet" priority="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:B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{EA3EB56A-9B09-4915-BDFA-24DD2975AE8A}</x14:id>
        </ext>
      </extLst>
    </cfRule>
  </conditionalFormatting>
  <conditionalFormatting sqref="B2:B6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{74577255-472C-478C-959D-1EB54AB66ACE}</x14:id>
        </ext>
      </extLst>
    </cfRule>
  </conditionalFormatting>
  <conditionalFormatting sqref="V2:V6">
    <cfRule type="iconSet" priority="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2:U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{6D7760A8-9B83-4E6F-B818-EEA64554EF6E}</x14:id>
        </ext>
      </extLst>
    </cfRule>
  </conditionalFormatting>
  <conditionalFormatting sqref="A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{09DFECEA-EC6D-40A2-81D1-B679CCAAC1A8}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1EA334-095F-4A0A-BF73-E3E96D14182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B7:U36</xm:sqref>
        </x14:conditionalFormatting>
        <x14:conditionalFormatting xmlns:xm="http://schemas.microsoft.com/office/excel/2006/main">
          <x14:cfRule type="dataBar" id="{CF236B59-D708-4047-853D-CB529C8C7C4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B7:U36</xm:sqref>
        </x14:conditionalFormatting>
        <x14:conditionalFormatting xmlns:xm="http://schemas.microsoft.com/office/excel/2006/main">
          <x14:cfRule type="dataBar" id="{EA3EB56A-9B09-4915-BDFA-24DD2975AE8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B2:B6</xm:sqref>
        </x14:conditionalFormatting>
        <x14:conditionalFormatting xmlns:xm="http://schemas.microsoft.com/office/excel/2006/main">
          <x14:cfRule type="dataBar" id="{74577255-472C-478C-959D-1EB54AB66A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B2:B6</xm:sqref>
        </x14:conditionalFormatting>
        <x14:conditionalFormatting xmlns:xm="http://schemas.microsoft.com/office/excel/2006/main">
          <x14:cfRule type="dataBar" id="{6D7760A8-9B83-4E6F-B818-EEA64554EF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C2:U6</xm:sqref>
        </x14:conditionalFormatting>
        <x14:conditionalFormatting xmlns:xm="http://schemas.microsoft.com/office/excel/2006/main">
          <x14:cfRule type="dataBar" id="{09DFECEA-EC6D-40A2-81D1-B679CCAAC1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FA26-6208-4740-9821-72356B0C612B}">
  <dimension ref="A1:V8"/>
  <sheetViews>
    <sheetView showGridLines="0" zoomScale="80" zoomScaleNormal="80" workbookViewId="0">
      <pane xSplit="1" ySplit="1" topLeftCell="B2" activePane="bottomRight" state="frozen"/>
      <selection activeCell="A10" sqref="A10"/>
      <selection pane="topRight" activeCell="A10" sqref="A10"/>
      <selection pane="bottomLeft" activeCell="A10" sqref="A10"/>
      <selection pane="bottomRight" activeCell="B2" sqref="B2:U5"/>
    </sheetView>
  </sheetViews>
  <sheetFormatPr defaultRowHeight="15" x14ac:dyDescent="0.25"/>
  <cols>
    <col min="1" max="1" width="11.7109375" customWidth="1"/>
    <col min="2" max="2" width="10.85546875" bestFit="1" customWidth="1"/>
    <col min="3" max="5" width="9" bestFit="1" customWidth="1"/>
    <col min="6" max="6" width="9.28515625" bestFit="1" customWidth="1"/>
    <col min="7" max="8" width="9" bestFit="1" customWidth="1"/>
    <col min="9" max="9" width="11.28515625" customWidth="1"/>
    <col min="10" max="14" width="9" bestFit="1" customWidth="1"/>
    <col min="15" max="15" width="9.28515625" bestFit="1" customWidth="1"/>
    <col min="16" max="16" width="9" bestFit="1" customWidth="1"/>
    <col min="17" max="17" width="9" customWidth="1"/>
    <col min="18" max="21" width="9" bestFit="1" customWidth="1"/>
    <col min="22" max="22" width="11.1406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</row>
    <row r="2" spans="1:22" x14ac:dyDescent="0.25">
      <c r="A2" s="2">
        <f>korona_megyei!A663</f>
        <v>44683</v>
      </c>
      <c r="B2" s="9">
        <f>korona_megyei!B663-korona_megyei!B662</f>
        <v>187</v>
      </c>
      <c r="C2" s="9">
        <f>korona_megyei!C663-korona_megyei!C662</f>
        <v>177</v>
      </c>
      <c r="D2" s="9">
        <f>korona_megyei!D663-korona_megyei!D662</f>
        <v>76</v>
      </c>
      <c r="E2" s="9">
        <f>korona_megyei!E663-korona_megyei!E662</f>
        <v>142</v>
      </c>
      <c r="F2" s="9">
        <f>korona_megyei!F663-korona_megyei!F662</f>
        <v>952</v>
      </c>
      <c r="G2" s="9">
        <f>korona_megyei!G663-korona_megyei!G662</f>
        <v>128</v>
      </c>
      <c r="H2" s="9">
        <f>korona_megyei!H663-korona_megyei!H662</f>
        <v>120</v>
      </c>
      <c r="I2" s="9">
        <f>korona_megyei!I663-korona_megyei!I662</f>
        <v>168</v>
      </c>
      <c r="J2" s="9">
        <f>korona_megyei!J663-korona_megyei!J662</f>
        <v>122</v>
      </c>
      <c r="K2" s="9">
        <f>korona_megyei!K663-korona_megyei!K662</f>
        <v>90</v>
      </c>
      <c r="L2" s="9">
        <f>korona_megyei!L663-korona_megyei!L662</f>
        <v>113</v>
      </c>
      <c r="M2" s="9">
        <f>korona_megyei!M663-korona_megyei!M662</f>
        <v>83</v>
      </c>
      <c r="N2" s="9">
        <f>korona_megyei!N663-korona_megyei!N662</f>
        <v>54</v>
      </c>
      <c r="O2" s="9">
        <f>korona_megyei!O663-korona_megyei!O662</f>
        <v>536</v>
      </c>
      <c r="P2" s="9">
        <f>korona_megyei!P663-korona_megyei!P662</f>
        <v>91</v>
      </c>
      <c r="Q2" s="9">
        <f>korona_megyei!Q663-korona_megyei!Q662</f>
        <v>180</v>
      </c>
      <c r="R2" s="9">
        <f>korona_megyei!R663-korona_megyei!R662</f>
        <v>58</v>
      </c>
      <c r="S2" s="9">
        <f>korona_megyei!S663-korona_megyei!S662</f>
        <v>95</v>
      </c>
      <c r="T2" s="9">
        <f>korona_megyei!T663-korona_megyei!T662</f>
        <v>100</v>
      </c>
      <c r="U2" s="9">
        <f>korona_megyei!U663-korona_megyei!U662</f>
        <v>95</v>
      </c>
      <c r="V2" s="9">
        <f t="shared" ref="V2:V5" si="0">SUM(B2:U2)</f>
        <v>3567</v>
      </c>
    </row>
    <row r="3" spans="1:22" x14ac:dyDescent="0.25">
      <c r="A3" s="2">
        <f>korona_megyei!A664</f>
        <v>44692</v>
      </c>
      <c r="B3" s="9">
        <f>korona_megyei!B664-korona_megyei!B663</f>
        <v>338</v>
      </c>
      <c r="C3" s="9">
        <f>korona_megyei!C664-korona_megyei!C663</f>
        <v>306</v>
      </c>
      <c r="D3" s="9">
        <f>korona_megyei!D664-korona_megyei!D663</f>
        <v>221</v>
      </c>
      <c r="E3" s="9">
        <f>korona_megyei!E664-korona_megyei!E663</f>
        <v>287</v>
      </c>
      <c r="F3" s="9">
        <f>korona_megyei!F664-korona_megyei!F663</f>
        <v>1653</v>
      </c>
      <c r="G3" s="9">
        <f>korona_megyei!G664-korona_megyei!G663</f>
        <v>259</v>
      </c>
      <c r="H3" s="9">
        <f>korona_megyei!H664-korona_megyei!H663</f>
        <v>256</v>
      </c>
      <c r="I3" s="9">
        <f>korona_megyei!I664-korona_megyei!I663</f>
        <v>323</v>
      </c>
      <c r="J3" s="9">
        <f>korona_megyei!J664-korona_megyei!J663</f>
        <v>246</v>
      </c>
      <c r="K3" s="9">
        <f>korona_megyei!K664-korona_megyei!K663</f>
        <v>209</v>
      </c>
      <c r="L3" s="9">
        <f>korona_megyei!L664-korona_megyei!L663</f>
        <v>195</v>
      </c>
      <c r="M3" s="9">
        <f>korona_megyei!M664-korona_megyei!M663</f>
        <v>176</v>
      </c>
      <c r="N3" s="9">
        <f>korona_megyei!N664-korona_megyei!N663</f>
        <v>112</v>
      </c>
      <c r="O3" s="9">
        <f>korona_megyei!O664-korona_megyei!O663</f>
        <v>926</v>
      </c>
      <c r="P3" s="9">
        <f>korona_megyei!P664-korona_megyei!P663</f>
        <v>199</v>
      </c>
      <c r="Q3" s="9">
        <f>korona_megyei!Q664-korona_megyei!Q663</f>
        <v>364</v>
      </c>
      <c r="R3" s="9">
        <f>korona_megyei!R664-korona_megyei!R663</f>
        <v>132</v>
      </c>
      <c r="S3" s="9">
        <f>korona_megyei!S664-korona_megyei!S663</f>
        <v>164</v>
      </c>
      <c r="T3" s="9">
        <f>korona_megyei!T664-korona_megyei!T663</f>
        <v>172</v>
      </c>
      <c r="U3" s="9">
        <f>korona_megyei!U664-korona_megyei!U663</f>
        <v>210</v>
      </c>
      <c r="V3" s="9">
        <f t="shared" si="0"/>
        <v>6748</v>
      </c>
    </row>
    <row r="4" spans="1:22" x14ac:dyDescent="0.25">
      <c r="A4" s="2">
        <f>korona_megyei!A665</f>
        <v>44699</v>
      </c>
      <c r="B4" s="9">
        <f>korona_megyei!B665-korona_megyei!B664</f>
        <v>210</v>
      </c>
      <c r="C4" s="9">
        <f>korona_megyei!C665-korona_megyei!C664</f>
        <v>204</v>
      </c>
      <c r="D4" s="9">
        <f>korona_megyei!D665-korona_megyei!D664</f>
        <v>121</v>
      </c>
      <c r="E4" s="9">
        <f>korona_megyei!E665-korona_megyei!E664</f>
        <v>198</v>
      </c>
      <c r="F4" s="9">
        <f>korona_megyei!F665-korona_megyei!F664</f>
        <v>1138</v>
      </c>
      <c r="G4" s="9">
        <f>korona_megyei!G665-korona_megyei!G664</f>
        <v>211</v>
      </c>
      <c r="H4" s="9">
        <f>korona_megyei!H665-korona_megyei!H664</f>
        <v>202</v>
      </c>
      <c r="I4" s="9">
        <f>korona_megyei!I665-korona_megyei!I664</f>
        <v>256</v>
      </c>
      <c r="J4" s="9">
        <f>korona_megyei!J665-korona_megyei!J664</f>
        <v>158</v>
      </c>
      <c r="K4" s="9">
        <f>korona_megyei!K665-korona_megyei!K664</f>
        <v>159</v>
      </c>
      <c r="L4" s="9">
        <f>korona_megyei!L665-korona_megyei!L664</f>
        <v>130</v>
      </c>
      <c r="M4" s="9">
        <f>korona_megyei!M665-korona_megyei!M664</f>
        <v>103</v>
      </c>
      <c r="N4" s="9">
        <f>korona_megyei!N665-korona_megyei!N664</f>
        <v>82</v>
      </c>
      <c r="O4" s="9">
        <f>korona_megyei!O665-korona_megyei!O664</f>
        <v>688</v>
      </c>
      <c r="P4" s="9">
        <f>korona_megyei!P665-korona_megyei!P664</f>
        <v>98</v>
      </c>
      <c r="Q4" s="9">
        <f>korona_megyei!Q665-korona_megyei!Q664</f>
        <v>234</v>
      </c>
      <c r="R4" s="9">
        <f>korona_megyei!R665-korona_megyei!R664</f>
        <v>99</v>
      </c>
      <c r="S4" s="9">
        <f>korona_megyei!S665-korona_megyei!S664</f>
        <v>140</v>
      </c>
      <c r="T4" s="9">
        <f>korona_megyei!T665-korona_megyei!T664</f>
        <v>157</v>
      </c>
      <c r="U4" s="9">
        <f>korona_megyei!U665-korona_megyei!U664</f>
        <v>161</v>
      </c>
      <c r="V4" s="9">
        <f t="shared" si="0"/>
        <v>4749</v>
      </c>
    </row>
    <row r="5" spans="1:22" x14ac:dyDescent="0.25">
      <c r="A5" s="2">
        <f>korona_megyei!A666</f>
        <v>44706</v>
      </c>
      <c r="B5" s="9">
        <f>korona_megyei!B666-korona_megyei!B665</f>
        <v>126</v>
      </c>
      <c r="C5" s="9">
        <f>korona_megyei!C666-korona_megyei!C665</f>
        <v>118</v>
      </c>
      <c r="D5" s="9">
        <f>korona_megyei!D666-korona_megyei!D665</f>
        <v>60</v>
      </c>
      <c r="E5" s="9">
        <f>korona_megyei!E666-korona_megyei!E665</f>
        <v>142</v>
      </c>
      <c r="F5" s="9">
        <f>korona_megyei!F666-korona_megyei!F665</f>
        <v>827</v>
      </c>
      <c r="G5" s="9">
        <f>korona_megyei!G666-korona_megyei!G665</f>
        <v>99</v>
      </c>
      <c r="H5" s="9">
        <f>korona_megyei!H666-korona_megyei!H665</f>
        <v>119</v>
      </c>
      <c r="I5" s="9">
        <f>korona_megyei!I666-korona_megyei!I665</f>
        <v>163</v>
      </c>
      <c r="J5" s="9">
        <f>korona_megyei!J666-korona_megyei!J665</f>
        <v>67</v>
      </c>
      <c r="K5" s="9">
        <f>korona_megyei!K666-korona_megyei!K665</f>
        <v>71</v>
      </c>
      <c r="L5" s="9">
        <f>korona_megyei!L666-korona_megyei!L665</f>
        <v>93</v>
      </c>
      <c r="M5" s="9">
        <f>korona_megyei!M666-korona_megyei!M665</f>
        <v>71</v>
      </c>
      <c r="N5" s="9">
        <f>korona_megyei!N666-korona_megyei!N665</f>
        <v>50</v>
      </c>
      <c r="O5" s="9">
        <f>korona_megyei!O666-korona_megyei!O665</f>
        <v>459</v>
      </c>
      <c r="P5" s="9">
        <f>korona_megyei!P666-korona_megyei!P665</f>
        <v>99</v>
      </c>
      <c r="Q5" s="9">
        <f>korona_megyei!Q666-korona_megyei!Q665</f>
        <v>157</v>
      </c>
      <c r="R5" s="9">
        <f>korona_megyei!R666-korona_megyei!R665</f>
        <v>42</v>
      </c>
      <c r="S5" s="9">
        <f>korona_megyei!S666-korona_megyei!S665</f>
        <v>94</v>
      </c>
      <c r="T5" s="9">
        <f>korona_megyei!T666-korona_megyei!T665</f>
        <v>101</v>
      </c>
      <c r="U5" s="9">
        <f>korona_megyei!U666-korona_megyei!U665</f>
        <v>122</v>
      </c>
      <c r="V5" s="9">
        <f t="shared" si="0"/>
        <v>3080</v>
      </c>
    </row>
    <row r="6" spans="1:22" x14ac:dyDescent="0.25">
      <c r="A6" s="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</sheetData>
  <conditionalFormatting sqref="V2:V5">
    <cfRule type="iconSet" priority="20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:U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{94AD926F-613C-4DD5-BD19-69B9F2153740}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AD926F-613C-4DD5-BD19-69B9F215374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B2:U5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2DE3-4EE5-4A17-8FB8-AC3E93C81975}">
  <dimension ref="A1:V23"/>
  <sheetViews>
    <sheetView showGridLines="0" zoomScale="70" zoomScaleNormal="70" workbookViewId="0">
      <selection activeCell="E4" sqref="E4"/>
    </sheetView>
  </sheetViews>
  <sheetFormatPr defaultRowHeight="15" x14ac:dyDescent="0.25"/>
  <cols>
    <col min="1" max="1" width="11.7109375" customWidth="1"/>
    <col min="2" max="2" width="11.7109375" bestFit="1" customWidth="1"/>
    <col min="3" max="4" width="9.7109375" bestFit="1" customWidth="1"/>
    <col min="5" max="6" width="10.7109375" bestFit="1" customWidth="1"/>
    <col min="7" max="8" width="9.7109375" bestFit="1" customWidth="1"/>
    <col min="9" max="9" width="11.28515625" customWidth="1"/>
    <col min="10" max="14" width="9.7109375" bestFit="1" customWidth="1"/>
    <col min="15" max="15" width="10.7109375" bestFit="1" customWidth="1"/>
    <col min="16" max="16" width="9.7109375" bestFit="1" customWidth="1"/>
    <col min="17" max="17" width="9" customWidth="1"/>
    <col min="18" max="21" width="9.7109375" bestFit="1" customWidth="1"/>
    <col min="22" max="22" width="12.57031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</row>
    <row r="2" spans="1:22" x14ac:dyDescent="0.25">
      <c r="A2" s="2">
        <f>korona_megyei!A645</f>
        <v>44652</v>
      </c>
      <c r="B2" s="9">
        <f>korona_megyei!B645-korona_megyei!B644</f>
        <v>104</v>
      </c>
      <c r="C2" s="9">
        <f>korona_megyei!C645-korona_megyei!C644</f>
        <v>112</v>
      </c>
      <c r="D2" s="9">
        <f>korona_megyei!D645-korona_megyei!D644</f>
        <v>67</v>
      </c>
      <c r="E2" s="9">
        <f>korona_megyei!E645-korona_megyei!E644</f>
        <v>124</v>
      </c>
      <c r="F2" s="9">
        <f>korona_megyei!F645-korona_megyei!F644</f>
        <v>589</v>
      </c>
      <c r="G2" s="9">
        <f>korona_megyei!G645-korona_megyei!G644</f>
        <v>95</v>
      </c>
      <c r="H2" s="9">
        <f>korona_megyei!H645-korona_megyei!H644</f>
        <v>95</v>
      </c>
      <c r="I2" s="9">
        <f>korona_megyei!I645-korona_megyei!I644</f>
        <v>100</v>
      </c>
      <c r="J2" s="9">
        <f>korona_megyei!J645-korona_megyei!J644</f>
        <v>137</v>
      </c>
      <c r="K2" s="9">
        <f>korona_megyei!K645-korona_megyei!K644</f>
        <v>44</v>
      </c>
      <c r="L2" s="9">
        <f>korona_megyei!L645-korona_megyei!L644</f>
        <v>66</v>
      </c>
      <c r="M2" s="9">
        <f>korona_megyei!M645-korona_megyei!M644</f>
        <v>50</v>
      </c>
      <c r="N2" s="9">
        <f>korona_megyei!N645-korona_megyei!N644</f>
        <v>35</v>
      </c>
      <c r="O2" s="9">
        <f>korona_megyei!O645-korona_megyei!O644</f>
        <v>291</v>
      </c>
      <c r="P2" s="9">
        <f>korona_megyei!P645-korona_megyei!P644</f>
        <v>83</v>
      </c>
      <c r="Q2" s="9">
        <f>korona_megyei!Q645-korona_megyei!Q644</f>
        <v>128</v>
      </c>
      <c r="R2" s="9">
        <f>korona_megyei!R645-korona_megyei!R644</f>
        <v>31</v>
      </c>
      <c r="S2" s="9">
        <f>korona_megyei!S645-korona_megyei!S644</f>
        <v>66</v>
      </c>
      <c r="T2" s="9">
        <f>korona_megyei!T645-korona_megyei!T644</f>
        <v>73</v>
      </c>
      <c r="U2" s="9">
        <f>korona_megyei!U645-korona_megyei!U644</f>
        <v>37</v>
      </c>
      <c r="V2" s="9">
        <f>SUM(április[[#This Row],[Bács-Kiskun]:[Zala]])</f>
        <v>2327</v>
      </c>
    </row>
    <row r="3" spans="1:22" x14ac:dyDescent="0.25">
      <c r="A3" s="2">
        <f>korona_megyei!A646</f>
        <v>44656</v>
      </c>
      <c r="B3" s="9">
        <f>korona_megyei!B646-korona_megyei!B645</f>
        <v>333</v>
      </c>
      <c r="C3" s="9">
        <f>korona_megyei!C646-korona_megyei!C645</f>
        <v>246</v>
      </c>
      <c r="D3" s="9">
        <f>korona_megyei!D646-korona_megyei!D645</f>
        <v>185</v>
      </c>
      <c r="E3" s="9">
        <f>korona_megyei!E646-korona_megyei!E645</f>
        <v>289</v>
      </c>
      <c r="F3" s="9">
        <f>korona_megyei!F646-korona_megyei!F645</f>
        <v>1495</v>
      </c>
      <c r="G3" s="9">
        <f>korona_megyei!G646-korona_megyei!G645</f>
        <v>247</v>
      </c>
      <c r="H3" s="9">
        <f>korona_megyei!H646-korona_megyei!H645</f>
        <v>205</v>
      </c>
      <c r="I3" s="9">
        <f>korona_megyei!I646-korona_megyei!I645</f>
        <v>299</v>
      </c>
      <c r="J3" s="9">
        <f>korona_megyei!J646-korona_megyei!J645</f>
        <v>353</v>
      </c>
      <c r="K3" s="9">
        <f>korona_megyei!K646-korona_megyei!K645</f>
        <v>134</v>
      </c>
      <c r="L3" s="9">
        <f>korona_megyei!L646-korona_megyei!L645</f>
        <v>178</v>
      </c>
      <c r="M3" s="9">
        <f>korona_megyei!M646-korona_megyei!M645</f>
        <v>130</v>
      </c>
      <c r="N3" s="9">
        <f>korona_megyei!N646-korona_megyei!N645</f>
        <v>95</v>
      </c>
      <c r="O3" s="9">
        <f>korona_megyei!O646-korona_megyei!O645</f>
        <v>720</v>
      </c>
      <c r="P3" s="9">
        <f>korona_megyei!P646-korona_megyei!P645</f>
        <v>165</v>
      </c>
      <c r="Q3" s="9">
        <f>korona_megyei!Q646-korona_megyei!Q645</f>
        <v>346</v>
      </c>
      <c r="R3" s="9">
        <f>korona_megyei!R646-korona_megyei!R645</f>
        <v>106</v>
      </c>
      <c r="S3" s="9">
        <f>korona_megyei!S646-korona_megyei!S645</f>
        <v>149</v>
      </c>
      <c r="T3" s="9">
        <f>korona_megyei!T646-korona_megyei!T645</f>
        <v>178</v>
      </c>
      <c r="U3" s="9">
        <f>korona_megyei!U646-korona_megyei!U645</f>
        <v>108</v>
      </c>
      <c r="V3" s="9">
        <f>SUM(április[[#This Row],[Bács-Kiskun]:[Zala]])</f>
        <v>5961</v>
      </c>
    </row>
    <row r="4" spans="1:22" x14ac:dyDescent="0.25">
      <c r="A4" s="2">
        <f>korona_megyei!A647</f>
        <v>44657</v>
      </c>
      <c r="B4" s="9">
        <f>korona_megyei!B647-korona_megyei!B646</f>
        <v>162</v>
      </c>
      <c r="C4" s="9">
        <f>korona_megyei!C647-korona_megyei!C646</f>
        <v>184</v>
      </c>
      <c r="D4" s="9">
        <f>korona_megyei!D647-korona_megyei!D646</f>
        <v>91</v>
      </c>
      <c r="E4" s="9">
        <f>korona_megyei!E647-korona_megyei!E646</f>
        <v>140</v>
      </c>
      <c r="F4" s="9">
        <f>korona_megyei!F647-korona_megyei!F646</f>
        <v>682</v>
      </c>
      <c r="G4" s="9">
        <f>korona_megyei!G647-korona_megyei!G646</f>
        <v>129</v>
      </c>
      <c r="H4" s="9">
        <f>korona_megyei!H647-korona_megyei!H646</f>
        <v>124</v>
      </c>
      <c r="I4" s="9">
        <f>korona_megyei!I647-korona_megyei!I646</f>
        <v>100</v>
      </c>
      <c r="J4" s="9">
        <f>korona_megyei!J647-korona_megyei!J646</f>
        <v>164</v>
      </c>
      <c r="K4" s="9">
        <f>korona_megyei!K647-korona_megyei!K646</f>
        <v>65</v>
      </c>
      <c r="L4" s="9">
        <f>korona_megyei!L647-korona_megyei!L646</f>
        <v>75</v>
      </c>
      <c r="M4" s="9">
        <f>korona_megyei!M647-korona_megyei!M646</f>
        <v>45</v>
      </c>
      <c r="N4" s="9">
        <f>korona_megyei!N647-korona_megyei!N646</f>
        <v>37</v>
      </c>
      <c r="O4" s="9">
        <f>korona_megyei!O647-korona_megyei!O646</f>
        <v>393</v>
      </c>
      <c r="P4" s="9">
        <f>korona_megyei!P647-korona_megyei!P646</f>
        <v>95</v>
      </c>
      <c r="Q4" s="9">
        <f>korona_megyei!Q647-korona_megyei!Q646</f>
        <v>164</v>
      </c>
      <c r="R4" s="9">
        <f>korona_megyei!R647-korona_megyei!R646</f>
        <v>54</v>
      </c>
      <c r="S4" s="9">
        <f>korona_megyei!S647-korona_megyei!S646</f>
        <v>53</v>
      </c>
      <c r="T4" s="9">
        <f>korona_megyei!T647-korona_megyei!T646</f>
        <v>60</v>
      </c>
      <c r="U4" s="9">
        <f>korona_megyei!U647-korona_megyei!U646</f>
        <v>63</v>
      </c>
      <c r="V4" s="9">
        <f>SUM(április[[#This Row],[Bács-Kiskun]:[Zala]])</f>
        <v>2880</v>
      </c>
    </row>
    <row r="5" spans="1:22" x14ac:dyDescent="0.25">
      <c r="A5" s="2">
        <f>korona_megyei!A648</f>
        <v>44658</v>
      </c>
      <c r="B5" s="9">
        <f>korona_megyei!B648-korona_megyei!B647</f>
        <v>112</v>
      </c>
      <c r="C5" s="9">
        <f>korona_megyei!C648-korona_megyei!C647</f>
        <v>119</v>
      </c>
      <c r="D5" s="9">
        <f>korona_megyei!D648-korona_megyei!D647</f>
        <v>69</v>
      </c>
      <c r="E5" s="9">
        <f>korona_megyei!E648-korona_megyei!E647</f>
        <v>139</v>
      </c>
      <c r="F5" s="9">
        <f>korona_megyei!F648-korona_megyei!F647</f>
        <v>649</v>
      </c>
      <c r="G5" s="9">
        <f>korona_megyei!G648-korona_megyei!G647</f>
        <v>102</v>
      </c>
      <c r="H5" s="9">
        <f>korona_megyei!H648-korona_megyei!H647</f>
        <v>89</v>
      </c>
      <c r="I5" s="9">
        <f>korona_megyei!I648-korona_megyei!I647</f>
        <v>140</v>
      </c>
      <c r="J5" s="9">
        <f>korona_megyei!J648-korona_megyei!J647</f>
        <v>136</v>
      </c>
      <c r="K5" s="9">
        <f>korona_megyei!K648-korona_megyei!K647</f>
        <v>34</v>
      </c>
      <c r="L5" s="9">
        <f>korona_megyei!L648-korona_megyei!L647</f>
        <v>58</v>
      </c>
      <c r="M5" s="9">
        <f>korona_megyei!M648-korona_megyei!M647</f>
        <v>74</v>
      </c>
      <c r="N5" s="9">
        <f>korona_megyei!N648-korona_megyei!N647</f>
        <v>48</v>
      </c>
      <c r="O5" s="9">
        <f>korona_megyei!O648-korona_megyei!O647</f>
        <v>346</v>
      </c>
      <c r="P5" s="9">
        <f>korona_megyei!P648-korona_megyei!P647</f>
        <v>102</v>
      </c>
      <c r="Q5" s="9">
        <f>korona_megyei!Q648-korona_megyei!Q647</f>
        <v>121</v>
      </c>
      <c r="R5" s="9">
        <f>korona_megyei!R648-korona_megyei!R647</f>
        <v>53</v>
      </c>
      <c r="S5" s="9">
        <f>korona_megyei!S648-korona_megyei!S647</f>
        <v>62</v>
      </c>
      <c r="T5" s="9">
        <f>korona_megyei!T648-korona_megyei!T647</f>
        <v>80</v>
      </c>
      <c r="U5" s="9">
        <f>korona_megyei!U648-korona_megyei!U647</f>
        <v>35</v>
      </c>
      <c r="V5" s="9">
        <f>SUM(április[[#This Row],[Bács-Kiskun]:[Zala]])</f>
        <v>2568</v>
      </c>
    </row>
    <row r="6" spans="1:22" x14ac:dyDescent="0.25">
      <c r="A6" s="2">
        <f>korona_megyei!A649</f>
        <v>44659</v>
      </c>
      <c r="B6" s="9">
        <f>korona_megyei!B649-korona_megyei!B648</f>
        <v>121</v>
      </c>
      <c r="C6" s="9">
        <f>korona_megyei!C649-korona_megyei!C648</f>
        <v>107</v>
      </c>
      <c r="D6" s="9">
        <f>korona_megyei!D649-korona_megyei!D648</f>
        <v>64</v>
      </c>
      <c r="E6" s="9">
        <f>korona_megyei!E649-korona_megyei!E648</f>
        <v>110</v>
      </c>
      <c r="F6" s="9">
        <f>korona_megyei!F649-korona_megyei!F648</f>
        <v>599</v>
      </c>
      <c r="G6" s="9">
        <f>korona_megyei!G649-korona_megyei!G648</f>
        <v>96</v>
      </c>
      <c r="H6" s="9">
        <f>korona_megyei!H649-korona_megyei!H648</f>
        <v>81</v>
      </c>
      <c r="I6" s="9">
        <f>korona_megyei!I649-korona_megyei!I648</f>
        <v>108</v>
      </c>
      <c r="J6" s="9">
        <f>korona_megyei!J649-korona_megyei!J648</f>
        <v>136</v>
      </c>
      <c r="K6" s="9">
        <f>korona_megyei!K649-korona_megyei!K648</f>
        <v>68</v>
      </c>
      <c r="L6" s="9">
        <f>korona_megyei!L649-korona_megyei!L648</f>
        <v>64</v>
      </c>
      <c r="M6" s="9">
        <f>korona_megyei!M649-korona_megyei!M648</f>
        <v>64</v>
      </c>
      <c r="N6" s="9">
        <f>korona_megyei!N649-korona_megyei!N648</f>
        <v>27</v>
      </c>
      <c r="O6" s="9">
        <f>korona_megyei!O649-korona_megyei!O648</f>
        <v>300</v>
      </c>
      <c r="P6" s="9">
        <f>korona_megyei!P649-korona_megyei!P648</f>
        <v>88</v>
      </c>
      <c r="Q6" s="9">
        <f>korona_megyei!Q649-korona_megyei!Q648</f>
        <v>112</v>
      </c>
      <c r="R6" s="9">
        <f>korona_megyei!R649-korona_megyei!R648</f>
        <v>56</v>
      </c>
      <c r="S6" s="9">
        <f>korona_megyei!S649-korona_megyei!S648</f>
        <v>64</v>
      </c>
      <c r="T6" s="9">
        <f>korona_megyei!T649-korona_megyei!T648</f>
        <v>76</v>
      </c>
      <c r="U6" s="9">
        <f>korona_megyei!U649-korona_megyei!U648</f>
        <v>59</v>
      </c>
      <c r="V6" s="9">
        <f>SUM(április[[#This Row],[Bács-Kiskun]:[Zala]])</f>
        <v>2400</v>
      </c>
    </row>
    <row r="7" spans="1:22" x14ac:dyDescent="0.25">
      <c r="A7" s="2">
        <f>korona_megyei!A650</f>
        <v>44662</v>
      </c>
      <c r="B7" s="9">
        <f>korona_megyei!B650-korona_megyei!B649</f>
        <v>196</v>
      </c>
      <c r="C7" s="9">
        <f>korona_megyei!C650-korona_megyei!C649</f>
        <v>201</v>
      </c>
      <c r="D7" s="9">
        <f>korona_megyei!D650-korona_megyei!D649</f>
        <v>125</v>
      </c>
      <c r="E7" s="9">
        <f>korona_megyei!E650-korona_megyei!E649</f>
        <v>215</v>
      </c>
      <c r="F7" s="9">
        <f>korona_megyei!F650-korona_megyei!F649</f>
        <v>1245</v>
      </c>
      <c r="G7" s="9">
        <f>korona_megyei!G650-korona_megyei!G649</f>
        <v>187</v>
      </c>
      <c r="H7" s="9">
        <f>korona_megyei!H650-korona_megyei!H649</f>
        <v>191</v>
      </c>
      <c r="I7" s="9">
        <f>korona_megyei!I650-korona_megyei!I649</f>
        <v>238</v>
      </c>
      <c r="J7" s="9">
        <f>korona_megyei!J650-korona_megyei!J649</f>
        <v>206</v>
      </c>
      <c r="K7" s="9">
        <f>korona_megyei!K650-korona_megyei!K649</f>
        <v>123</v>
      </c>
      <c r="L7" s="9">
        <f>korona_megyei!L650-korona_megyei!L649</f>
        <v>136</v>
      </c>
      <c r="M7" s="9">
        <f>korona_megyei!M650-korona_megyei!M649</f>
        <v>128</v>
      </c>
      <c r="N7" s="9">
        <f>korona_megyei!N650-korona_megyei!N649</f>
        <v>88</v>
      </c>
      <c r="O7" s="9">
        <f>korona_megyei!O650-korona_megyei!O649</f>
        <v>591</v>
      </c>
      <c r="P7" s="9">
        <f>korona_megyei!P650-korona_megyei!P649</f>
        <v>143</v>
      </c>
      <c r="Q7" s="9">
        <f>korona_megyei!Q650-korona_megyei!Q649</f>
        <v>228</v>
      </c>
      <c r="R7" s="9">
        <f>korona_megyei!R650-korona_megyei!R649</f>
        <v>74</v>
      </c>
      <c r="S7" s="9">
        <f>korona_megyei!S650-korona_megyei!S649</f>
        <v>137</v>
      </c>
      <c r="T7" s="9">
        <f>korona_megyei!T650-korona_megyei!T649</f>
        <v>143</v>
      </c>
      <c r="U7" s="9">
        <f>korona_megyei!U650-korona_megyei!U649</f>
        <v>62</v>
      </c>
      <c r="V7" s="9">
        <f>SUM(április[[#This Row],[Bács-Kiskun]:[Zala]])</f>
        <v>4657</v>
      </c>
    </row>
    <row r="8" spans="1:22" x14ac:dyDescent="0.25">
      <c r="A8" s="2">
        <f>korona_megyei!A651</f>
        <v>44663</v>
      </c>
      <c r="B8" s="9">
        <f>korona_megyei!B651-korona_megyei!B650</f>
        <v>45</v>
      </c>
      <c r="C8" s="9">
        <f>korona_megyei!C651-korona_megyei!C650</f>
        <v>82</v>
      </c>
      <c r="D8" s="9">
        <f>korona_megyei!D651-korona_megyei!D650</f>
        <v>68</v>
      </c>
      <c r="E8" s="9">
        <f>korona_megyei!E651-korona_megyei!E650</f>
        <v>62</v>
      </c>
      <c r="F8" s="9">
        <f>korona_megyei!F651-korona_megyei!F650</f>
        <v>304</v>
      </c>
      <c r="G8" s="9">
        <f>korona_megyei!G651-korona_megyei!G650</f>
        <v>39</v>
      </c>
      <c r="H8" s="9">
        <f>korona_megyei!H651-korona_megyei!H650</f>
        <v>56</v>
      </c>
      <c r="I8" s="9">
        <f>korona_megyei!I651-korona_megyei!I650</f>
        <v>73</v>
      </c>
      <c r="J8" s="9">
        <f>korona_megyei!J651-korona_megyei!J650</f>
        <v>65</v>
      </c>
      <c r="K8" s="9">
        <f>korona_megyei!K651-korona_megyei!K650</f>
        <v>59</v>
      </c>
      <c r="L8" s="9">
        <f>korona_megyei!L651-korona_megyei!L650</f>
        <v>51</v>
      </c>
      <c r="M8" s="9">
        <f>korona_megyei!M651-korona_megyei!M650</f>
        <v>31</v>
      </c>
      <c r="N8" s="9">
        <f>korona_megyei!N651-korona_megyei!N650</f>
        <v>17</v>
      </c>
      <c r="O8" s="9">
        <f>korona_megyei!O651-korona_megyei!O650</f>
        <v>219</v>
      </c>
      <c r="P8" s="9">
        <f>korona_megyei!P651-korona_megyei!P650</f>
        <v>63</v>
      </c>
      <c r="Q8" s="9">
        <f>korona_megyei!Q651-korona_megyei!Q650</f>
        <v>127</v>
      </c>
      <c r="R8" s="9">
        <f>korona_megyei!R651-korona_megyei!R650</f>
        <v>46</v>
      </c>
      <c r="S8" s="9">
        <f>korona_megyei!S651-korona_megyei!S650</f>
        <v>44</v>
      </c>
      <c r="T8" s="9">
        <f>korona_megyei!T651-korona_megyei!T650</f>
        <v>54</v>
      </c>
      <c r="U8" s="9">
        <f>korona_megyei!U651-korona_megyei!U650</f>
        <v>37</v>
      </c>
      <c r="V8" s="9">
        <f>SUM(április[[#This Row],[Bács-Kiskun]:[Zala]])</f>
        <v>1542</v>
      </c>
    </row>
    <row r="9" spans="1:22" x14ac:dyDescent="0.25">
      <c r="A9" s="2">
        <f>korona_megyei!A652</f>
        <v>44664</v>
      </c>
      <c r="B9" s="9">
        <f>korona_megyei!B652-korona_megyei!B651</f>
        <v>140</v>
      </c>
      <c r="C9" s="9">
        <f>korona_megyei!C652-korona_megyei!C651</f>
        <v>160</v>
      </c>
      <c r="D9" s="9">
        <f>korona_megyei!D652-korona_megyei!D651</f>
        <v>73</v>
      </c>
      <c r="E9" s="9">
        <f>korona_megyei!E652-korona_megyei!E651</f>
        <v>138</v>
      </c>
      <c r="F9" s="9">
        <f>korona_megyei!F652-korona_megyei!F651</f>
        <v>662</v>
      </c>
      <c r="G9" s="9">
        <f>korona_megyei!G652-korona_megyei!G651</f>
        <v>93</v>
      </c>
      <c r="H9" s="9">
        <f>korona_megyei!H652-korona_megyei!H651</f>
        <v>63</v>
      </c>
      <c r="I9" s="9">
        <f>korona_megyei!I652-korona_megyei!I651</f>
        <v>130</v>
      </c>
      <c r="J9" s="9">
        <f>korona_megyei!J652-korona_megyei!J651</f>
        <v>119</v>
      </c>
      <c r="K9" s="9">
        <f>korona_megyei!K652-korona_megyei!K651</f>
        <v>70</v>
      </c>
      <c r="L9" s="9">
        <f>korona_megyei!L652-korona_megyei!L651</f>
        <v>92</v>
      </c>
      <c r="M9" s="9">
        <f>korona_megyei!M652-korona_megyei!M651</f>
        <v>60</v>
      </c>
      <c r="N9" s="9">
        <f>korona_megyei!N652-korona_megyei!N651</f>
        <v>35</v>
      </c>
      <c r="O9" s="9">
        <f>korona_megyei!O652-korona_megyei!O651</f>
        <v>371</v>
      </c>
      <c r="P9" s="9">
        <f>korona_megyei!P652-korona_megyei!P651</f>
        <v>111</v>
      </c>
      <c r="Q9" s="9">
        <f>korona_megyei!Q652-korona_megyei!Q651</f>
        <v>151</v>
      </c>
      <c r="R9" s="9">
        <f>korona_megyei!R652-korona_megyei!R651</f>
        <v>63</v>
      </c>
      <c r="S9" s="9">
        <f>korona_megyei!S652-korona_megyei!S651</f>
        <v>96</v>
      </c>
      <c r="T9" s="9">
        <f>korona_megyei!T652-korona_megyei!T651</f>
        <v>71</v>
      </c>
      <c r="U9" s="9">
        <f>korona_megyei!U652-korona_megyei!U651</f>
        <v>42</v>
      </c>
      <c r="V9" s="9">
        <f>SUM(április[[#This Row],[Bács-Kiskun]:[Zala]])</f>
        <v>2740</v>
      </c>
    </row>
    <row r="10" spans="1:22" x14ac:dyDescent="0.25">
      <c r="A10" s="2">
        <f>korona_megyei!A653</f>
        <v>44665</v>
      </c>
      <c r="B10" s="9">
        <f>korona_megyei!B653-korona_megyei!B652</f>
        <v>106</v>
      </c>
      <c r="C10" s="9">
        <f>korona_megyei!C653-korona_megyei!C652</f>
        <v>111</v>
      </c>
      <c r="D10" s="9">
        <f>korona_megyei!D653-korona_megyei!D652</f>
        <v>57</v>
      </c>
      <c r="E10" s="9">
        <f>korona_megyei!E653-korona_megyei!E652</f>
        <v>114</v>
      </c>
      <c r="F10" s="9">
        <f>korona_megyei!F653-korona_megyei!F652</f>
        <v>651</v>
      </c>
      <c r="G10" s="9">
        <f>korona_megyei!G653-korona_megyei!G652</f>
        <v>109</v>
      </c>
      <c r="H10" s="9">
        <f>korona_megyei!H653-korona_megyei!H652</f>
        <v>113</v>
      </c>
      <c r="I10" s="9">
        <f>korona_megyei!I653-korona_megyei!I652</f>
        <v>115</v>
      </c>
      <c r="J10" s="9">
        <f>korona_megyei!J653-korona_megyei!J652</f>
        <v>136</v>
      </c>
      <c r="K10" s="9">
        <f>korona_megyei!K653-korona_megyei!K652</f>
        <v>69</v>
      </c>
      <c r="L10" s="9">
        <f>korona_megyei!L653-korona_megyei!L652</f>
        <v>71</v>
      </c>
      <c r="M10" s="9">
        <f>korona_megyei!M653-korona_megyei!M652</f>
        <v>62</v>
      </c>
      <c r="N10" s="9">
        <f>korona_megyei!N653-korona_megyei!N652</f>
        <v>36</v>
      </c>
      <c r="O10" s="9">
        <f>korona_megyei!O653-korona_megyei!O652</f>
        <v>316</v>
      </c>
      <c r="P10" s="9">
        <f>korona_megyei!P653-korona_megyei!P652</f>
        <v>84</v>
      </c>
      <c r="Q10" s="9">
        <f>korona_megyei!Q653-korona_megyei!Q652</f>
        <v>139</v>
      </c>
      <c r="R10" s="9">
        <f>korona_megyei!R653-korona_megyei!R652</f>
        <v>32</v>
      </c>
      <c r="S10" s="9">
        <f>korona_megyei!S653-korona_megyei!S652</f>
        <v>101</v>
      </c>
      <c r="T10" s="9">
        <f>korona_megyei!T653-korona_megyei!T652</f>
        <v>69</v>
      </c>
      <c r="U10" s="9">
        <f>korona_megyei!U653-korona_megyei!U652</f>
        <v>43</v>
      </c>
      <c r="V10" s="9">
        <f>SUM(április[[#This Row],[Bács-Kiskun]:[Zala]])</f>
        <v>2534</v>
      </c>
    </row>
    <row r="11" spans="1:22" x14ac:dyDescent="0.25">
      <c r="A11" s="2">
        <f>korona_megyei!A654</f>
        <v>44670</v>
      </c>
      <c r="B11" s="9">
        <f>korona_megyei!B654-korona_megyei!B653</f>
        <v>208</v>
      </c>
      <c r="C11" s="9">
        <f>korona_megyei!C654-korona_megyei!C653</f>
        <v>223</v>
      </c>
      <c r="D11" s="9">
        <f>korona_megyei!D654-korona_megyei!D653</f>
        <v>114</v>
      </c>
      <c r="E11" s="9">
        <f>korona_megyei!E654-korona_megyei!E653</f>
        <v>220</v>
      </c>
      <c r="F11" s="9">
        <f>korona_megyei!F654-korona_megyei!F653</f>
        <v>1387</v>
      </c>
      <c r="G11" s="9">
        <f>korona_megyei!G654-korona_megyei!G653</f>
        <v>180</v>
      </c>
      <c r="H11" s="9">
        <f>korona_megyei!H654-korona_megyei!H653</f>
        <v>200</v>
      </c>
      <c r="I11" s="9">
        <f>korona_megyei!I654-korona_megyei!I653</f>
        <v>217</v>
      </c>
      <c r="J11" s="9">
        <f>korona_megyei!J654-korona_megyei!J653</f>
        <v>209</v>
      </c>
      <c r="K11" s="9">
        <f>korona_megyei!K654-korona_megyei!K653</f>
        <v>115</v>
      </c>
      <c r="L11" s="9">
        <f>korona_megyei!L654-korona_megyei!L653</f>
        <v>147</v>
      </c>
      <c r="M11" s="9">
        <f>korona_megyei!M654-korona_megyei!M653</f>
        <v>122</v>
      </c>
      <c r="N11" s="9">
        <f>korona_megyei!N654-korona_megyei!N653</f>
        <v>60</v>
      </c>
      <c r="O11" s="9">
        <f>korona_megyei!O654-korona_megyei!O653</f>
        <v>768</v>
      </c>
      <c r="P11" s="9">
        <f>korona_megyei!P654-korona_megyei!P653</f>
        <v>167</v>
      </c>
      <c r="Q11" s="9">
        <f>korona_megyei!Q654-korona_megyei!Q653</f>
        <v>236</v>
      </c>
      <c r="R11" s="9">
        <f>korona_megyei!R654-korona_megyei!R653</f>
        <v>65</v>
      </c>
      <c r="S11" s="9">
        <f>korona_megyei!S654-korona_megyei!S653</f>
        <v>150</v>
      </c>
      <c r="T11" s="9">
        <f>korona_megyei!T654-korona_megyei!T653</f>
        <v>128</v>
      </c>
      <c r="U11" s="9">
        <f>korona_megyei!U654-korona_megyei!U653</f>
        <v>62</v>
      </c>
      <c r="V11" s="9">
        <f>SUM(április[[#This Row],[Bács-Kiskun]:[Zala]])</f>
        <v>4978</v>
      </c>
    </row>
    <row r="12" spans="1:22" x14ac:dyDescent="0.25">
      <c r="A12" s="2">
        <f>korona_megyei!A655</f>
        <v>44671</v>
      </c>
      <c r="B12" s="9">
        <f>korona_megyei!B655-korona_megyei!B654</f>
        <v>59</v>
      </c>
      <c r="C12" s="9">
        <f>korona_megyei!C655-korona_megyei!C654</f>
        <v>81</v>
      </c>
      <c r="D12" s="9">
        <f>korona_megyei!D655-korona_megyei!D654</f>
        <v>53</v>
      </c>
      <c r="E12" s="9">
        <f>korona_megyei!E655-korona_megyei!E654</f>
        <v>48</v>
      </c>
      <c r="F12" s="9">
        <f>korona_megyei!F655-korona_megyei!F654</f>
        <v>345</v>
      </c>
      <c r="G12" s="9">
        <f>korona_megyei!G655-korona_megyei!G654</f>
        <v>67</v>
      </c>
      <c r="H12" s="9">
        <f>korona_megyei!H655-korona_megyei!H654</f>
        <v>42</v>
      </c>
      <c r="I12" s="9">
        <f>korona_megyei!I655-korona_megyei!I654</f>
        <v>60</v>
      </c>
      <c r="J12" s="9">
        <f>korona_megyei!J655-korona_megyei!J654</f>
        <v>72</v>
      </c>
      <c r="K12" s="9">
        <f>korona_megyei!K655-korona_megyei!K654</f>
        <v>34</v>
      </c>
      <c r="L12" s="9">
        <f>korona_megyei!L655-korona_megyei!L654</f>
        <v>38</v>
      </c>
      <c r="M12" s="9">
        <f>korona_megyei!M655-korona_megyei!M654</f>
        <v>37</v>
      </c>
      <c r="N12" s="9">
        <f>korona_megyei!N655-korona_megyei!N654</f>
        <v>11</v>
      </c>
      <c r="O12" s="9">
        <f>korona_megyei!O655-korona_megyei!O654</f>
        <v>177</v>
      </c>
      <c r="P12" s="9">
        <f>korona_megyei!P655-korona_megyei!P654</f>
        <v>53</v>
      </c>
      <c r="Q12" s="9">
        <f>korona_megyei!Q655-korona_megyei!Q654</f>
        <v>85</v>
      </c>
      <c r="R12" s="9">
        <f>korona_megyei!R655-korona_megyei!R654</f>
        <v>42</v>
      </c>
      <c r="S12" s="9">
        <f>korona_megyei!S655-korona_megyei!S654</f>
        <v>30</v>
      </c>
      <c r="T12" s="9">
        <f>korona_megyei!T655-korona_megyei!T654</f>
        <v>37</v>
      </c>
      <c r="U12" s="9">
        <f>korona_megyei!U655-korona_megyei!U654</f>
        <v>36</v>
      </c>
      <c r="V12" s="9">
        <f>SUM(április[[#This Row],[Bács-Kiskun]:[Zala]])</f>
        <v>1407</v>
      </c>
    </row>
    <row r="13" spans="1:22" x14ac:dyDescent="0.25">
      <c r="A13" s="2">
        <f>korona_megyei!A656</f>
        <v>44672</v>
      </c>
      <c r="B13" s="9">
        <f>korona_megyei!B656-korona_megyei!B655</f>
        <v>165</v>
      </c>
      <c r="C13" s="9">
        <f>korona_megyei!C656-korona_megyei!C655</f>
        <v>198</v>
      </c>
      <c r="D13" s="9">
        <f>korona_megyei!D656-korona_megyei!D655</f>
        <v>100</v>
      </c>
      <c r="E13" s="9">
        <f>korona_megyei!E656-korona_megyei!E655</f>
        <v>154</v>
      </c>
      <c r="F13" s="9">
        <f>korona_megyei!F656-korona_megyei!F655</f>
        <v>620</v>
      </c>
      <c r="G13" s="9">
        <f>korona_megyei!G656-korona_megyei!G655</f>
        <v>97</v>
      </c>
      <c r="H13" s="9">
        <f>korona_megyei!H656-korona_megyei!H655</f>
        <v>110</v>
      </c>
      <c r="I13" s="9">
        <f>korona_megyei!I656-korona_megyei!I655</f>
        <v>183</v>
      </c>
      <c r="J13" s="9">
        <f>korona_megyei!J656-korona_megyei!J655</f>
        <v>108</v>
      </c>
      <c r="K13" s="9">
        <f>korona_megyei!K656-korona_megyei!K655</f>
        <v>97</v>
      </c>
      <c r="L13" s="9">
        <f>korona_megyei!L656-korona_megyei!L655</f>
        <v>85</v>
      </c>
      <c r="M13" s="9">
        <f>korona_megyei!M656-korona_megyei!M655</f>
        <v>60</v>
      </c>
      <c r="N13" s="9">
        <f>korona_megyei!N656-korona_megyei!N655</f>
        <v>38</v>
      </c>
      <c r="O13" s="9">
        <f>korona_megyei!O656-korona_megyei!O655</f>
        <v>449</v>
      </c>
      <c r="P13" s="9">
        <f>korona_megyei!P656-korona_megyei!P655</f>
        <v>97</v>
      </c>
      <c r="Q13" s="9">
        <f>korona_megyei!Q656-korona_megyei!Q655</f>
        <v>199</v>
      </c>
      <c r="R13" s="9">
        <f>korona_megyei!R656-korona_megyei!R655</f>
        <v>52</v>
      </c>
      <c r="S13" s="9">
        <f>korona_megyei!S656-korona_megyei!S655</f>
        <v>94</v>
      </c>
      <c r="T13" s="9">
        <f>korona_megyei!T656-korona_megyei!T655</f>
        <v>67</v>
      </c>
      <c r="U13" s="9">
        <f>korona_megyei!U656-korona_megyei!U655</f>
        <v>68</v>
      </c>
      <c r="V13" s="9">
        <f>SUM(április[[#This Row],[Bács-Kiskun]:[Zala]])</f>
        <v>3041</v>
      </c>
    </row>
    <row r="14" spans="1:22" x14ac:dyDescent="0.25">
      <c r="A14" s="2">
        <f>korona_megyei!A657</f>
        <v>44673</v>
      </c>
      <c r="B14" s="9">
        <f>korona_megyei!B657-korona_megyei!B656</f>
        <v>96</v>
      </c>
      <c r="C14" s="9">
        <f>korona_megyei!C657-korona_megyei!C656</f>
        <v>119</v>
      </c>
      <c r="D14" s="9">
        <f>korona_megyei!D657-korona_megyei!D656</f>
        <v>68</v>
      </c>
      <c r="E14" s="9">
        <f>korona_megyei!E657-korona_megyei!E656</f>
        <v>140</v>
      </c>
      <c r="F14" s="9">
        <f>korona_megyei!F657-korona_megyei!F656</f>
        <v>474</v>
      </c>
      <c r="G14" s="9">
        <f>korona_megyei!G657-korona_megyei!G656</f>
        <v>72</v>
      </c>
      <c r="H14" s="9">
        <f>korona_megyei!H657-korona_megyei!H656</f>
        <v>65</v>
      </c>
      <c r="I14" s="9">
        <f>korona_megyei!I657-korona_megyei!I656</f>
        <v>88</v>
      </c>
      <c r="J14" s="9">
        <f>korona_megyei!J657-korona_megyei!J656</f>
        <v>69</v>
      </c>
      <c r="K14" s="9">
        <f>korona_megyei!K657-korona_megyei!K656</f>
        <v>58</v>
      </c>
      <c r="L14" s="9">
        <f>korona_megyei!L657-korona_megyei!L656</f>
        <v>57</v>
      </c>
      <c r="M14" s="9">
        <f>korona_megyei!M657-korona_megyei!M656</f>
        <v>41</v>
      </c>
      <c r="N14" s="9">
        <f>korona_megyei!N657-korona_megyei!N656</f>
        <v>44</v>
      </c>
      <c r="O14" s="9">
        <f>korona_megyei!O657-korona_megyei!O656</f>
        <v>300</v>
      </c>
      <c r="P14" s="9">
        <f>korona_megyei!P657-korona_megyei!P656</f>
        <v>61</v>
      </c>
      <c r="Q14" s="9">
        <f>korona_megyei!Q657-korona_megyei!Q656</f>
        <v>114</v>
      </c>
      <c r="R14" s="9">
        <f>korona_megyei!R657-korona_megyei!R656</f>
        <v>29</v>
      </c>
      <c r="S14" s="9">
        <f>korona_megyei!S657-korona_megyei!S656</f>
        <v>52</v>
      </c>
      <c r="T14" s="9">
        <f>korona_megyei!T657-korona_megyei!T656</f>
        <v>45</v>
      </c>
      <c r="U14" s="9">
        <f>korona_megyei!U657-korona_megyei!U656</f>
        <v>55</v>
      </c>
      <c r="V14" s="9">
        <f>SUM(április[[#This Row],[Bács-Kiskun]:[Zala]])</f>
        <v>2047</v>
      </c>
    </row>
    <row r="15" spans="1:22" x14ac:dyDescent="0.25">
      <c r="A15" s="2">
        <f>korona_megyei!A658</f>
        <v>44676</v>
      </c>
      <c r="B15" s="9">
        <f>korona_megyei!B658-korona_megyei!B657</f>
        <v>149</v>
      </c>
      <c r="C15" s="9">
        <f>korona_megyei!C658-korona_megyei!C657</f>
        <v>158</v>
      </c>
      <c r="D15" s="9">
        <f>korona_megyei!D658-korona_megyei!D657</f>
        <v>89</v>
      </c>
      <c r="E15" s="9">
        <f>korona_megyei!E658-korona_megyei!E657</f>
        <v>131</v>
      </c>
      <c r="F15" s="9">
        <f>korona_megyei!F658-korona_megyei!F657</f>
        <v>844</v>
      </c>
      <c r="G15" s="9">
        <f>korona_megyei!G658-korona_megyei!G657</f>
        <v>95</v>
      </c>
      <c r="H15" s="9">
        <f>korona_megyei!H658-korona_megyei!H657</f>
        <v>109</v>
      </c>
      <c r="I15" s="9">
        <f>korona_megyei!I658-korona_megyei!I657</f>
        <v>168</v>
      </c>
      <c r="J15" s="9">
        <f>korona_megyei!J658-korona_megyei!J657</f>
        <v>115</v>
      </c>
      <c r="K15" s="9">
        <f>korona_megyei!K658-korona_megyei!K657</f>
        <v>112</v>
      </c>
      <c r="L15" s="9">
        <f>korona_megyei!L658-korona_megyei!L657</f>
        <v>95</v>
      </c>
      <c r="M15" s="9">
        <f>korona_megyei!M658-korona_megyei!M657</f>
        <v>74</v>
      </c>
      <c r="N15" s="9">
        <f>korona_megyei!N658-korona_megyei!N657</f>
        <v>49</v>
      </c>
      <c r="O15" s="9">
        <f>korona_megyei!O658-korona_megyei!O657</f>
        <v>504</v>
      </c>
      <c r="P15" s="9">
        <f>korona_megyei!P658-korona_megyei!P657</f>
        <v>80</v>
      </c>
      <c r="Q15" s="9">
        <f>korona_megyei!Q658-korona_megyei!Q657</f>
        <v>205</v>
      </c>
      <c r="R15" s="9">
        <f>korona_megyei!R658-korona_megyei!R657</f>
        <v>62</v>
      </c>
      <c r="S15" s="9">
        <f>korona_megyei!S658-korona_megyei!S657</f>
        <v>96</v>
      </c>
      <c r="T15" s="9">
        <f>korona_megyei!T658-korona_megyei!T657</f>
        <v>116</v>
      </c>
      <c r="U15" s="9">
        <f>korona_megyei!U658-korona_megyei!U657</f>
        <v>74</v>
      </c>
      <c r="V15" s="9">
        <f>SUM(április[[#This Row],[Bács-Kiskun]:[Zala]])</f>
        <v>3325</v>
      </c>
    </row>
    <row r="16" spans="1:22" x14ac:dyDescent="0.25">
      <c r="A16" s="2">
        <f>korona_megyei!A659</f>
        <v>44677</v>
      </c>
      <c r="B16" s="9">
        <f>korona_megyei!B659-korona_megyei!B658</f>
        <v>72</v>
      </c>
      <c r="C16" s="9">
        <f>korona_megyei!C659-korona_megyei!C658</f>
        <v>83</v>
      </c>
      <c r="D16" s="9">
        <f>korona_megyei!D659-korona_megyei!D658</f>
        <v>55</v>
      </c>
      <c r="E16" s="9">
        <f>korona_megyei!E659-korona_megyei!E658</f>
        <v>68</v>
      </c>
      <c r="F16" s="9">
        <f>korona_megyei!F659-korona_megyei!F658</f>
        <v>306</v>
      </c>
      <c r="G16" s="9">
        <f>korona_megyei!G659-korona_megyei!G658</f>
        <v>44</v>
      </c>
      <c r="H16" s="9">
        <f>korona_megyei!H659-korona_megyei!H658</f>
        <v>46</v>
      </c>
      <c r="I16" s="9">
        <f>korona_megyei!I659-korona_megyei!I658</f>
        <v>73</v>
      </c>
      <c r="J16" s="9">
        <f>korona_megyei!J659-korona_megyei!J658</f>
        <v>52</v>
      </c>
      <c r="K16" s="9">
        <f>korona_megyei!K659-korona_megyei!K658</f>
        <v>35</v>
      </c>
      <c r="L16" s="9">
        <f>korona_megyei!L659-korona_megyei!L658</f>
        <v>43</v>
      </c>
      <c r="M16" s="9">
        <f>korona_megyei!M659-korona_megyei!M658</f>
        <v>25</v>
      </c>
      <c r="N16" s="9">
        <f>korona_megyei!N659-korona_megyei!N658</f>
        <v>25</v>
      </c>
      <c r="O16" s="9">
        <f>korona_megyei!O659-korona_megyei!O658</f>
        <v>160</v>
      </c>
      <c r="P16" s="9">
        <f>korona_megyei!P659-korona_megyei!P658</f>
        <v>64</v>
      </c>
      <c r="Q16" s="9">
        <f>korona_megyei!Q659-korona_megyei!Q658</f>
        <v>102</v>
      </c>
      <c r="R16" s="9">
        <f>korona_megyei!R659-korona_megyei!R658</f>
        <v>28</v>
      </c>
      <c r="S16" s="9">
        <f>korona_megyei!S659-korona_megyei!S658</f>
        <v>29</v>
      </c>
      <c r="T16" s="9">
        <f>korona_megyei!T659-korona_megyei!T658</f>
        <v>28</v>
      </c>
      <c r="U16" s="9">
        <f>korona_megyei!U659-korona_megyei!U658</f>
        <v>61</v>
      </c>
      <c r="V16" s="9">
        <f>SUM(április[[#This Row],[Bács-Kiskun]:[Zala]])</f>
        <v>1399</v>
      </c>
    </row>
    <row r="17" spans="1:22" x14ac:dyDescent="0.25">
      <c r="A17" s="2">
        <f>korona_megyei!A660</f>
        <v>44678</v>
      </c>
      <c r="B17" s="9">
        <f>korona_megyei!B660-korona_megyei!B659</f>
        <v>101</v>
      </c>
      <c r="C17" s="9">
        <f>korona_megyei!C660-korona_megyei!C659</f>
        <v>152</v>
      </c>
      <c r="D17" s="9">
        <f>korona_megyei!D660-korona_megyei!D659</f>
        <v>52</v>
      </c>
      <c r="E17" s="9">
        <f>korona_megyei!E660-korona_megyei!E659</f>
        <v>108</v>
      </c>
      <c r="F17" s="9">
        <f>korona_megyei!F660-korona_megyei!F659</f>
        <v>494</v>
      </c>
      <c r="G17" s="9">
        <f>korona_megyei!G660-korona_megyei!G659</f>
        <v>77</v>
      </c>
      <c r="H17" s="9">
        <f>korona_megyei!H660-korona_megyei!H659</f>
        <v>88</v>
      </c>
      <c r="I17" s="9">
        <f>korona_megyei!I660-korona_megyei!I659</f>
        <v>100</v>
      </c>
      <c r="J17" s="9">
        <f>korona_megyei!J660-korona_megyei!J659</f>
        <v>102</v>
      </c>
      <c r="K17" s="9">
        <f>korona_megyei!K660-korona_megyei!K659</f>
        <v>69</v>
      </c>
      <c r="L17" s="9">
        <f>korona_megyei!L660-korona_megyei!L659</f>
        <v>69</v>
      </c>
      <c r="M17" s="9">
        <f>korona_megyei!M660-korona_megyei!M659</f>
        <v>53</v>
      </c>
      <c r="N17" s="9">
        <f>korona_megyei!N660-korona_megyei!N659</f>
        <v>60</v>
      </c>
      <c r="O17" s="9">
        <f>korona_megyei!O660-korona_megyei!O659</f>
        <v>324</v>
      </c>
      <c r="P17" s="9">
        <f>korona_megyei!P660-korona_megyei!P659</f>
        <v>55</v>
      </c>
      <c r="Q17" s="9">
        <f>korona_megyei!Q660-korona_megyei!Q659</f>
        <v>117</v>
      </c>
      <c r="R17" s="9">
        <f>korona_megyei!R660-korona_megyei!R659</f>
        <v>55</v>
      </c>
      <c r="S17" s="9">
        <f>korona_megyei!S660-korona_megyei!S659</f>
        <v>42</v>
      </c>
      <c r="T17" s="9">
        <f>korona_megyei!T660-korona_megyei!T659</f>
        <v>49</v>
      </c>
      <c r="U17" s="9">
        <f>korona_megyei!U660-korona_megyei!U659</f>
        <v>53</v>
      </c>
      <c r="V17" s="9">
        <f>SUM(április[[#This Row],[Bács-Kiskun]:[Zala]])</f>
        <v>2220</v>
      </c>
    </row>
    <row r="18" spans="1:22" x14ac:dyDescent="0.25">
      <c r="A18" s="2">
        <f>korona_megyei!A661</f>
        <v>44679</v>
      </c>
      <c r="B18" s="9">
        <f>korona_megyei!B661-korona_megyei!B660</f>
        <v>85</v>
      </c>
      <c r="C18" s="9">
        <f>korona_megyei!C661-korona_megyei!C660</f>
        <v>103</v>
      </c>
      <c r="D18" s="9">
        <f>korona_megyei!D661-korona_megyei!D660</f>
        <v>41</v>
      </c>
      <c r="E18" s="9">
        <f>korona_megyei!E661-korona_megyei!E660</f>
        <v>76</v>
      </c>
      <c r="F18" s="9">
        <f>korona_megyei!F661-korona_megyei!F660</f>
        <v>369</v>
      </c>
      <c r="G18" s="9">
        <f>korona_megyei!G661-korona_megyei!G660</f>
        <v>76</v>
      </c>
      <c r="H18" s="9">
        <f>korona_megyei!H661-korona_megyei!H660</f>
        <v>49</v>
      </c>
      <c r="I18" s="9">
        <f>korona_megyei!I661-korona_megyei!I660</f>
        <v>84</v>
      </c>
      <c r="J18" s="9">
        <f>korona_megyei!J661-korona_megyei!J660</f>
        <v>64</v>
      </c>
      <c r="K18" s="9">
        <f>korona_megyei!K661-korona_megyei!K660</f>
        <v>56</v>
      </c>
      <c r="L18" s="9">
        <f>korona_megyei!L661-korona_megyei!L660</f>
        <v>61</v>
      </c>
      <c r="M18" s="9">
        <f>korona_megyei!M661-korona_megyei!M660</f>
        <v>41</v>
      </c>
      <c r="N18" s="9">
        <f>korona_megyei!N661-korona_megyei!N660</f>
        <v>23</v>
      </c>
      <c r="O18" s="9">
        <f>korona_megyei!O661-korona_megyei!O660</f>
        <v>259</v>
      </c>
      <c r="P18" s="9">
        <f>korona_megyei!P661-korona_megyei!P660</f>
        <v>50</v>
      </c>
      <c r="Q18" s="9">
        <f>korona_megyei!Q661-korona_megyei!Q660</f>
        <v>112</v>
      </c>
      <c r="R18" s="9">
        <f>korona_megyei!R661-korona_megyei!R660</f>
        <v>40</v>
      </c>
      <c r="S18" s="9">
        <f>korona_megyei!S661-korona_megyei!S660</f>
        <v>43</v>
      </c>
      <c r="T18" s="9">
        <f>korona_megyei!T661-korona_megyei!T660</f>
        <v>57</v>
      </c>
      <c r="U18" s="9">
        <f>korona_megyei!U661-korona_megyei!U660</f>
        <v>47</v>
      </c>
      <c r="V18" s="9">
        <f>SUM(április[[#This Row],[Bács-Kiskun]:[Zala]])</f>
        <v>1736</v>
      </c>
    </row>
    <row r="19" spans="1:22" x14ac:dyDescent="0.25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</sheetData>
  <conditionalFormatting sqref="V2:V18">
    <cfRule type="iconSet" priority="20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:U18">
    <cfRule type="dataBar" priority="20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{32C9AB12-D0DB-46B4-8C06-10056423496A}</x14:id>
        </ext>
      </extLst>
    </cfRule>
  </conditionalFormatting>
  <conditionalFormatting sqref="B19:U23">
    <cfRule type="dataBar" priority="2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{E27106F8-CE92-4F15-951C-60475D52F598}</x14:id>
        </ext>
      </extLst>
    </cfRule>
  </conditionalFormatting>
  <conditionalFormatting sqref="B19:U23">
    <cfRule type="dataBar" priority="2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{D481F948-BB6A-4707-8F45-C2EBAB26D07E}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C9AB12-D0DB-46B4-8C06-1005642349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B2:U18</xm:sqref>
        </x14:conditionalFormatting>
        <x14:conditionalFormatting xmlns:xm="http://schemas.microsoft.com/office/excel/2006/main">
          <x14:cfRule type="dataBar" id="{E27106F8-CE92-4F15-951C-60475D52F59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B19:U23</xm:sqref>
        </x14:conditionalFormatting>
        <x14:conditionalFormatting xmlns:xm="http://schemas.microsoft.com/office/excel/2006/main">
          <x14:cfRule type="dataBar" id="{D481F948-BB6A-4707-8F45-C2EBAB26D0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B19:U23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"/>
  <sheetViews>
    <sheetView showGridLines="0" zoomScale="70" zoomScaleNormal="70" workbookViewId="0">
      <selection activeCell="A2" sqref="A2:V22"/>
    </sheetView>
  </sheetViews>
  <sheetFormatPr defaultRowHeight="15" x14ac:dyDescent="0.25"/>
  <cols>
    <col min="1" max="1" width="11.7109375" customWidth="1"/>
    <col min="2" max="5" width="9" bestFit="1" customWidth="1"/>
    <col min="6" max="6" width="9.28515625" bestFit="1" customWidth="1"/>
    <col min="7" max="14" width="9" bestFit="1" customWidth="1"/>
    <col min="15" max="15" width="9.28515625" bestFit="1" customWidth="1"/>
    <col min="16" max="16" width="9" bestFit="1" customWidth="1"/>
    <col min="17" max="17" width="9" customWidth="1"/>
    <col min="18" max="21" width="9" bestFit="1" customWidth="1"/>
    <col min="22" max="22" width="11.1406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</row>
    <row r="2" spans="1:22" x14ac:dyDescent="0.25">
      <c r="A2" s="2">
        <f>korona_megyei!A624</f>
        <v>44621</v>
      </c>
      <c r="B2" s="9">
        <f>korona_megyei!B624-korona_megyei!B623</f>
        <v>87</v>
      </c>
      <c r="C2" s="9">
        <f>korona_megyei!C624-korona_megyei!C623</f>
        <v>150</v>
      </c>
      <c r="D2" s="9">
        <f>korona_megyei!D624-korona_megyei!D623</f>
        <v>98</v>
      </c>
      <c r="E2" s="9">
        <f>korona_megyei!E624-korona_megyei!E623</f>
        <v>146</v>
      </c>
      <c r="F2" s="9">
        <f>korona_megyei!F624-korona_megyei!F623</f>
        <v>269</v>
      </c>
      <c r="G2" s="9">
        <f>korona_megyei!G624-korona_megyei!G623</f>
        <v>79</v>
      </c>
      <c r="H2" s="9">
        <f>korona_megyei!H624-korona_megyei!H623</f>
        <v>65</v>
      </c>
      <c r="I2" s="9">
        <f>korona_megyei!I624-korona_megyei!I623</f>
        <v>109</v>
      </c>
      <c r="J2" s="9">
        <f>korona_megyei!J624-korona_megyei!J623</f>
        <v>133</v>
      </c>
      <c r="K2" s="9">
        <f>korona_megyei!K624-korona_megyei!K623</f>
        <v>60</v>
      </c>
      <c r="L2" s="9">
        <f>korona_megyei!L624-korona_megyei!L623</f>
        <v>62</v>
      </c>
      <c r="M2" s="9">
        <f>korona_megyei!M624-korona_megyei!M623</f>
        <v>39</v>
      </c>
      <c r="N2" s="9">
        <f>korona_megyei!N624-korona_megyei!N623</f>
        <v>37</v>
      </c>
      <c r="O2" s="9">
        <f>korona_megyei!O624-korona_megyei!O623</f>
        <v>205</v>
      </c>
      <c r="P2" s="9">
        <f>korona_megyei!P624-korona_megyei!P623</f>
        <v>47</v>
      </c>
      <c r="Q2" s="9">
        <f>korona_megyei!Q624-korona_megyei!Q623</f>
        <v>166</v>
      </c>
      <c r="R2" s="9">
        <f>korona_megyei!R624-korona_megyei!R623</f>
        <v>62</v>
      </c>
      <c r="S2" s="9">
        <f>korona_megyei!S624-korona_megyei!S623</f>
        <v>79</v>
      </c>
      <c r="T2" s="9">
        <f>korona_megyei!T624-korona_megyei!T623</f>
        <v>86</v>
      </c>
      <c r="U2" s="9">
        <f>korona_megyei!U624-korona_megyei!U623</f>
        <v>58</v>
      </c>
      <c r="V2" s="9">
        <f>SUM(március[[#This Row],[Bács-Kiskun]:[Zala]])</f>
        <v>2037</v>
      </c>
    </row>
    <row r="3" spans="1:22" x14ac:dyDescent="0.25">
      <c r="A3" s="2">
        <f>korona_megyei!A625</f>
        <v>44622</v>
      </c>
      <c r="B3" s="9">
        <f>korona_megyei!B625-korona_megyei!B624</f>
        <v>185</v>
      </c>
      <c r="C3" s="9">
        <f>korona_megyei!C625-korona_megyei!C624</f>
        <v>247</v>
      </c>
      <c r="D3" s="9">
        <f>korona_megyei!D625-korona_megyei!D624</f>
        <v>98</v>
      </c>
      <c r="E3" s="9">
        <f>korona_megyei!E625-korona_megyei!E624</f>
        <v>273</v>
      </c>
      <c r="F3" s="9">
        <f>korona_megyei!F625-korona_megyei!F624</f>
        <v>581</v>
      </c>
      <c r="G3" s="9">
        <f>korona_megyei!G625-korona_megyei!G624</f>
        <v>127</v>
      </c>
      <c r="H3" s="9">
        <f>korona_megyei!H625-korona_megyei!H624</f>
        <v>136</v>
      </c>
      <c r="I3" s="9">
        <f>korona_megyei!I625-korona_megyei!I624</f>
        <v>198</v>
      </c>
      <c r="J3" s="9">
        <f>korona_megyei!J625-korona_megyei!J624</f>
        <v>213</v>
      </c>
      <c r="K3" s="9">
        <f>korona_megyei!K625-korona_megyei!K624</f>
        <v>105</v>
      </c>
      <c r="L3" s="9">
        <f>korona_megyei!L625-korona_megyei!L624</f>
        <v>156</v>
      </c>
      <c r="M3" s="9">
        <f>korona_megyei!M625-korona_megyei!M624</f>
        <v>76</v>
      </c>
      <c r="N3" s="9">
        <f>korona_megyei!N625-korona_megyei!N624</f>
        <v>96</v>
      </c>
      <c r="O3" s="9">
        <f>korona_megyei!O625-korona_megyei!O624</f>
        <v>356</v>
      </c>
      <c r="P3" s="9">
        <f>korona_megyei!P625-korona_megyei!P624</f>
        <v>109</v>
      </c>
      <c r="Q3" s="9">
        <f>korona_megyei!Q625-korona_megyei!Q624</f>
        <v>246</v>
      </c>
      <c r="R3" s="9">
        <f>korona_megyei!R625-korona_megyei!R624</f>
        <v>76</v>
      </c>
      <c r="S3" s="9">
        <f>korona_megyei!S625-korona_megyei!S624</f>
        <v>92</v>
      </c>
      <c r="T3" s="9">
        <f>korona_megyei!T625-korona_megyei!T624</f>
        <v>113</v>
      </c>
      <c r="U3" s="9">
        <f>korona_megyei!U625-korona_megyei!U624</f>
        <v>56</v>
      </c>
      <c r="V3" s="9">
        <f>SUM(március[[#This Row],[Bács-Kiskun]:[Zala]])</f>
        <v>3539</v>
      </c>
    </row>
    <row r="4" spans="1:22" x14ac:dyDescent="0.25">
      <c r="A4" s="2">
        <f>korona_megyei!A626</f>
        <v>44623</v>
      </c>
      <c r="B4" s="9">
        <f>korona_megyei!B626-korona_megyei!B625</f>
        <v>141</v>
      </c>
      <c r="C4" s="9">
        <f>korona_megyei!C626-korona_megyei!C625</f>
        <v>243</v>
      </c>
      <c r="D4" s="9">
        <f>korona_megyei!D626-korona_megyei!D625</f>
        <v>99</v>
      </c>
      <c r="E4" s="9">
        <f>korona_megyei!E626-korona_megyei!E625</f>
        <v>286</v>
      </c>
      <c r="F4" s="9">
        <f>korona_megyei!F626-korona_megyei!F625</f>
        <v>689</v>
      </c>
      <c r="G4" s="9">
        <f>korona_megyei!G626-korona_megyei!G625</f>
        <v>159</v>
      </c>
      <c r="H4" s="9">
        <f>korona_megyei!H626-korona_megyei!H625</f>
        <v>131</v>
      </c>
      <c r="I4" s="9">
        <f>korona_megyei!I626-korona_megyei!I625</f>
        <v>198</v>
      </c>
      <c r="J4" s="9">
        <f>korona_megyei!J626-korona_megyei!J625</f>
        <v>256</v>
      </c>
      <c r="K4" s="9">
        <f>korona_megyei!K626-korona_megyei!K625</f>
        <v>139</v>
      </c>
      <c r="L4" s="9">
        <f>korona_megyei!L626-korona_megyei!L625</f>
        <v>136</v>
      </c>
      <c r="M4" s="9">
        <f>korona_megyei!M626-korona_megyei!M625</f>
        <v>100</v>
      </c>
      <c r="N4" s="9">
        <f>korona_megyei!N626-korona_megyei!N625</f>
        <v>71</v>
      </c>
      <c r="O4" s="9">
        <f>korona_megyei!O626-korona_megyei!O625</f>
        <v>484</v>
      </c>
      <c r="P4" s="9">
        <f>korona_megyei!P626-korona_megyei!P625</f>
        <v>109</v>
      </c>
      <c r="Q4" s="9">
        <f>korona_megyei!Q626-korona_megyei!Q625</f>
        <v>254</v>
      </c>
      <c r="R4" s="9">
        <f>korona_megyei!R626-korona_megyei!R625</f>
        <v>77</v>
      </c>
      <c r="S4" s="9">
        <f>korona_megyei!S626-korona_megyei!S625</f>
        <v>98</v>
      </c>
      <c r="T4" s="9">
        <f>korona_megyei!T626-korona_megyei!T625</f>
        <v>141</v>
      </c>
      <c r="U4" s="9">
        <f>korona_megyei!U626-korona_megyei!U625</f>
        <v>51</v>
      </c>
      <c r="V4" s="9">
        <f>SUM(március[[#This Row],[Bács-Kiskun]:[Zala]])</f>
        <v>3862</v>
      </c>
    </row>
    <row r="5" spans="1:22" x14ac:dyDescent="0.25">
      <c r="A5" s="2">
        <f>korona_megyei!A627</f>
        <v>44624</v>
      </c>
      <c r="B5" s="9">
        <f>korona_megyei!B627-korona_megyei!B626</f>
        <v>167</v>
      </c>
      <c r="C5" s="9">
        <f>korona_megyei!C627-korona_megyei!C626</f>
        <v>218</v>
      </c>
      <c r="D5" s="9">
        <f>korona_megyei!D627-korona_megyei!D626</f>
        <v>87</v>
      </c>
      <c r="E5" s="9">
        <f>korona_megyei!E627-korona_megyei!E626</f>
        <v>334</v>
      </c>
      <c r="F5" s="9">
        <f>korona_megyei!F627-korona_megyei!F626</f>
        <v>469</v>
      </c>
      <c r="G5" s="9">
        <f>korona_megyei!G627-korona_megyei!G626</f>
        <v>142</v>
      </c>
      <c r="H5" s="9">
        <f>korona_megyei!H627-korona_megyei!H626</f>
        <v>116</v>
      </c>
      <c r="I5" s="9">
        <f>korona_megyei!I627-korona_megyei!I626</f>
        <v>135</v>
      </c>
      <c r="J5" s="9">
        <f>korona_megyei!J627-korona_megyei!J626</f>
        <v>182</v>
      </c>
      <c r="K5" s="9">
        <f>korona_megyei!K627-korona_megyei!K626</f>
        <v>82</v>
      </c>
      <c r="L5" s="9">
        <f>korona_megyei!L627-korona_megyei!L626</f>
        <v>84</v>
      </c>
      <c r="M5" s="9">
        <f>korona_megyei!M627-korona_megyei!M626</f>
        <v>125</v>
      </c>
      <c r="N5" s="9">
        <f>korona_megyei!N627-korona_megyei!N626</f>
        <v>53</v>
      </c>
      <c r="O5" s="9">
        <f>korona_megyei!O627-korona_megyei!O626</f>
        <v>268</v>
      </c>
      <c r="P5" s="9">
        <f>korona_megyei!P627-korona_megyei!P626</f>
        <v>76</v>
      </c>
      <c r="Q5" s="9">
        <f>korona_megyei!Q627-korona_megyei!Q626</f>
        <v>220</v>
      </c>
      <c r="R5" s="9">
        <f>korona_megyei!R627-korona_megyei!R626</f>
        <v>60</v>
      </c>
      <c r="S5" s="9">
        <f>korona_megyei!S627-korona_megyei!S626</f>
        <v>82</v>
      </c>
      <c r="T5" s="9">
        <f>korona_megyei!T627-korona_megyei!T626</f>
        <v>111</v>
      </c>
      <c r="U5" s="9">
        <f>korona_megyei!U627-korona_megyei!U626</f>
        <v>53</v>
      </c>
      <c r="V5" s="9">
        <f>SUM(március[[#This Row],[Bács-Kiskun]:[Zala]])</f>
        <v>3064</v>
      </c>
    </row>
    <row r="6" spans="1:22" x14ac:dyDescent="0.25">
      <c r="A6" s="2">
        <f>korona_megyei!A628</f>
        <v>44627</v>
      </c>
      <c r="B6" s="9">
        <f>korona_megyei!B628-korona_megyei!B627</f>
        <v>238</v>
      </c>
      <c r="C6" s="9">
        <f>korona_megyei!C628-korona_megyei!C627</f>
        <v>346</v>
      </c>
      <c r="D6" s="9">
        <f>korona_megyei!D628-korona_megyei!D627</f>
        <v>134</v>
      </c>
      <c r="E6" s="9">
        <f>korona_megyei!E628-korona_megyei!E627</f>
        <v>496</v>
      </c>
      <c r="F6" s="9">
        <f>korona_megyei!F628-korona_megyei!F627</f>
        <v>1035</v>
      </c>
      <c r="G6" s="9">
        <f>korona_megyei!G628-korona_megyei!G627</f>
        <v>236</v>
      </c>
      <c r="H6" s="9">
        <f>korona_megyei!H628-korona_megyei!H627</f>
        <v>267</v>
      </c>
      <c r="I6" s="9">
        <f>korona_megyei!I628-korona_megyei!I627</f>
        <v>408</v>
      </c>
      <c r="J6" s="9">
        <f>korona_megyei!J628-korona_megyei!J627</f>
        <v>332</v>
      </c>
      <c r="K6" s="9">
        <f>korona_megyei!K628-korona_megyei!K627</f>
        <v>139</v>
      </c>
      <c r="L6" s="9">
        <f>korona_megyei!L628-korona_megyei!L627</f>
        <v>142</v>
      </c>
      <c r="M6" s="9">
        <f>korona_megyei!M628-korona_megyei!M627</f>
        <v>161</v>
      </c>
      <c r="N6" s="9">
        <f>korona_megyei!N628-korona_megyei!N627</f>
        <v>140</v>
      </c>
      <c r="O6" s="9">
        <f>korona_megyei!O628-korona_megyei!O627</f>
        <v>644</v>
      </c>
      <c r="P6" s="9">
        <f>korona_megyei!P628-korona_megyei!P627</f>
        <v>163</v>
      </c>
      <c r="Q6" s="9">
        <f>korona_megyei!Q628-korona_megyei!Q627</f>
        <v>411</v>
      </c>
      <c r="R6" s="9">
        <f>korona_megyei!R628-korona_megyei!R627</f>
        <v>105</v>
      </c>
      <c r="S6" s="9">
        <f>korona_megyei!S628-korona_megyei!S627</f>
        <v>156</v>
      </c>
      <c r="T6" s="9">
        <f>korona_megyei!T628-korona_megyei!T627</f>
        <v>196</v>
      </c>
      <c r="U6" s="9">
        <f>korona_megyei!U628-korona_megyei!U627</f>
        <v>103</v>
      </c>
      <c r="V6" s="9">
        <f>SUM(március[[#This Row],[Bács-Kiskun]:[Zala]])</f>
        <v>5852</v>
      </c>
    </row>
    <row r="7" spans="1:22" x14ac:dyDescent="0.25">
      <c r="A7" s="2">
        <f>korona_megyei!A629</f>
        <v>44628</v>
      </c>
      <c r="B7" s="9">
        <f>korona_megyei!B629-korona_megyei!B628</f>
        <v>50</v>
      </c>
      <c r="C7" s="9">
        <f>korona_megyei!C629-korona_megyei!C628</f>
        <v>108</v>
      </c>
      <c r="D7" s="9">
        <f>korona_megyei!D629-korona_megyei!D628</f>
        <v>44</v>
      </c>
      <c r="E7" s="9">
        <f>korona_megyei!E629-korona_megyei!E628</f>
        <v>97</v>
      </c>
      <c r="F7" s="9">
        <f>korona_megyei!F629-korona_megyei!F628</f>
        <v>218</v>
      </c>
      <c r="G7" s="9">
        <f>korona_megyei!G629-korona_megyei!G628</f>
        <v>39</v>
      </c>
      <c r="H7" s="9">
        <f>korona_megyei!H629-korona_megyei!H628</f>
        <v>38</v>
      </c>
      <c r="I7" s="9">
        <f>korona_megyei!I629-korona_megyei!I628</f>
        <v>64</v>
      </c>
      <c r="J7" s="9">
        <f>korona_megyei!J629-korona_megyei!J628</f>
        <v>82</v>
      </c>
      <c r="K7" s="9">
        <f>korona_megyei!K629-korona_megyei!K628</f>
        <v>48</v>
      </c>
      <c r="L7" s="9">
        <f>korona_megyei!L629-korona_megyei!L628</f>
        <v>47</v>
      </c>
      <c r="M7" s="9">
        <f>korona_megyei!M629-korona_megyei!M628</f>
        <v>30</v>
      </c>
      <c r="N7" s="9">
        <f>korona_megyei!N629-korona_megyei!N628</f>
        <v>26</v>
      </c>
      <c r="O7" s="9">
        <f>korona_megyei!O629-korona_megyei!O628</f>
        <v>125</v>
      </c>
      <c r="P7" s="9">
        <f>korona_megyei!P629-korona_megyei!P628</f>
        <v>53</v>
      </c>
      <c r="Q7" s="9">
        <f>korona_megyei!Q629-korona_megyei!Q628</f>
        <v>124</v>
      </c>
      <c r="R7" s="9">
        <f>korona_megyei!R629-korona_megyei!R628</f>
        <v>44</v>
      </c>
      <c r="S7" s="9">
        <f>korona_megyei!S629-korona_megyei!S628</f>
        <v>42</v>
      </c>
      <c r="T7" s="9">
        <f>korona_megyei!T629-korona_megyei!T628</f>
        <v>68</v>
      </c>
      <c r="U7" s="9">
        <f>korona_megyei!U629-korona_megyei!U628</f>
        <v>40</v>
      </c>
      <c r="V7" s="9">
        <f>SUM(március[[#This Row],[Bács-Kiskun]:[Zala]])</f>
        <v>1387</v>
      </c>
    </row>
    <row r="8" spans="1:22" x14ac:dyDescent="0.25">
      <c r="A8" s="2">
        <f>korona_megyei!A630</f>
        <v>44629</v>
      </c>
      <c r="B8" s="9">
        <f>korona_megyei!B630-korona_megyei!B629</f>
        <v>105</v>
      </c>
      <c r="C8" s="9">
        <f>korona_megyei!C630-korona_megyei!C629</f>
        <v>211</v>
      </c>
      <c r="D8" s="9">
        <f>korona_megyei!D630-korona_megyei!D629</f>
        <v>86</v>
      </c>
      <c r="E8" s="9">
        <f>korona_megyei!E630-korona_megyei!E629</f>
        <v>211</v>
      </c>
      <c r="F8" s="9">
        <f>korona_megyei!F630-korona_megyei!F629</f>
        <v>470</v>
      </c>
      <c r="G8" s="9">
        <f>korona_megyei!G630-korona_megyei!G629</f>
        <v>97</v>
      </c>
      <c r="H8" s="9">
        <f>korona_megyei!H630-korona_megyei!H629</f>
        <v>85</v>
      </c>
      <c r="I8" s="9">
        <f>korona_megyei!I630-korona_megyei!I629</f>
        <v>150</v>
      </c>
      <c r="J8" s="9">
        <f>korona_megyei!J630-korona_megyei!J629</f>
        <v>148</v>
      </c>
      <c r="K8" s="9">
        <f>korona_megyei!K630-korona_megyei!K629</f>
        <v>76</v>
      </c>
      <c r="L8" s="9">
        <f>korona_megyei!L630-korona_megyei!L629</f>
        <v>110</v>
      </c>
      <c r="M8" s="9">
        <f>korona_megyei!M630-korona_megyei!M629</f>
        <v>53</v>
      </c>
      <c r="N8" s="9">
        <f>korona_megyei!N630-korona_megyei!N629</f>
        <v>48</v>
      </c>
      <c r="O8" s="9">
        <f>korona_megyei!O630-korona_megyei!O629</f>
        <v>296</v>
      </c>
      <c r="P8" s="9">
        <f>korona_megyei!P630-korona_megyei!P629</f>
        <v>69</v>
      </c>
      <c r="Q8" s="9">
        <f>korona_megyei!Q630-korona_megyei!Q629</f>
        <v>171</v>
      </c>
      <c r="R8" s="9">
        <f>korona_megyei!R630-korona_megyei!R629</f>
        <v>57</v>
      </c>
      <c r="S8" s="9">
        <f>korona_megyei!S630-korona_megyei!S629</f>
        <v>66</v>
      </c>
      <c r="T8" s="9">
        <f>korona_megyei!T630-korona_megyei!T629</f>
        <v>82</v>
      </c>
      <c r="U8" s="9">
        <f>korona_megyei!U630-korona_megyei!U629</f>
        <v>41</v>
      </c>
      <c r="V8" s="9">
        <f>SUM(március[[#This Row],[Bács-Kiskun]:[Zala]])</f>
        <v>2632</v>
      </c>
    </row>
    <row r="9" spans="1:22" x14ac:dyDescent="0.25">
      <c r="A9" s="2">
        <f>korona_megyei!A631</f>
        <v>44630</v>
      </c>
      <c r="B9" s="9">
        <f>korona_megyei!B631-korona_megyei!B630</f>
        <v>67</v>
      </c>
      <c r="C9" s="9">
        <f>korona_megyei!C631-korona_megyei!C630</f>
        <v>173</v>
      </c>
      <c r="D9" s="9">
        <f>korona_megyei!D631-korona_megyei!D630</f>
        <v>58</v>
      </c>
      <c r="E9" s="9">
        <f>korona_megyei!E631-korona_megyei!E630</f>
        <v>167</v>
      </c>
      <c r="F9" s="9">
        <f>korona_megyei!F631-korona_megyei!F630</f>
        <v>445</v>
      </c>
      <c r="G9" s="9">
        <f>korona_megyei!G631-korona_megyei!G630</f>
        <v>94</v>
      </c>
      <c r="H9" s="9">
        <f>korona_megyei!H631-korona_megyei!H630</f>
        <v>82</v>
      </c>
      <c r="I9" s="9">
        <f>korona_megyei!I631-korona_megyei!I630</f>
        <v>148</v>
      </c>
      <c r="J9" s="9">
        <f>korona_megyei!J631-korona_megyei!J630</f>
        <v>148</v>
      </c>
      <c r="K9" s="9">
        <f>korona_megyei!K631-korona_megyei!K630</f>
        <v>74</v>
      </c>
      <c r="L9" s="9">
        <f>korona_megyei!L631-korona_megyei!L630</f>
        <v>69</v>
      </c>
      <c r="M9" s="9">
        <f>korona_megyei!M631-korona_megyei!M630</f>
        <v>62</v>
      </c>
      <c r="N9" s="9">
        <f>korona_megyei!N631-korona_megyei!N630</f>
        <v>57</v>
      </c>
      <c r="O9" s="9">
        <f>korona_megyei!O631-korona_megyei!O630</f>
        <v>270</v>
      </c>
      <c r="P9" s="9">
        <f>korona_megyei!P631-korona_megyei!P630</f>
        <v>75</v>
      </c>
      <c r="Q9" s="9">
        <f>korona_megyei!Q631-korona_megyei!Q630</f>
        <v>154</v>
      </c>
      <c r="R9" s="9">
        <f>korona_megyei!R631-korona_megyei!R630</f>
        <v>54</v>
      </c>
      <c r="S9" s="9">
        <f>korona_megyei!S631-korona_megyei!S630</f>
        <v>39</v>
      </c>
      <c r="T9" s="9">
        <f>korona_megyei!T631-korona_megyei!T630</f>
        <v>113</v>
      </c>
      <c r="U9" s="9">
        <f>korona_megyei!U631-korona_megyei!U630</f>
        <v>28</v>
      </c>
      <c r="V9" s="9">
        <f>SUM(március[[#This Row],[Bács-Kiskun]:[Zala]])</f>
        <v>2377</v>
      </c>
    </row>
    <row r="10" spans="1:22" x14ac:dyDescent="0.25">
      <c r="A10" s="2">
        <f>korona_megyei!A632</f>
        <v>44631</v>
      </c>
      <c r="B10" s="9">
        <f>korona_megyei!B632-korona_megyei!B631</f>
        <v>80</v>
      </c>
      <c r="C10" s="9">
        <f>korona_megyei!C632-korona_megyei!C631</f>
        <v>132</v>
      </c>
      <c r="D10" s="9">
        <f>korona_megyei!D632-korona_megyei!D631</f>
        <v>56</v>
      </c>
      <c r="E10" s="9">
        <f>korona_megyei!E632-korona_megyei!E631</f>
        <v>162</v>
      </c>
      <c r="F10" s="9">
        <f>korona_megyei!F632-korona_megyei!F631</f>
        <v>375</v>
      </c>
      <c r="G10" s="9">
        <f>korona_megyei!G632-korona_megyei!G631</f>
        <v>86</v>
      </c>
      <c r="H10" s="9">
        <f>korona_megyei!H632-korona_megyei!H631</f>
        <v>84</v>
      </c>
      <c r="I10" s="9">
        <f>korona_megyei!I632-korona_megyei!I631</f>
        <v>105</v>
      </c>
      <c r="J10" s="9">
        <f>korona_megyei!J632-korona_megyei!J631</f>
        <v>125</v>
      </c>
      <c r="K10" s="9">
        <f>korona_megyei!K632-korona_megyei!K631</f>
        <v>51</v>
      </c>
      <c r="L10" s="9">
        <f>korona_megyei!L632-korona_megyei!L631</f>
        <v>50</v>
      </c>
      <c r="M10" s="9">
        <f>korona_megyei!M632-korona_megyei!M631</f>
        <v>55</v>
      </c>
      <c r="N10" s="9">
        <f>korona_megyei!N632-korona_megyei!N631</f>
        <v>48</v>
      </c>
      <c r="O10" s="9">
        <f>korona_megyei!O632-korona_megyei!O631</f>
        <v>237</v>
      </c>
      <c r="P10" s="9">
        <f>korona_megyei!P632-korona_megyei!P631</f>
        <v>87</v>
      </c>
      <c r="Q10" s="9">
        <f>korona_megyei!Q632-korona_megyei!Q631</f>
        <v>140</v>
      </c>
      <c r="R10" s="9">
        <f>korona_megyei!R632-korona_megyei!R631</f>
        <v>33</v>
      </c>
      <c r="S10" s="9">
        <f>korona_megyei!S632-korona_megyei!S631</f>
        <v>46</v>
      </c>
      <c r="T10" s="9">
        <f>korona_megyei!T632-korona_megyei!T631</f>
        <v>78</v>
      </c>
      <c r="U10" s="9">
        <f>korona_megyei!U632-korona_megyei!U631</f>
        <v>38</v>
      </c>
      <c r="V10" s="9">
        <f>SUM(március[[#This Row],[Bács-Kiskun]:[Zala]])</f>
        <v>2068</v>
      </c>
    </row>
    <row r="11" spans="1:22" x14ac:dyDescent="0.25">
      <c r="A11" s="2">
        <f>korona_megyei!A633</f>
        <v>44636</v>
      </c>
      <c r="B11" s="9">
        <f>korona_megyei!B633-korona_megyei!B632</f>
        <v>178</v>
      </c>
      <c r="C11" s="9">
        <f>korona_megyei!C633-korona_megyei!C632</f>
        <v>247</v>
      </c>
      <c r="D11" s="9">
        <f>korona_megyei!D633-korona_megyei!D632</f>
        <v>87</v>
      </c>
      <c r="E11" s="9">
        <f>korona_megyei!E633-korona_megyei!E632</f>
        <v>312</v>
      </c>
      <c r="F11" s="9">
        <f>korona_megyei!F633-korona_megyei!F632</f>
        <v>1180</v>
      </c>
      <c r="G11" s="9">
        <f>korona_megyei!G633-korona_megyei!G632</f>
        <v>244</v>
      </c>
      <c r="H11" s="9">
        <f>korona_megyei!H633-korona_megyei!H632</f>
        <v>181</v>
      </c>
      <c r="I11" s="9">
        <f>korona_megyei!I633-korona_megyei!I632</f>
        <v>297</v>
      </c>
      <c r="J11" s="9">
        <f>korona_megyei!J633-korona_megyei!J632</f>
        <v>273</v>
      </c>
      <c r="K11" s="9">
        <f>korona_megyei!K633-korona_megyei!K632</f>
        <v>106</v>
      </c>
      <c r="L11" s="9">
        <f>korona_megyei!L633-korona_megyei!L632</f>
        <v>128</v>
      </c>
      <c r="M11" s="9">
        <f>korona_megyei!M633-korona_megyei!M632</f>
        <v>128</v>
      </c>
      <c r="N11" s="9">
        <f>korona_megyei!N633-korona_megyei!N632</f>
        <v>112</v>
      </c>
      <c r="O11" s="9">
        <f>korona_megyei!O633-korona_megyei!O632</f>
        <v>555</v>
      </c>
      <c r="P11" s="9">
        <f>korona_megyei!P633-korona_megyei!P632</f>
        <v>147</v>
      </c>
      <c r="Q11" s="9">
        <f>korona_megyei!Q633-korona_megyei!Q632</f>
        <v>295</v>
      </c>
      <c r="R11" s="9">
        <f>korona_megyei!R633-korona_megyei!R632</f>
        <v>70</v>
      </c>
      <c r="S11" s="9">
        <f>korona_megyei!S633-korona_megyei!S632</f>
        <v>131</v>
      </c>
      <c r="T11" s="9">
        <f>korona_megyei!T633-korona_megyei!T632</f>
        <v>188</v>
      </c>
      <c r="U11" s="9">
        <f>korona_megyei!U633-korona_megyei!U632</f>
        <v>43</v>
      </c>
      <c r="V11" s="9">
        <f>SUM(március[[#This Row],[Bács-Kiskun]:[Zala]])</f>
        <v>4902</v>
      </c>
    </row>
    <row r="12" spans="1:22" x14ac:dyDescent="0.25">
      <c r="A12" s="2">
        <f>korona_megyei!A634</f>
        <v>44637</v>
      </c>
      <c r="B12" s="9">
        <f>korona_megyei!B634-korona_megyei!B633</f>
        <v>56</v>
      </c>
      <c r="C12" s="9">
        <f>korona_megyei!C634-korona_megyei!C633</f>
        <v>101</v>
      </c>
      <c r="D12" s="9">
        <f>korona_megyei!D634-korona_megyei!D633</f>
        <v>64</v>
      </c>
      <c r="E12" s="9">
        <f>korona_megyei!E634-korona_megyei!E633</f>
        <v>103</v>
      </c>
      <c r="F12" s="9">
        <f>korona_megyei!F634-korona_megyei!F633</f>
        <v>294</v>
      </c>
      <c r="G12" s="9">
        <f>korona_megyei!G634-korona_megyei!G633</f>
        <v>60</v>
      </c>
      <c r="H12" s="9">
        <f>korona_megyei!H634-korona_megyei!H633</f>
        <v>49</v>
      </c>
      <c r="I12" s="9">
        <f>korona_megyei!I634-korona_megyei!I633</f>
        <v>86</v>
      </c>
      <c r="J12" s="9">
        <f>korona_megyei!J634-korona_megyei!J633</f>
        <v>77</v>
      </c>
      <c r="K12" s="9">
        <f>korona_megyei!K634-korona_megyei!K633</f>
        <v>46</v>
      </c>
      <c r="L12" s="9">
        <f>korona_megyei!L634-korona_megyei!L633</f>
        <v>41</v>
      </c>
      <c r="M12" s="9">
        <f>korona_megyei!M634-korona_megyei!M633</f>
        <v>38</v>
      </c>
      <c r="N12" s="9">
        <f>korona_megyei!N634-korona_megyei!N633</f>
        <v>29</v>
      </c>
      <c r="O12" s="9">
        <f>korona_megyei!O634-korona_megyei!O633</f>
        <v>151</v>
      </c>
      <c r="P12" s="9">
        <f>korona_megyei!P634-korona_megyei!P633</f>
        <v>47</v>
      </c>
      <c r="Q12" s="9">
        <f>korona_megyei!Q634-korona_megyei!Q633</f>
        <v>111</v>
      </c>
      <c r="R12" s="9">
        <f>korona_megyei!R634-korona_megyei!R633</f>
        <v>46</v>
      </c>
      <c r="S12" s="9">
        <f>korona_megyei!S634-korona_megyei!S633</f>
        <v>23</v>
      </c>
      <c r="T12" s="9">
        <f>korona_megyei!T634-korona_megyei!T633</f>
        <v>41</v>
      </c>
      <c r="U12" s="9">
        <f>korona_megyei!U634-korona_megyei!U633</f>
        <v>40</v>
      </c>
      <c r="V12" s="9">
        <f>SUM(március[[#This Row],[Bács-Kiskun]:[Zala]])</f>
        <v>1503</v>
      </c>
    </row>
    <row r="13" spans="1:22" x14ac:dyDescent="0.25">
      <c r="A13" s="2">
        <f>korona_megyei!A635</f>
        <v>44638</v>
      </c>
      <c r="B13" s="9">
        <f>korona_megyei!B635-korona_megyei!B634</f>
        <v>131</v>
      </c>
      <c r="C13" s="9">
        <f>korona_megyei!C635-korona_megyei!C634</f>
        <v>243</v>
      </c>
      <c r="D13" s="9">
        <f>korona_megyei!D635-korona_megyei!D634</f>
        <v>125</v>
      </c>
      <c r="E13" s="9">
        <f>korona_megyei!E635-korona_megyei!E634</f>
        <v>167</v>
      </c>
      <c r="F13" s="9">
        <f>korona_megyei!F635-korona_megyei!F634</f>
        <v>672</v>
      </c>
      <c r="G13" s="9">
        <f>korona_megyei!G635-korona_megyei!G634</f>
        <v>143</v>
      </c>
      <c r="H13" s="9">
        <f>korona_megyei!H635-korona_megyei!H634</f>
        <v>118</v>
      </c>
      <c r="I13" s="9">
        <f>korona_megyei!I635-korona_megyei!I634</f>
        <v>167</v>
      </c>
      <c r="J13" s="9">
        <f>korona_megyei!J635-korona_megyei!J634</f>
        <v>206</v>
      </c>
      <c r="K13" s="9">
        <f>korona_megyei!K635-korona_megyei!K634</f>
        <v>84</v>
      </c>
      <c r="L13" s="9">
        <f>korona_megyei!L635-korona_megyei!L634</f>
        <v>107</v>
      </c>
      <c r="M13" s="9">
        <f>korona_megyei!M635-korona_megyei!M634</f>
        <v>65</v>
      </c>
      <c r="N13" s="9">
        <f>korona_megyei!N635-korona_megyei!N634</f>
        <v>55</v>
      </c>
      <c r="O13" s="9">
        <f>korona_megyei!O635-korona_megyei!O634</f>
        <v>393</v>
      </c>
      <c r="P13" s="9">
        <f>korona_megyei!P635-korona_megyei!P634</f>
        <v>109</v>
      </c>
      <c r="Q13" s="9">
        <f>korona_megyei!Q635-korona_megyei!Q634</f>
        <v>248</v>
      </c>
      <c r="R13" s="9">
        <f>korona_megyei!R635-korona_megyei!R634</f>
        <v>60</v>
      </c>
      <c r="S13" s="9">
        <f>korona_megyei!S635-korona_megyei!S634</f>
        <v>72</v>
      </c>
      <c r="T13" s="9">
        <f>korona_megyei!T635-korona_megyei!T634</f>
        <v>90</v>
      </c>
      <c r="U13" s="9">
        <f>korona_megyei!U635-korona_megyei!U634</f>
        <v>67</v>
      </c>
      <c r="V13" s="9">
        <f>SUM(március[[#This Row],[Bács-Kiskun]:[Zala]])</f>
        <v>3322</v>
      </c>
    </row>
    <row r="14" spans="1:22" x14ac:dyDescent="0.25">
      <c r="A14" s="2">
        <f>korona_megyei!A636</f>
        <v>44641</v>
      </c>
      <c r="B14" s="9">
        <f>korona_megyei!B636-korona_megyei!B635</f>
        <v>233</v>
      </c>
      <c r="C14" s="9">
        <f>korona_megyei!C636-korona_megyei!C635</f>
        <v>394</v>
      </c>
      <c r="D14" s="9">
        <f>korona_megyei!D636-korona_megyei!D635</f>
        <v>116</v>
      </c>
      <c r="E14" s="9">
        <f>korona_megyei!E636-korona_megyei!E635</f>
        <v>377</v>
      </c>
      <c r="F14" s="9">
        <f>korona_megyei!F636-korona_megyei!F635</f>
        <v>1276</v>
      </c>
      <c r="G14" s="9">
        <f>korona_megyei!G636-korona_megyei!G635</f>
        <v>272</v>
      </c>
      <c r="H14" s="9">
        <f>korona_megyei!H636-korona_megyei!H635</f>
        <v>178</v>
      </c>
      <c r="I14" s="9">
        <f>korona_megyei!I636-korona_megyei!I635</f>
        <v>555</v>
      </c>
      <c r="J14" s="9">
        <f>korona_megyei!J636-korona_megyei!J635</f>
        <v>273</v>
      </c>
      <c r="K14" s="9">
        <f>korona_megyei!K636-korona_megyei!K635</f>
        <v>132</v>
      </c>
      <c r="L14" s="9">
        <f>korona_megyei!L636-korona_megyei!L635</f>
        <v>144</v>
      </c>
      <c r="M14" s="9">
        <f>korona_megyei!M636-korona_megyei!M635</f>
        <v>181</v>
      </c>
      <c r="N14" s="9">
        <f>korona_megyei!N636-korona_megyei!N635</f>
        <v>86</v>
      </c>
      <c r="O14" s="9">
        <f>korona_megyei!O636-korona_megyei!O635</f>
        <v>628</v>
      </c>
      <c r="P14" s="9">
        <f>korona_megyei!P636-korona_megyei!P635</f>
        <v>166</v>
      </c>
      <c r="Q14" s="9">
        <f>korona_megyei!Q636-korona_megyei!Q635</f>
        <v>310</v>
      </c>
      <c r="R14" s="9">
        <f>korona_megyei!R636-korona_megyei!R635</f>
        <v>92</v>
      </c>
      <c r="S14" s="9">
        <f>korona_megyei!S636-korona_megyei!S635</f>
        <v>137</v>
      </c>
      <c r="T14" s="9">
        <f>korona_megyei!T636-korona_megyei!T635</f>
        <v>183</v>
      </c>
      <c r="U14" s="9">
        <f>korona_megyei!U636-korona_megyei!U635</f>
        <v>106</v>
      </c>
      <c r="V14" s="9">
        <f>SUM(március[[#This Row],[Bács-Kiskun]:[Zala]])</f>
        <v>5839</v>
      </c>
    </row>
    <row r="15" spans="1:22" x14ac:dyDescent="0.25">
      <c r="A15" s="2">
        <f>korona_megyei!A637</f>
        <v>44642</v>
      </c>
      <c r="B15" s="9">
        <f>korona_megyei!B637-korona_megyei!B636</f>
        <v>52</v>
      </c>
      <c r="C15" s="9">
        <f>korona_megyei!C637-korona_megyei!C636</f>
        <v>115</v>
      </c>
      <c r="D15" s="9">
        <f>korona_megyei!D637-korona_megyei!D636</f>
        <v>51</v>
      </c>
      <c r="E15" s="9">
        <f>korona_megyei!E637-korona_megyei!E636</f>
        <v>87</v>
      </c>
      <c r="F15" s="9">
        <f>korona_megyei!F637-korona_megyei!F636</f>
        <v>294</v>
      </c>
      <c r="G15" s="9">
        <f>korona_megyei!G637-korona_megyei!G636</f>
        <v>67</v>
      </c>
      <c r="H15" s="9">
        <f>korona_megyei!H637-korona_megyei!H636</f>
        <v>57</v>
      </c>
      <c r="I15" s="9">
        <f>korona_megyei!I637-korona_megyei!I636</f>
        <v>58</v>
      </c>
      <c r="J15" s="9">
        <f>korona_megyei!J637-korona_megyei!J636</f>
        <v>68</v>
      </c>
      <c r="K15" s="9">
        <f>korona_megyei!K637-korona_megyei!K636</f>
        <v>60</v>
      </c>
      <c r="L15" s="9">
        <f>korona_megyei!L637-korona_megyei!L636</f>
        <v>48</v>
      </c>
      <c r="M15" s="9">
        <f>korona_megyei!M637-korona_megyei!M636</f>
        <v>35</v>
      </c>
      <c r="N15" s="9">
        <f>korona_megyei!N637-korona_megyei!N636</f>
        <v>18</v>
      </c>
      <c r="O15" s="9">
        <f>korona_megyei!O637-korona_megyei!O636</f>
        <v>176</v>
      </c>
      <c r="P15" s="9">
        <f>korona_megyei!P637-korona_megyei!P636</f>
        <v>50</v>
      </c>
      <c r="Q15" s="9">
        <f>korona_megyei!Q637-korona_megyei!Q636</f>
        <v>107</v>
      </c>
      <c r="R15" s="9">
        <f>korona_megyei!R637-korona_megyei!R636</f>
        <v>32</v>
      </c>
      <c r="S15" s="9">
        <f>korona_megyei!S637-korona_megyei!S636</f>
        <v>22</v>
      </c>
      <c r="T15" s="9">
        <f>korona_megyei!T637-korona_megyei!T636</f>
        <v>57</v>
      </c>
      <c r="U15" s="9">
        <f>korona_megyei!U637-korona_megyei!U636</f>
        <v>41</v>
      </c>
      <c r="V15" s="9">
        <f>SUM(március[[#This Row],[Bács-Kiskun]:[Zala]])</f>
        <v>1495</v>
      </c>
    </row>
    <row r="16" spans="1:22" x14ac:dyDescent="0.25">
      <c r="A16" s="2">
        <f>korona_megyei!A638</f>
        <v>44643</v>
      </c>
      <c r="B16" s="9">
        <f>korona_megyei!B638-korona_megyei!B637</f>
        <v>127</v>
      </c>
      <c r="C16" s="9">
        <f>korona_megyei!C638-korona_megyei!C637</f>
        <v>210</v>
      </c>
      <c r="D16" s="9">
        <f>korona_megyei!D638-korona_megyei!D637</f>
        <v>76</v>
      </c>
      <c r="E16" s="9">
        <f>korona_megyei!E638-korona_megyei!E637</f>
        <v>190</v>
      </c>
      <c r="F16" s="9">
        <f>korona_megyei!F638-korona_megyei!F637</f>
        <v>627</v>
      </c>
      <c r="G16" s="9">
        <f>korona_megyei!G638-korona_megyei!G637</f>
        <v>112</v>
      </c>
      <c r="H16" s="9">
        <f>korona_megyei!H638-korona_megyei!H637</f>
        <v>87</v>
      </c>
      <c r="I16" s="9">
        <f>korona_megyei!I638-korona_megyei!I637</f>
        <v>161</v>
      </c>
      <c r="J16" s="9">
        <f>korona_megyei!J638-korona_megyei!J637</f>
        <v>148</v>
      </c>
      <c r="K16" s="9">
        <f>korona_megyei!K638-korona_megyei!K637</f>
        <v>66</v>
      </c>
      <c r="L16" s="9">
        <f>korona_megyei!L638-korona_megyei!L637</f>
        <v>84</v>
      </c>
      <c r="M16" s="9">
        <f>korona_megyei!M638-korona_megyei!M637</f>
        <v>61</v>
      </c>
      <c r="N16" s="9">
        <f>korona_megyei!N638-korona_megyei!N637</f>
        <v>36</v>
      </c>
      <c r="O16" s="9">
        <f>korona_megyei!O638-korona_megyei!O637</f>
        <v>369</v>
      </c>
      <c r="P16" s="9">
        <f>korona_megyei!P638-korona_megyei!P637</f>
        <v>73</v>
      </c>
      <c r="Q16" s="9">
        <f>korona_megyei!Q638-korona_megyei!Q637</f>
        <v>166</v>
      </c>
      <c r="R16" s="9">
        <f>korona_megyei!R638-korona_megyei!R637</f>
        <v>52</v>
      </c>
      <c r="S16" s="9">
        <f>korona_megyei!S638-korona_megyei!S637</f>
        <v>69</v>
      </c>
      <c r="T16" s="9">
        <f>korona_megyei!T638-korona_megyei!T637</f>
        <v>65</v>
      </c>
      <c r="U16" s="9">
        <f>korona_megyei!U638-korona_megyei!U637</f>
        <v>66</v>
      </c>
      <c r="V16" s="9">
        <f>SUM(március[[#This Row],[Bács-Kiskun]:[Zala]])</f>
        <v>2845</v>
      </c>
    </row>
    <row r="17" spans="1:22" x14ac:dyDescent="0.25">
      <c r="A17" s="2">
        <f>korona_megyei!A639</f>
        <v>44644</v>
      </c>
      <c r="B17" s="9">
        <f>korona_megyei!B639-korona_megyei!B638</f>
        <v>121</v>
      </c>
      <c r="C17" s="9">
        <f>korona_megyei!C639-korona_megyei!C638</f>
        <v>175</v>
      </c>
      <c r="D17" s="9">
        <f>korona_megyei!D639-korona_megyei!D638</f>
        <v>76</v>
      </c>
      <c r="E17" s="9">
        <f>korona_megyei!E639-korona_megyei!E638</f>
        <v>158</v>
      </c>
      <c r="F17" s="9">
        <f>korona_megyei!F639-korona_megyei!F638</f>
        <v>621</v>
      </c>
      <c r="G17" s="9">
        <f>korona_megyei!G639-korona_megyei!G638</f>
        <v>104</v>
      </c>
      <c r="H17" s="9">
        <f>korona_megyei!H639-korona_megyei!H638</f>
        <v>76</v>
      </c>
      <c r="I17" s="9">
        <f>korona_megyei!I639-korona_megyei!I638</f>
        <v>168</v>
      </c>
      <c r="J17" s="9">
        <f>korona_megyei!J639-korona_megyei!J638</f>
        <v>142</v>
      </c>
      <c r="K17" s="9">
        <f>korona_megyei!K639-korona_megyei!K638</f>
        <v>49</v>
      </c>
      <c r="L17" s="9">
        <f>korona_megyei!L639-korona_megyei!L638</f>
        <v>59</v>
      </c>
      <c r="M17" s="9">
        <f>korona_megyei!M639-korona_megyei!M638</f>
        <v>88</v>
      </c>
      <c r="N17" s="9">
        <f>korona_megyei!N639-korona_megyei!N638</f>
        <v>37</v>
      </c>
      <c r="O17" s="9">
        <f>korona_megyei!O639-korona_megyei!O638</f>
        <v>297</v>
      </c>
      <c r="P17" s="9">
        <f>korona_megyei!P639-korona_megyei!P638</f>
        <v>79</v>
      </c>
      <c r="Q17" s="9">
        <f>korona_megyei!Q639-korona_megyei!Q638</f>
        <v>147</v>
      </c>
      <c r="R17" s="9">
        <f>korona_megyei!R639-korona_megyei!R638</f>
        <v>53</v>
      </c>
      <c r="S17" s="9">
        <f>korona_megyei!S639-korona_megyei!S638</f>
        <v>56</v>
      </c>
      <c r="T17" s="9">
        <f>korona_megyei!T639-korona_megyei!T638</f>
        <v>107</v>
      </c>
      <c r="U17" s="9">
        <f>korona_megyei!U639-korona_megyei!U638</f>
        <v>38</v>
      </c>
      <c r="V17" s="9">
        <f>SUM(március[[#This Row],[Bács-Kiskun]:[Zala]])</f>
        <v>2651</v>
      </c>
    </row>
    <row r="18" spans="1:22" x14ac:dyDescent="0.25">
      <c r="A18" s="2">
        <f>korona_megyei!A640</f>
        <v>44645</v>
      </c>
      <c r="B18" s="9">
        <f>korona_megyei!B640-korona_megyei!B639</f>
        <v>93</v>
      </c>
      <c r="C18" s="9">
        <f>korona_megyei!C640-korona_megyei!C639</f>
        <v>141</v>
      </c>
      <c r="D18" s="9">
        <f>korona_megyei!D640-korona_megyei!D639</f>
        <v>61</v>
      </c>
      <c r="E18" s="9">
        <f>korona_megyei!E640-korona_megyei!E639</f>
        <v>115</v>
      </c>
      <c r="F18" s="9">
        <f>korona_megyei!F640-korona_megyei!F639</f>
        <v>588</v>
      </c>
      <c r="G18" s="9">
        <f>korona_megyei!G640-korona_megyei!G639</f>
        <v>103</v>
      </c>
      <c r="H18" s="9">
        <f>korona_megyei!H640-korona_megyei!H639</f>
        <v>106</v>
      </c>
      <c r="I18" s="9">
        <f>korona_megyei!I640-korona_megyei!I639</f>
        <v>127</v>
      </c>
      <c r="J18" s="9">
        <f>korona_megyei!J640-korona_megyei!J639</f>
        <v>135</v>
      </c>
      <c r="K18" s="9">
        <f>korona_megyei!K640-korona_megyei!K639</f>
        <v>72</v>
      </c>
      <c r="L18" s="9">
        <f>korona_megyei!L640-korona_megyei!L639</f>
        <v>71</v>
      </c>
      <c r="M18" s="9">
        <f>korona_megyei!M640-korona_megyei!M639</f>
        <v>67</v>
      </c>
      <c r="N18" s="9">
        <f>korona_megyei!N640-korona_megyei!N639</f>
        <v>29</v>
      </c>
      <c r="O18" s="9">
        <f>korona_megyei!O640-korona_megyei!O639</f>
        <v>310</v>
      </c>
      <c r="P18" s="9">
        <f>korona_megyei!P640-korona_megyei!P639</f>
        <v>80</v>
      </c>
      <c r="Q18" s="9">
        <f>korona_megyei!Q640-korona_megyei!Q639</f>
        <v>128</v>
      </c>
      <c r="R18" s="9">
        <f>korona_megyei!R640-korona_megyei!R639</f>
        <v>42</v>
      </c>
      <c r="S18" s="9">
        <f>korona_megyei!S640-korona_megyei!S639</f>
        <v>69</v>
      </c>
      <c r="T18" s="9">
        <f>korona_megyei!T640-korona_megyei!T639</f>
        <v>61</v>
      </c>
      <c r="U18" s="9">
        <f>korona_megyei!U640-korona_megyei!U639</f>
        <v>41</v>
      </c>
      <c r="V18" s="9">
        <f>SUM(március[[#This Row],[Bács-Kiskun]:[Zala]])</f>
        <v>2439</v>
      </c>
    </row>
    <row r="19" spans="1:22" x14ac:dyDescent="0.25">
      <c r="A19" s="2">
        <f>korona_megyei!A641</f>
        <v>44648</v>
      </c>
      <c r="B19" s="9">
        <f>korona_megyei!B641-korona_megyei!B640</f>
        <v>230</v>
      </c>
      <c r="C19" s="9">
        <f>korona_megyei!C641-korona_megyei!C640</f>
        <v>277</v>
      </c>
      <c r="D19" s="9">
        <f>korona_megyei!D641-korona_megyei!D640</f>
        <v>163</v>
      </c>
      <c r="E19" s="9">
        <f>korona_megyei!E641-korona_megyei!E640</f>
        <v>279</v>
      </c>
      <c r="F19" s="9">
        <f>korona_megyei!F641-korona_megyei!F640</f>
        <v>1367</v>
      </c>
      <c r="G19" s="9">
        <f>korona_megyei!G641-korona_megyei!G640</f>
        <v>240</v>
      </c>
      <c r="H19" s="9">
        <f>korona_megyei!H641-korona_megyei!H640</f>
        <v>170</v>
      </c>
      <c r="I19" s="9">
        <f>korona_megyei!I641-korona_megyei!I640</f>
        <v>272</v>
      </c>
      <c r="J19" s="9">
        <f>korona_megyei!J641-korona_megyei!J640</f>
        <v>231</v>
      </c>
      <c r="K19" s="9">
        <f>korona_megyei!K641-korona_megyei!K640</f>
        <v>122</v>
      </c>
      <c r="L19" s="9">
        <f>korona_megyei!L641-korona_megyei!L640</f>
        <v>130</v>
      </c>
      <c r="M19" s="9">
        <f>korona_megyei!M641-korona_megyei!M640</f>
        <v>112</v>
      </c>
      <c r="N19" s="9">
        <f>korona_megyei!N641-korona_megyei!N640</f>
        <v>92</v>
      </c>
      <c r="O19" s="9">
        <f>korona_megyei!O641-korona_megyei!O640</f>
        <v>653</v>
      </c>
      <c r="P19" s="9">
        <f>korona_megyei!P641-korona_megyei!P640</f>
        <v>174</v>
      </c>
      <c r="Q19" s="9">
        <f>korona_megyei!Q641-korona_megyei!Q640</f>
        <v>244</v>
      </c>
      <c r="R19" s="9">
        <f>korona_megyei!R641-korona_megyei!R640</f>
        <v>70</v>
      </c>
      <c r="S19" s="9">
        <f>korona_megyei!S641-korona_megyei!S640</f>
        <v>118</v>
      </c>
      <c r="T19" s="9">
        <f>korona_megyei!T641-korona_megyei!T640</f>
        <v>187</v>
      </c>
      <c r="U19" s="9">
        <f>korona_megyei!U641-korona_megyei!U640</f>
        <v>92</v>
      </c>
      <c r="V19" s="9">
        <f>SUM(március[[#This Row],[Bács-Kiskun]:[Zala]])</f>
        <v>5223</v>
      </c>
    </row>
    <row r="20" spans="1:22" x14ac:dyDescent="0.25">
      <c r="A20" s="2">
        <f>korona_megyei!A642</f>
        <v>44649</v>
      </c>
      <c r="B20" s="9">
        <f>korona_megyei!B642-korona_megyei!B641</f>
        <v>73</v>
      </c>
      <c r="C20" s="9">
        <f>korona_megyei!C642-korona_megyei!C641</f>
        <v>122</v>
      </c>
      <c r="D20" s="9">
        <f>korona_megyei!D642-korona_megyei!D641</f>
        <v>50</v>
      </c>
      <c r="E20" s="9">
        <f>korona_megyei!E642-korona_megyei!E641</f>
        <v>83</v>
      </c>
      <c r="F20" s="9">
        <f>korona_megyei!F642-korona_megyei!F641</f>
        <v>340</v>
      </c>
      <c r="G20" s="9">
        <f>korona_megyei!G642-korona_megyei!G641</f>
        <v>76</v>
      </c>
      <c r="H20" s="9">
        <f>korona_megyei!H642-korona_megyei!H641</f>
        <v>57</v>
      </c>
      <c r="I20" s="9">
        <f>korona_megyei!I642-korona_megyei!I641</f>
        <v>84</v>
      </c>
      <c r="J20" s="9">
        <f>korona_megyei!J642-korona_megyei!J641</f>
        <v>100</v>
      </c>
      <c r="K20" s="9">
        <f>korona_megyei!K642-korona_megyei!K641</f>
        <v>47</v>
      </c>
      <c r="L20" s="9">
        <f>korona_megyei!L642-korona_megyei!L641</f>
        <v>56</v>
      </c>
      <c r="M20" s="9">
        <f>korona_megyei!M642-korona_megyei!M641</f>
        <v>54</v>
      </c>
      <c r="N20" s="9">
        <f>korona_megyei!N642-korona_megyei!N641</f>
        <v>23</v>
      </c>
      <c r="O20" s="9">
        <f>korona_megyei!O642-korona_megyei!O641</f>
        <v>173</v>
      </c>
      <c r="P20" s="9">
        <f>korona_megyei!P642-korona_megyei!P641</f>
        <v>62</v>
      </c>
      <c r="Q20" s="9">
        <f>korona_megyei!Q642-korona_megyei!Q641</f>
        <v>146</v>
      </c>
      <c r="R20" s="9">
        <f>korona_megyei!R642-korona_megyei!R641</f>
        <v>45</v>
      </c>
      <c r="S20" s="9">
        <f>korona_megyei!S642-korona_megyei!S641</f>
        <v>45</v>
      </c>
      <c r="T20" s="9">
        <f>korona_megyei!T642-korona_megyei!T641</f>
        <v>56</v>
      </c>
      <c r="U20" s="9">
        <f>korona_megyei!U642-korona_megyei!U641</f>
        <v>38</v>
      </c>
      <c r="V20" s="9">
        <f>SUM(március[[#This Row],[Bács-Kiskun]:[Zala]])</f>
        <v>1730</v>
      </c>
    </row>
    <row r="21" spans="1:22" x14ac:dyDescent="0.25">
      <c r="A21" s="2">
        <f>korona_megyei!A643</f>
        <v>44650</v>
      </c>
      <c r="B21" s="9">
        <f>korona_megyei!B643-korona_megyei!B642</f>
        <v>136</v>
      </c>
      <c r="C21" s="9">
        <f>korona_megyei!C643-korona_megyei!C642</f>
        <v>167</v>
      </c>
      <c r="D21" s="9">
        <f>korona_megyei!D643-korona_megyei!D642</f>
        <v>94</v>
      </c>
      <c r="E21" s="9">
        <f>korona_megyei!E643-korona_megyei!E642</f>
        <v>177</v>
      </c>
      <c r="F21" s="9">
        <f>korona_megyei!F643-korona_megyei!F642</f>
        <v>667</v>
      </c>
      <c r="G21" s="9">
        <f>korona_megyei!G643-korona_megyei!G642</f>
        <v>134</v>
      </c>
      <c r="H21" s="9">
        <f>korona_megyei!H643-korona_megyei!H642</f>
        <v>80</v>
      </c>
      <c r="I21" s="9">
        <f>korona_megyei!I643-korona_megyei!I642</f>
        <v>110</v>
      </c>
      <c r="J21" s="9">
        <f>korona_megyei!J643-korona_megyei!J642</f>
        <v>138</v>
      </c>
      <c r="K21" s="9">
        <f>korona_megyei!K643-korona_megyei!K642</f>
        <v>67</v>
      </c>
      <c r="L21" s="9">
        <f>korona_megyei!L643-korona_megyei!L642</f>
        <v>94</v>
      </c>
      <c r="M21" s="9">
        <f>korona_megyei!M643-korona_megyei!M642</f>
        <v>76</v>
      </c>
      <c r="N21" s="9">
        <f>korona_megyei!N643-korona_megyei!N642</f>
        <v>35</v>
      </c>
      <c r="O21" s="9">
        <f>korona_megyei!O643-korona_megyei!O642</f>
        <v>416</v>
      </c>
      <c r="P21" s="9">
        <f>korona_megyei!P643-korona_megyei!P642</f>
        <v>70</v>
      </c>
      <c r="Q21" s="9">
        <f>korona_megyei!Q643-korona_megyei!Q642</f>
        <v>199</v>
      </c>
      <c r="R21" s="9">
        <f>korona_megyei!R643-korona_megyei!R642</f>
        <v>52</v>
      </c>
      <c r="S21" s="9">
        <f>korona_megyei!S643-korona_megyei!S642</f>
        <v>63</v>
      </c>
      <c r="T21" s="9">
        <f>korona_megyei!T643-korona_megyei!T642</f>
        <v>60</v>
      </c>
      <c r="U21" s="9">
        <f>korona_megyei!U643-korona_megyei!U642</f>
        <v>71</v>
      </c>
      <c r="V21" s="9">
        <f>SUM(március[[#This Row],[Bács-Kiskun]:[Zala]])</f>
        <v>2906</v>
      </c>
    </row>
    <row r="22" spans="1:22" x14ac:dyDescent="0.25">
      <c r="A22" s="2">
        <f>korona_megyei!A644</f>
        <v>44651</v>
      </c>
      <c r="B22" s="9">
        <f>korona_megyei!B644-korona_megyei!B643</f>
        <v>124</v>
      </c>
      <c r="C22" s="9">
        <f>korona_megyei!C644-korona_megyei!C643</f>
        <v>136</v>
      </c>
      <c r="D22" s="9">
        <f>korona_megyei!D644-korona_megyei!D643</f>
        <v>71</v>
      </c>
      <c r="E22" s="9">
        <f>korona_megyei!E644-korona_megyei!E643</f>
        <v>151</v>
      </c>
      <c r="F22" s="9">
        <f>korona_megyei!F644-korona_megyei!F643</f>
        <v>654</v>
      </c>
      <c r="G22" s="9">
        <f>korona_megyei!G644-korona_megyei!G643</f>
        <v>98</v>
      </c>
      <c r="H22" s="9">
        <f>korona_megyei!H644-korona_megyei!H643</f>
        <v>79</v>
      </c>
      <c r="I22" s="9">
        <f>korona_megyei!I644-korona_megyei!I643</f>
        <v>130</v>
      </c>
      <c r="J22" s="9">
        <f>korona_megyei!J644-korona_megyei!J643</f>
        <v>137</v>
      </c>
      <c r="K22" s="9">
        <f>korona_megyei!K644-korona_megyei!K643</f>
        <v>64</v>
      </c>
      <c r="L22" s="9">
        <f>korona_megyei!L644-korona_megyei!L643</f>
        <v>70</v>
      </c>
      <c r="M22" s="9">
        <f>korona_megyei!M644-korona_megyei!M643</f>
        <v>71</v>
      </c>
      <c r="N22" s="9">
        <f>korona_megyei!N644-korona_megyei!N643</f>
        <v>43</v>
      </c>
      <c r="O22" s="9">
        <f>korona_megyei!O644-korona_megyei!O643</f>
        <v>311</v>
      </c>
      <c r="P22" s="9">
        <f>korona_megyei!P644-korona_megyei!P643</f>
        <v>75</v>
      </c>
      <c r="Q22" s="9">
        <f>korona_megyei!Q644-korona_megyei!Q643</f>
        <v>164</v>
      </c>
      <c r="R22" s="9">
        <f>korona_megyei!R644-korona_megyei!R643</f>
        <v>48</v>
      </c>
      <c r="S22" s="9">
        <f>korona_megyei!S644-korona_megyei!S643</f>
        <v>86</v>
      </c>
      <c r="T22" s="9">
        <f>korona_megyei!T644-korona_megyei!T643</f>
        <v>75</v>
      </c>
      <c r="U22" s="9">
        <f>korona_megyei!U644-korona_megyei!U643</f>
        <v>67</v>
      </c>
      <c r="V22" s="9">
        <f>SUM(március[[#This Row],[Bács-Kiskun]:[Zala]])</f>
        <v>2654</v>
      </c>
    </row>
    <row r="23" spans="1:22" x14ac:dyDescent="0.25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25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</sheetData>
  <conditionalFormatting sqref="B2:U2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{AF5361D3-3B27-4604-A74B-D59106D6F76F}</x14:id>
        </ext>
      </extLst>
    </cfRule>
  </conditionalFormatting>
  <conditionalFormatting sqref="B2:U22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{15822FAD-6599-447D-93F0-D80F04AF977D}</x14:id>
        </ext>
      </extLst>
    </cfRule>
  </conditionalFormatting>
  <conditionalFormatting sqref="V2:V22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5361D3-3B27-4604-A74B-D59106D6F76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B2:U22</xm:sqref>
        </x14:conditionalFormatting>
        <x14:conditionalFormatting xmlns:xm="http://schemas.microsoft.com/office/excel/2006/main">
          <x14:cfRule type="dataBar" id="{15822FAD-6599-447D-93F0-D80F04AF977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B2:U22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1DA1-77C4-43EE-98E7-D65C414B6FCB}">
  <dimension ref="A1:V21"/>
  <sheetViews>
    <sheetView showGridLines="0" zoomScaleNormal="100" workbookViewId="0">
      <selection activeCell="C8" sqref="C8"/>
    </sheetView>
  </sheetViews>
  <sheetFormatPr defaultRowHeight="15" x14ac:dyDescent="0.25"/>
  <cols>
    <col min="1" max="1" width="11.28515625" bestFit="1" customWidth="1"/>
    <col min="2" max="21" width="9" bestFit="1" customWidth="1"/>
    <col min="22" max="22" width="10.425781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</row>
    <row r="2" spans="1:22" x14ac:dyDescent="0.25">
      <c r="A2" s="2">
        <f>korona_megyei!A604</f>
        <v>44593</v>
      </c>
      <c r="B2" s="9">
        <f>korona_megyei!B604-korona_megyei!B603</f>
        <v>453</v>
      </c>
      <c r="C2" s="9">
        <f>korona_megyei!C604-korona_megyei!C603</f>
        <v>634</v>
      </c>
      <c r="D2" s="9">
        <f>korona_megyei!D604-korona_megyei!D603</f>
        <v>271</v>
      </c>
      <c r="E2" s="9">
        <f>korona_megyei!E604-korona_megyei!E603</f>
        <v>402</v>
      </c>
      <c r="F2" s="9">
        <f>korona_megyei!F604-korona_megyei!F603</f>
        <v>1507</v>
      </c>
      <c r="G2" s="9">
        <f>korona_megyei!G604-korona_megyei!G603</f>
        <v>317</v>
      </c>
      <c r="H2" s="9">
        <f>korona_megyei!H604-korona_megyei!H603</f>
        <v>421</v>
      </c>
      <c r="I2" s="9">
        <f>korona_megyei!I604-korona_megyei!I603</f>
        <v>504</v>
      </c>
      <c r="J2" s="9">
        <f>korona_megyei!J604-korona_megyei!J603</f>
        <v>534</v>
      </c>
      <c r="K2" s="9">
        <f>korona_megyei!K604-korona_megyei!K603</f>
        <v>232</v>
      </c>
      <c r="L2" s="9">
        <f>korona_megyei!L604-korona_megyei!L603</f>
        <v>316</v>
      </c>
      <c r="M2" s="9">
        <f>korona_megyei!M604-korona_megyei!M603</f>
        <v>153</v>
      </c>
      <c r="N2" s="9">
        <f>korona_megyei!N604-korona_megyei!N603</f>
        <v>141</v>
      </c>
      <c r="O2" s="9">
        <f>korona_megyei!O604-korona_megyei!O603</f>
        <v>1199</v>
      </c>
      <c r="P2" s="9">
        <f>korona_megyei!P604-korona_megyei!P603</f>
        <v>275</v>
      </c>
      <c r="Q2" s="9">
        <f>korona_megyei!Q604-korona_megyei!Q603</f>
        <v>710</v>
      </c>
      <c r="R2" s="9">
        <f>korona_megyei!R604-korona_megyei!R603</f>
        <v>264</v>
      </c>
      <c r="S2" s="9">
        <f>korona_megyei!S604-korona_megyei!S603</f>
        <v>308</v>
      </c>
      <c r="T2" s="9">
        <f>korona_megyei!T604-korona_megyei!T603</f>
        <v>508</v>
      </c>
      <c r="U2" s="9">
        <f>korona_megyei!U604-korona_megyei!U603</f>
        <v>273</v>
      </c>
      <c r="V2" s="9">
        <f>SUM(február[[#This Row],[Bács-Kiskun]:[Zala]])</f>
        <v>9422</v>
      </c>
    </row>
    <row r="3" spans="1:22" x14ac:dyDescent="0.25">
      <c r="A3" s="2">
        <f>korona_megyei!A605</f>
        <v>44594</v>
      </c>
      <c r="B3" s="9">
        <f>korona_megyei!B605-korona_megyei!B604</f>
        <v>927</v>
      </c>
      <c r="C3" s="9">
        <f>korona_megyei!C605-korona_megyei!C604</f>
        <v>1343</v>
      </c>
      <c r="D3" s="9">
        <f>korona_megyei!D605-korona_megyei!D604</f>
        <v>613</v>
      </c>
      <c r="E3" s="9">
        <f>korona_megyei!E605-korona_megyei!E604</f>
        <v>1024</v>
      </c>
      <c r="F3" s="9">
        <f>korona_megyei!F605-korona_megyei!F604</f>
        <v>2761</v>
      </c>
      <c r="G3" s="9">
        <f>korona_megyei!G605-korona_megyei!G604</f>
        <v>608</v>
      </c>
      <c r="H3" s="9">
        <f>korona_megyei!H605-korona_megyei!H604</f>
        <v>835</v>
      </c>
      <c r="I3" s="9">
        <f>korona_megyei!I605-korona_megyei!I604</f>
        <v>1337</v>
      </c>
      <c r="J3" s="9">
        <f>korona_megyei!J605-korona_megyei!J604</f>
        <v>901</v>
      </c>
      <c r="K3" s="9">
        <f>korona_megyei!K605-korona_megyei!K604</f>
        <v>644</v>
      </c>
      <c r="L3" s="9">
        <f>korona_megyei!L605-korona_megyei!L604</f>
        <v>561</v>
      </c>
      <c r="M3" s="9">
        <f>korona_megyei!M605-korona_megyei!M604</f>
        <v>473</v>
      </c>
      <c r="N3" s="9">
        <f>korona_megyei!N605-korona_megyei!N604</f>
        <v>384</v>
      </c>
      <c r="O3" s="9">
        <f>korona_megyei!O605-korona_megyei!O604</f>
        <v>2729</v>
      </c>
      <c r="P3" s="9">
        <f>korona_megyei!P605-korona_megyei!P604</f>
        <v>689</v>
      </c>
      <c r="Q3" s="9">
        <f>korona_megyei!Q605-korona_megyei!Q604</f>
        <v>1576</v>
      </c>
      <c r="R3" s="9">
        <f>korona_megyei!R605-korona_megyei!R604</f>
        <v>529</v>
      </c>
      <c r="S3" s="9">
        <f>korona_megyei!S605-korona_megyei!S604</f>
        <v>549</v>
      </c>
      <c r="T3" s="9">
        <f>korona_megyei!T605-korona_megyei!T604</f>
        <v>709</v>
      </c>
      <c r="U3" s="9">
        <f>korona_megyei!U605-korona_megyei!U604</f>
        <v>498</v>
      </c>
      <c r="V3" s="9">
        <f>SUM(február[[#This Row],[Bács-Kiskun]:[Zala]])</f>
        <v>19690</v>
      </c>
    </row>
    <row r="4" spans="1:22" x14ac:dyDescent="0.25">
      <c r="A4" s="2">
        <f>korona_megyei!A606</f>
        <v>44595</v>
      </c>
      <c r="B4" s="9">
        <f>korona_megyei!B606-korona_megyei!B605</f>
        <v>843</v>
      </c>
      <c r="C4" s="9">
        <f>korona_megyei!C606-korona_megyei!C605</f>
        <v>954</v>
      </c>
      <c r="D4" s="9">
        <f>korona_megyei!D606-korona_megyei!D605</f>
        <v>566</v>
      </c>
      <c r="E4" s="9">
        <f>korona_megyei!E606-korona_megyei!E605</f>
        <v>1002</v>
      </c>
      <c r="F4" s="9">
        <f>korona_megyei!F606-korona_megyei!F605</f>
        <v>2663</v>
      </c>
      <c r="G4" s="9">
        <f>korona_megyei!G606-korona_megyei!G605</f>
        <v>806</v>
      </c>
      <c r="H4" s="9">
        <f>korona_megyei!H606-korona_megyei!H605</f>
        <v>752</v>
      </c>
      <c r="I4" s="9">
        <f>korona_megyei!I606-korona_megyei!I605</f>
        <v>1042</v>
      </c>
      <c r="J4" s="9">
        <f>korona_megyei!J606-korona_megyei!J605</f>
        <v>796</v>
      </c>
      <c r="K4" s="9">
        <f>korona_megyei!K606-korona_megyei!K605</f>
        <v>473</v>
      </c>
      <c r="L4" s="9">
        <f>korona_megyei!L606-korona_megyei!L605</f>
        <v>539</v>
      </c>
      <c r="M4" s="9">
        <f>korona_megyei!M606-korona_megyei!M605</f>
        <v>677</v>
      </c>
      <c r="N4" s="9">
        <f>korona_megyei!N606-korona_megyei!N605</f>
        <v>416</v>
      </c>
      <c r="O4" s="9">
        <f>korona_megyei!O606-korona_megyei!O605</f>
        <v>2215</v>
      </c>
      <c r="P4" s="9">
        <f>korona_megyei!P606-korona_megyei!P605</f>
        <v>530</v>
      </c>
      <c r="Q4" s="9">
        <f>korona_megyei!Q606-korona_megyei!Q605</f>
        <v>1234</v>
      </c>
      <c r="R4" s="9">
        <f>korona_megyei!R606-korona_megyei!R605</f>
        <v>526</v>
      </c>
      <c r="S4" s="9">
        <f>korona_megyei!S606-korona_megyei!S605</f>
        <v>580</v>
      </c>
      <c r="T4" s="9">
        <f>korona_megyei!T606-korona_megyei!T605</f>
        <v>771</v>
      </c>
      <c r="U4" s="9">
        <f>korona_megyei!U606-korona_megyei!U605</f>
        <v>509</v>
      </c>
      <c r="V4" s="9">
        <f>SUM(február[[#This Row],[Bács-Kiskun]:[Zala]])</f>
        <v>17894</v>
      </c>
    </row>
    <row r="5" spans="1:22" x14ac:dyDescent="0.25">
      <c r="A5" s="2">
        <f>korona_megyei!A607</f>
        <v>44596</v>
      </c>
      <c r="B5" s="9">
        <f>korona_megyei!B607-korona_megyei!B606</f>
        <v>745</v>
      </c>
      <c r="C5" s="9">
        <f>korona_megyei!C607-korona_megyei!C606</f>
        <v>923</v>
      </c>
      <c r="D5" s="9">
        <f>korona_megyei!D607-korona_megyei!D606</f>
        <v>517</v>
      </c>
      <c r="E5" s="9">
        <f>korona_megyei!E607-korona_megyei!E606</f>
        <v>1002</v>
      </c>
      <c r="F5" s="9">
        <f>korona_megyei!F607-korona_megyei!F606</f>
        <v>2299</v>
      </c>
      <c r="G5" s="9">
        <f>korona_megyei!G607-korona_megyei!G606</f>
        <v>815</v>
      </c>
      <c r="H5" s="9">
        <f>korona_megyei!H607-korona_megyei!H606</f>
        <v>752</v>
      </c>
      <c r="I5" s="9">
        <f>korona_megyei!I607-korona_megyei!I606</f>
        <v>1052</v>
      </c>
      <c r="J5" s="9">
        <f>korona_megyei!J607-korona_megyei!J606</f>
        <v>942</v>
      </c>
      <c r="K5" s="9">
        <f>korona_megyei!K607-korona_megyei!K606</f>
        <v>386</v>
      </c>
      <c r="L5" s="9">
        <f>korona_megyei!L607-korona_megyei!L606</f>
        <v>515</v>
      </c>
      <c r="M5" s="9">
        <f>korona_megyei!M607-korona_megyei!M606</f>
        <v>570</v>
      </c>
      <c r="N5" s="9">
        <f>korona_megyei!N607-korona_megyei!N606</f>
        <v>404</v>
      </c>
      <c r="O5" s="9">
        <f>korona_megyei!O607-korona_megyei!O606</f>
        <v>1967</v>
      </c>
      <c r="P5" s="9">
        <f>korona_megyei!P607-korona_megyei!P606</f>
        <v>605</v>
      </c>
      <c r="Q5" s="9">
        <f>korona_megyei!Q607-korona_megyei!Q606</f>
        <v>1090</v>
      </c>
      <c r="R5" s="9">
        <f>korona_megyei!R607-korona_megyei!R606</f>
        <v>406</v>
      </c>
      <c r="S5" s="9">
        <f>korona_megyei!S607-korona_megyei!S606</f>
        <v>383</v>
      </c>
      <c r="T5" s="9">
        <f>korona_megyei!T607-korona_megyei!T606</f>
        <v>697</v>
      </c>
      <c r="U5" s="9">
        <f>korona_megyei!U607-korona_megyei!U606</f>
        <v>365</v>
      </c>
      <c r="V5" s="9">
        <f>SUM(február[[#This Row],[Bács-Kiskun]:[Zala]])</f>
        <v>16435</v>
      </c>
    </row>
    <row r="6" spans="1:22" x14ac:dyDescent="0.25">
      <c r="A6" s="2">
        <f>korona_megyei!A608</f>
        <v>44599</v>
      </c>
      <c r="B6" s="9">
        <f>korona_megyei!B608-korona_megyei!B607</f>
        <v>1662</v>
      </c>
      <c r="C6" s="9">
        <f>korona_megyei!C608-korona_megyei!C607</f>
        <v>1684</v>
      </c>
      <c r="D6" s="9">
        <f>korona_megyei!D608-korona_megyei!D607</f>
        <v>826</v>
      </c>
      <c r="E6" s="9">
        <f>korona_megyei!E608-korona_megyei!E607</f>
        <v>2227</v>
      </c>
      <c r="F6" s="9">
        <f>korona_megyei!F608-korona_megyei!F607</f>
        <v>4822</v>
      </c>
      <c r="G6" s="9">
        <f>korona_megyei!G608-korona_megyei!G607</f>
        <v>1478</v>
      </c>
      <c r="H6" s="9">
        <f>korona_megyei!H608-korona_megyei!H607</f>
        <v>1490</v>
      </c>
      <c r="I6" s="9">
        <f>korona_megyei!I608-korona_megyei!I607</f>
        <v>2295</v>
      </c>
      <c r="J6" s="9">
        <f>korona_megyei!J608-korona_megyei!J607</f>
        <v>1954</v>
      </c>
      <c r="K6" s="9">
        <f>korona_megyei!K608-korona_megyei!K607</f>
        <v>894</v>
      </c>
      <c r="L6" s="9">
        <f>korona_megyei!L608-korona_megyei!L607</f>
        <v>1231</v>
      </c>
      <c r="M6" s="9">
        <f>korona_megyei!M608-korona_megyei!M607</f>
        <v>1226</v>
      </c>
      <c r="N6" s="9">
        <f>korona_megyei!N608-korona_megyei!N607</f>
        <v>771</v>
      </c>
      <c r="O6" s="9">
        <f>korona_megyei!O608-korona_megyei!O607</f>
        <v>4016</v>
      </c>
      <c r="P6" s="9">
        <f>korona_megyei!P608-korona_megyei!P607</f>
        <v>1013</v>
      </c>
      <c r="Q6" s="9">
        <f>korona_megyei!Q608-korona_megyei!Q607</f>
        <v>1933</v>
      </c>
      <c r="R6" s="9">
        <f>korona_megyei!R608-korona_megyei!R607</f>
        <v>691</v>
      </c>
      <c r="S6" s="9">
        <f>korona_megyei!S608-korona_megyei!S607</f>
        <v>1118</v>
      </c>
      <c r="T6" s="9">
        <f>korona_megyei!T608-korona_megyei!T607</f>
        <v>1508</v>
      </c>
      <c r="U6" s="9">
        <f>korona_megyei!U608-korona_megyei!U607</f>
        <v>877</v>
      </c>
      <c r="V6" s="9">
        <f>SUM(február[[#This Row],[Bács-Kiskun]:[Zala]])</f>
        <v>33716</v>
      </c>
    </row>
    <row r="7" spans="1:22" x14ac:dyDescent="0.25">
      <c r="A7" s="2">
        <f>korona_megyei!A609</f>
        <v>44600</v>
      </c>
      <c r="B7" s="9">
        <f>korona_megyei!B609-korona_megyei!B608</f>
        <v>328</v>
      </c>
      <c r="C7" s="9">
        <f>korona_megyei!C609-korona_megyei!C608</f>
        <v>440</v>
      </c>
      <c r="D7" s="9">
        <f>korona_megyei!D609-korona_megyei!D608</f>
        <v>260</v>
      </c>
      <c r="E7" s="9">
        <f>korona_megyei!E609-korona_megyei!E608</f>
        <v>288</v>
      </c>
      <c r="F7" s="9">
        <f>korona_megyei!F609-korona_megyei!F608</f>
        <v>1077</v>
      </c>
      <c r="G7" s="9">
        <f>korona_megyei!G609-korona_megyei!G608</f>
        <v>213</v>
      </c>
      <c r="H7" s="9">
        <f>korona_megyei!H609-korona_megyei!H608</f>
        <v>290</v>
      </c>
      <c r="I7" s="9">
        <f>korona_megyei!I609-korona_megyei!I608</f>
        <v>379</v>
      </c>
      <c r="J7" s="9">
        <f>korona_megyei!J609-korona_megyei!J608</f>
        <v>383</v>
      </c>
      <c r="K7" s="9">
        <f>korona_megyei!K609-korona_megyei!K608</f>
        <v>270</v>
      </c>
      <c r="L7" s="9">
        <f>korona_megyei!L609-korona_megyei!L608</f>
        <v>271</v>
      </c>
      <c r="M7" s="9">
        <f>korona_megyei!M609-korona_megyei!M608</f>
        <v>124</v>
      </c>
      <c r="N7" s="9">
        <f>korona_megyei!N609-korona_megyei!N608</f>
        <v>73</v>
      </c>
      <c r="O7" s="9">
        <f>korona_megyei!O609-korona_megyei!O608</f>
        <v>889</v>
      </c>
      <c r="P7" s="9">
        <f>korona_megyei!P609-korona_megyei!P608</f>
        <v>200</v>
      </c>
      <c r="Q7" s="9">
        <f>korona_megyei!Q609-korona_megyei!Q608</f>
        <v>583</v>
      </c>
      <c r="R7" s="9">
        <f>korona_megyei!R609-korona_megyei!R608</f>
        <v>184</v>
      </c>
      <c r="S7" s="9">
        <f>korona_megyei!S609-korona_megyei!S608</f>
        <v>299</v>
      </c>
      <c r="T7" s="9">
        <f>korona_megyei!T609-korona_megyei!T608</f>
        <v>290</v>
      </c>
      <c r="U7" s="9">
        <f>korona_megyei!U609-korona_megyei!U608</f>
        <v>212</v>
      </c>
      <c r="V7" s="9">
        <f>SUM(február[[#This Row],[Bács-Kiskun]:[Zala]])</f>
        <v>7053</v>
      </c>
    </row>
    <row r="8" spans="1:22" x14ac:dyDescent="0.25">
      <c r="A8" s="2">
        <f>korona_megyei!A610</f>
        <v>44601</v>
      </c>
      <c r="B8" s="9">
        <f>korona_megyei!B610-korona_megyei!B609</f>
        <v>708</v>
      </c>
      <c r="C8" s="9">
        <f>korona_megyei!C610-korona_megyei!C609</f>
        <v>991</v>
      </c>
      <c r="D8" s="9">
        <f>korona_megyei!D610-korona_megyei!D609</f>
        <v>477</v>
      </c>
      <c r="E8" s="9">
        <f>korona_megyei!E610-korona_megyei!E609</f>
        <v>861</v>
      </c>
      <c r="F8" s="9">
        <f>korona_megyei!F610-korona_megyei!F609</f>
        <v>1884</v>
      </c>
      <c r="G8" s="9">
        <f>korona_megyei!G610-korona_megyei!G609</f>
        <v>457</v>
      </c>
      <c r="H8" s="9">
        <f>korona_megyei!H610-korona_megyei!H609</f>
        <v>503</v>
      </c>
      <c r="I8" s="9">
        <f>korona_megyei!I610-korona_megyei!I609</f>
        <v>792</v>
      </c>
      <c r="J8" s="9">
        <f>korona_megyei!J610-korona_megyei!J609</f>
        <v>706</v>
      </c>
      <c r="K8" s="9">
        <f>korona_megyei!K610-korona_megyei!K609</f>
        <v>409</v>
      </c>
      <c r="L8" s="9">
        <f>korona_megyei!L610-korona_megyei!L609</f>
        <v>445</v>
      </c>
      <c r="M8" s="9">
        <f>korona_megyei!M610-korona_megyei!M609</f>
        <v>359</v>
      </c>
      <c r="N8" s="9">
        <f>korona_megyei!N610-korona_megyei!N609</f>
        <v>358</v>
      </c>
      <c r="O8" s="9">
        <f>korona_megyei!O610-korona_megyei!O609</f>
        <v>1773</v>
      </c>
      <c r="P8" s="9">
        <f>korona_megyei!P610-korona_megyei!P609</f>
        <v>449</v>
      </c>
      <c r="Q8" s="9">
        <f>korona_megyei!Q610-korona_megyei!Q609</f>
        <v>1044</v>
      </c>
      <c r="R8" s="9">
        <f>korona_megyei!R610-korona_megyei!R609</f>
        <v>377</v>
      </c>
      <c r="S8" s="9">
        <f>korona_megyei!S610-korona_megyei!S609</f>
        <v>387</v>
      </c>
      <c r="T8" s="9">
        <f>korona_megyei!T610-korona_megyei!T609</f>
        <v>523</v>
      </c>
      <c r="U8" s="9">
        <f>korona_megyei!U610-korona_megyei!U609</f>
        <v>429</v>
      </c>
      <c r="V8" s="9">
        <f>SUM(február[[#This Row],[Bács-Kiskun]:[Zala]])</f>
        <v>13932</v>
      </c>
    </row>
    <row r="9" spans="1:22" x14ac:dyDescent="0.25">
      <c r="A9" s="2">
        <f>korona_megyei!A611</f>
        <v>44602</v>
      </c>
      <c r="B9" s="9">
        <f>korona_megyei!B611-korona_megyei!B610</f>
        <v>622</v>
      </c>
      <c r="C9" s="9">
        <f>korona_megyei!C611-korona_megyei!C610</f>
        <v>719</v>
      </c>
      <c r="D9" s="9">
        <f>korona_megyei!D611-korona_megyei!D610</f>
        <v>387</v>
      </c>
      <c r="E9" s="9">
        <f>korona_megyei!E611-korona_megyei!E610</f>
        <v>877</v>
      </c>
      <c r="F9" s="9">
        <f>korona_megyei!F611-korona_megyei!F610</f>
        <v>1795</v>
      </c>
      <c r="G9" s="9">
        <f>korona_megyei!G611-korona_megyei!G610</f>
        <v>541</v>
      </c>
      <c r="H9" s="9">
        <f>korona_megyei!H611-korona_megyei!H610</f>
        <v>552</v>
      </c>
      <c r="I9" s="9">
        <f>korona_megyei!I611-korona_megyei!I610</f>
        <v>737</v>
      </c>
      <c r="J9" s="9">
        <f>korona_megyei!J611-korona_megyei!J610</f>
        <v>679</v>
      </c>
      <c r="K9" s="9">
        <f>korona_megyei!K611-korona_megyei!K610</f>
        <v>342</v>
      </c>
      <c r="L9" s="9">
        <f>korona_megyei!L611-korona_megyei!L610</f>
        <v>401</v>
      </c>
      <c r="M9" s="9">
        <f>korona_megyei!M611-korona_megyei!M610</f>
        <v>400</v>
      </c>
      <c r="N9" s="9">
        <f>korona_megyei!N611-korona_megyei!N610</f>
        <v>291</v>
      </c>
      <c r="O9" s="9">
        <f>korona_megyei!O611-korona_megyei!O610</f>
        <v>1573</v>
      </c>
      <c r="P9" s="9">
        <f>korona_megyei!P611-korona_megyei!P610</f>
        <v>468</v>
      </c>
      <c r="Q9" s="9">
        <f>korona_megyei!Q611-korona_megyei!Q610</f>
        <v>879</v>
      </c>
      <c r="R9" s="9">
        <f>korona_megyei!R611-korona_megyei!R610</f>
        <v>334</v>
      </c>
      <c r="S9" s="9">
        <f>korona_megyei!S611-korona_megyei!S610</f>
        <v>408</v>
      </c>
      <c r="T9" s="9">
        <f>korona_megyei!T611-korona_megyei!T610</f>
        <v>535</v>
      </c>
      <c r="U9" s="9">
        <f>korona_megyei!U611-korona_megyei!U610</f>
        <v>345</v>
      </c>
      <c r="V9" s="9">
        <f>SUM(február[[#This Row],[Bács-Kiskun]:[Zala]])</f>
        <v>12885</v>
      </c>
    </row>
    <row r="10" spans="1:22" x14ac:dyDescent="0.25">
      <c r="A10" s="2">
        <f>korona_megyei!A612</f>
        <v>44603</v>
      </c>
      <c r="B10" s="9">
        <f>korona_megyei!B612-korona_megyei!B611</f>
        <v>533</v>
      </c>
      <c r="C10" s="9">
        <f>korona_megyei!C612-korona_megyei!C611</f>
        <v>595</v>
      </c>
      <c r="D10" s="9">
        <f>korona_megyei!D612-korona_megyei!D611</f>
        <v>383</v>
      </c>
      <c r="E10" s="9">
        <f>korona_megyei!E612-korona_megyei!E611</f>
        <v>931</v>
      </c>
      <c r="F10" s="9">
        <f>korona_megyei!F612-korona_megyei!F611</f>
        <v>1576</v>
      </c>
      <c r="G10" s="9">
        <f>korona_megyei!G612-korona_megyei!G611</f>
        <v>539</v>
      </c>
      <c r="H10" s="9">
        <f>korona_megyei!H612-korona_megyei!H611</f>
        <v>553</v>
      </c>
      <c r="I10" s="9">
        <f>korona_megyei!I612-korona_megyei!I611</f>
        <v>641</v>
      </c>
      <c r="J10" s="9">
        <f>korona_megyei!J612-korona_megyei!J611</f>
        <v>659</v>
      </c>
      <c r="K10" s="9">
        <f>korona_megyei!K612-korona_megyei!K611</f>
        <v>310</v>
      </c>
      <c r="L10" s="9">
        <f>korona_megyei!L612-korona_megyei!L611</f>
        <v>374</v>
      </c>
      <c r="M10" s="9">
        <f>korona_megyei!M612-korona_megyei!M611</f>
        <v>401</v>
      </c>
      <c r="N10" s="9">
        <f>korona_megyei!N612-korona_megyei!N611</f>
        <v>248</v>
      </c>
      <c r="O10" s="9">
        <f>korona_megyei!O612-korona_megyei!O611</f>
        <v>1220</v>
      </c>
      <c r="P10" s="9">
        <f>korona_megyei!P612-korona_megyei!P611</f>
        <v>307</v>
      </c>
      <c r="Q10" s="9">
        <f>korona_megyei!Q612-korona_megyei!Q611</f>
        <v>773</v>
      </c>
      <c r="R10" s="9">
        <f>korona_megyei!R612-korona_megyei!R611</f>
        <v>311</v>
      </c>
      <c r="S10" s="9">
        <f>korona_megyei!S612-korona_megyei!S611</f>
        <v>397</v>
      </c>
      <c r="T10" s="9">
        <f>korona_megyei!T612-korona_megyei!T611</f>
        <v>512</v>
      </c>
      <c r="U10" s="9">
        <f>korona_megyei!U612-korona_megyei!U611</f>
        <v>296</v>
      </c>
      <c r="V10" s="9">
        <f>SUM(február[[#This Row],[Bács-Kiskun]:[Zala]])</f>
        <v>11559</v>
      </c>
    </row>
    <row r="11" spans="1:22" x14ac:dyDescent="0.25">
      <c r="A11" s="2">
        <f>korona_megyei!A613</f>
        <v>44606</v>
      </c>
      <c r="B11" s="9">
        <f>korona_megyei!B613-korona_megyei!B612</f>
        <v>960</v>
      </c>
      <c r="C11" s="9">
        <f>korona_megyei!C613-korona_megyei!C612</f>
        <v>1110</v>
      </c>
      <c r="D11" s="9">
        <f>korona_megyei!D613-korona_megyei!D612</f>
        <v>465</v>
      </c>
      <c r="E11" s="9">
        <f>korona_megyei!E613-korona_megyei!E612</f>
        <v>1705</v>
      </c>
      <c r="F11" s="9">
        <f>korona_megyei!F613-korona_megyei!F612</f>
        <v>3093</v>
      </c>
      <c r="G11" s="9">
        <f>korona_megyei!G613-korona_megyei!G612</f>
        <v>968</v>
      </c>
      <c r="H11" s="9">
        <f>korona_megyei!H613-korona_megyei!H612</f>
        <v>1001</v>
      </c>
      <c r="I11" s="9">
        <f>korona_megyei!I613-korona_megyei!I612</f>
        <v>1226</v>
      </c>
      <c r="J11" s="9">
        <f>korona_megyei!J613-korona_megyei!J612</f>
        <v>1361</v>
      </c>
      <c r="K11" s="9">
        <f>korona_megyei!K613-korona_megyei!K612</f>
        <v>497</v>
      </c>
      <c r="L11" s="9">
        <f>korona_megyei!L613-korona_megyei!L612</f>
        <v>720</v>
      </c>
      <c r="M11" s="9">
        <f>korona_megyei!M613-korona_megyei!M612</f>
        <v>640</v>
      </c>
      <c r="N11" s="9">
        <f>korona_megyei!N613-korona_megyei!N612</f>
        <v>492</v>
      </c>
      <c r="O11" s="9">
        <f>korona_megyei!O613-korona_megyei!O612</f>
        <v>2339</v>
      </c>
      <c r="P11" s="9">
        <f>korona_megyei!P613-korona_megyei!P612</f>
        <v>548</v>
      </c>
      <c r="Q11" s="9">
        <f>korona_megyei!Q613-korona_megyei!Q612</f>
        <v>1353</v>
      </c>
      <c r="R11" s="9">
        <f>korona_megyei!R613-korona_megyei!R612</f>
        <v>462</v>
      </c>
      <c r="S11" s="9">
        <f>korona_megyei!S613-korona_megyei!S612</f>
        <v>795</v>
      </c>
      <c r="T11" s="9">
        <f>korona_megyei!T613-korona_megyei!T612</f>
        <v>938</v>
      </c>
      <c r="U11" s="9">
        <f>korona_megyei!U613-korona_megyei!U612</f>
        <v>408</v>
      </c>
      <c r="V11" s="9">
        <f>SUM(február[[#This Row],[Bács-Kiskun]:[Zala]])</f>
        <v>21081</v>
      </c>
    </row>
    <row r="12" spans="1:22" x14ac:dyDescent="0.25">
      <c r="A12" s="2">
        <f>korona_megyei!A614</f>
        <v>44607</v>
      </c>
      <c r="B12" s="9">
        <f>korona_megyei!B614-korona_megyei!B613</f>
        <v>191</v>
      </c>
      <c r="C12" s="9">
        <f>korona_megyei!C614-korona_megyei!C613</f>
        <v>355</v>
      </c>
      <c r="D12" s="9">
        <f>korona_megyei!D614-korona_megyei!D613</f>
        <v>173</v>
      </c>
      <c r="E12" s="9">
        <f>korona_megyei!E614-korona_megyei!E613</f>
        <v>221</v>
      </c>
      <c r="F12" s="9">
        <f>korona_megyei!F614-korona_megyei!F613</f>
        <v>545</v>
      </c>
      <c r="G12" s="9">
        <f>korona_megyei!G614-korona_megyei!G613</f>
        <v>191</v>
      </c>
      <c r="H12" s="9">
        <f>korona_megyei!H614-korona_megyei!H613</f>
        <v>156</v>
      </c>
      <c r="I12" s="9">
        <f>korona_megyei!I614-korona_megyei!I613</f>
        <v>248</v>
      </c>
      <c r="J12" s="9">
        <f>korona_megyei!J614-korona_megyei!J613</f>
        <v>204</v>
      </c>
      <c r="K12" s="9">
        <f>korona_megyei!K614-korona_megyei!K613</f>
        <v>139</v>
      </c>
      <c r="L12" s="9">
        <f>korona_megyei!L614-korona_megyei!L613</f>
        <v>125</v>
      </c>
      <c r="M12" s="9">
        <f>korona_megyei!M614-korona_megyei!M613</f>
        <v>169</v>
      </c>
      <c r="N12" s="9">
        <f>korona_megyei!N614-korona_megyei!N613</f>
        <v>50</v>
      </c>
      <c r="O12" s="9">
        <f>korona_megyei!O614-korona_megyei!O613</f>
        <v>481</v>
      </c>
      <c r="P12" s="9">
        <f>korona_megyei!P614-korona_megyei!P613</f>
        <v>122</v>
      </c>
      <c r="Q12" s="9">
        <f>korona_megyei!Q614-korona_megyei!Q613</f>
        <v>375</v>
      </c>
      <c r="R12" s="9">
        <f>korona_megyei!R614-korona_megyei!R613</f>
        <v>146</v>
      </c>
      <c r="S12" s="9">
        <f>korona_megyei!S614-korona_megyei!S613</f>
        <v>121</v>
      </c>
      <c r="T12" s="9">
        <f>korona_megyei!T614-korona_megyei!T613</f>
        <v>221</v>
      </c>
      <c r="U12" s="9">
        <f>korona_megyei!U614-korona_megyei!U613</f>
        <v>178</v>
      </c>
      <c r="V12" s="9">
        <f>SUM(február[[#This Row],[Bács-Kiskun]:[Zala]])</f>
        <v>4411</v>
      </c>
    </row>
    <row r="13" spans="1:22" x14ac:dyDescent="0.25">
      <c r="A13" s="2">
        <f>korona_megyei!A615</f>
        <v>44608</v>
      </c>
      <c r="B13" s="9">
        <f>korona_megyei!B615-korona_megyei!B614</f>
        <v>409</v>
      </c>
      <c r="C13" s="9">
        <f>korona_megyei!C615-korona_megyei!C614</f>
        <v>666</v>
      </c>
      <c r="D13" s="9">
        <f>korona_megyei!D615-korona_megyei!D614</f>
        <v>276</v>
      </c>
      <c r="E13" s="9">
        <f>korona_megyei!E615-korona_megyei!E614</f>
        <v>614</v>
      </c>
      <c r="F13" s="9">
        <f>korona_megyei!F615-korona_megyei!F614</f>
        <v>1282</v>
      </c>
      <c r="G13" s="9">
        <f>korona_megyei!G615-korona_megyei!G614</f>
        <v>288</v>
      </c>
      <c r="H13" s="9">
        <f>korona_megyei!H615-korona_megyei!H614</f>
        <v>371</v>
      </c>
      <c r="I13" s="9">
        <f>korona_megyei!I615-korona_megyei!I614</f>
        <v>482</v>
      </c>
      <c r="J13" s="9">
        <f>korona_megyei!J615-korona_megyei!J614</f>
        <v>460</v>
      </c>
      <c r="K13" s="9">
        <f>korona_megyei!K615-korona_megyei!K614</f>
        <v>214</v>
      </c>
      <c r="L13" s="9">
        <f>korona_megyei!L615-korona_megyei!L614</f>
        <v>266</v>
      </c>
      <c r="M13" s="9">
        <f>korona_megyei!M615-korona_megyei!M614</f>
        <v>218</v>
      </c>
      <c r="N13" s="9">
        <f>korona_megyei!N615-korona_megyei!N614</f>
        <v>250</v>
      </c>
      <c r="O13" s="9">
        <f>korona_megyei!O615-korona_megyei!O614</f>
        <v>1007</v>
      </c>
      <c r="P13" s="9">
        <f>korona_megyei!P615-korona_megyei!P614</f>
        <v>259</v>
      </c>
      <c r="Q13" s="9">
        <f>korona_megyei!Q615-korona_megyei!Q614</f>
        <v>740</v>
      </c>
      <c r="R13" s="9">
        <f>korona_megyei!R615-korona_megyei!R614</f>
        <v>237</v>
      </c>
      <c r="S13" s="9">
        <f>korona_megyei!S615-korona_megyei!S614</f>
        <v>233</v>
      </c>
      <c r="T13" s="9">
        <f>korona_megyei!T615-korona_megyei!T614</f>
        <v>361</v>
      </c>
      <c r="U13" s="9">
        <f>korona_megyei!U615-korona_megyei!U614</f>
        <v>250</v>
      </c>
      <c r="V13" s="9">
        <f>SUM(február[[#This Row],[Bács-Kiskun]:[Zala]])</f>
        <v>8883</v>
      </c>
    </row>
    <row r="14" spans="1:22" x14ac:dyDescent="0.25">
      <c r="A14" s="2">
        <f>korona_megyei!A616</f>
        <v>44609</v>
      </c>
      <c r="B14" s="9">
        <f>korona_megyei!B616-korona_megyei!B615</f>
        <v>363</v>
      </c>
      <c r="C14" s="9">
        <f>korona_megyei!C616-korona_megyei!C615</f>
        <v>541</v>
      </c>
      <c r="D14" s="9">
        <f>korona_megyei!D616-korona_megyei!D615</f>
        <v>238</v>
      </c>
      <c r="E14" s="9">
        <f>korona_megyei!E616-korona_megyei!E615</f>
        <v>676</v>
      </c>
      <c r="F14" s="9">
        <f>korona_megyei!F616-korona_megyei!F615</f>
        <v>1317</v>
      </c>
      <c r="G14" s="9">
        <f>korona_megyei!G616-korona_megyei!G615</f>
        <v>410</v>
      </c>
      <c r="H14" s="9">
        <f>korona_megyei!H616-korona_megyei!H615</f>
        <v>332</v>
      </c>
      <c r="I14" s="9">
        <f>korona_megyei!I616-korona_megyei!I615</f>
        <v>431</v>
      </c>
      <c r="J14" s="9">
        <f>korona_megyei!J616-korona_megyei!J615</f>
        <v>436</v>
      </c>
      <c r="K14" s="9">
        <f>korona_megyei!K616-korona_megyei!K615</f>
        <v>236</v>
      </c>
      <c r="L14" s="9">
        <f>korona_megyei!L616-korona_megyei!L615</f>
        <v>278</v>
      </c>
      <c r="M14" s="9">
        <f>korona_megyei!M616-korona_megyei!M615</f>
        <v>238</v>
      </c>
      <c r="N14" s="9">
        <f>korona_megyei!N616-korona_megyei!N615</f>
        <v>224</v>
      </c>
      <c r="O14" s="9">
        <f>korona_megyei!O616-korona_megyei!O615</f>
        <v>900</v>
      </c>
      <c r="P14" s="9">
        <f>korona_megyei!P616-korona_megyei!P615</f>
        <v>281</v>
      </c>
      <c r="Q14" s="9">
        <f>korona_megyei!Q616-korona_megyei!Q615</f>
        <v>619</v>
      </c>
      <c r="R14" s="9">
        <f>korona_megyei!R616-korona_megyei!R615</f>
        <v>228</v>
      </c>
      <c r="S14" s="9">
        <f>korona_megyei!S616-korona_megyei!S615</f>
        <v>240</v>
      </c>
      <c r="T14" s="9">
        <f>korona_megyei!T616-korona_megyei!T615</f>
        <v>383</v>
      </c>
      <c r="U14" s="9">
        <f>korona_megyei!U616-korona_megyei!U615</f>
        <v>207</v>
      </c>
      <c r="V14" s="9">
        <f>SUM(február[[#This Row],[Bács-Kiskun]:[Zala]])</f>
        <v>8578</v>
      </c>
    </row>
    <row r="15" spans="1:22" x14ac:dyDescent="0.25">
      <c r="A15" s="2">
        <f>korona_megyei!A617</f>
        <v>44610</v>
      </c>
      <c r="B15" s="9">
        <f>korona_megyei!B617-korona_megyei!B616</f>
        <v>307</v>
      </c>
      <c r="C15" s="9">
        <f>korona_megyei!C617-korona_megyei!C616</f>
        <v>467</v>
      </c>
      <c r="D15" s="9">
        <f>korona_megyei!D617-korona_megyei!D616</f>
        <v>242</v>
      </c>
      <c r="E15" s="9">
        <f>korona_megyei!E617-korona_megyei!E616</f>
        <v>677</v>
      </c>
      <c r="F15" s="9">
        <f>korona_megyei!F617-korona_megyei!F616</f>
        <v>1015</v>
      </c>
      <c r="G15" s="9">
        <f>korona_megyei!G617-korona_megyei!G616</f>
        <v>298</v>
      </c>
      <c r="H15" s="9">
        <f>korona_megyei!H617-korona_megyei!H616</f>
        <v>332</v>
      </c>
      <c r="I15" s="9">
        <f>korona_megyei!I617-korona_megyei!I616</f>
        <v>416</v>
      </c>
      <c r="J15" s="9">
        <f>korona_megyei!J617-korona_megyei!J616</f>
        <v>456</v>
      </c>
      <c r="K15" s="9">
        <f>korona_megyei!K617-korona_megyei!K616</f>
        <v>232</v>
      </c>
      <c r="L15" s="9">
        <f>korona_megyei!L617-korona_megyei!L616</f>
        <v>266</v>
      </c>
      <c r="M15" s="9">
        <f>korona_megyei!M617-korona_megyei!M616</f>
        <v>261</v>
      </c>
      <c r="N15" s="9">
        <f>korona_megyei!N617-korona_megyei!N616</f>
        <v>191</v>
      </c>
      <c r="O15" s="9">
        <f>korona_megyei!O617-korona_megyei!O616</f>
        <v>711</v>
      </c>
      <c r="P15" s="9">
        <f>korona_megyei!P617-korona_megyei!P616</f>
        <v>211</v>
      </c>
      <c r="Q15" s="9">
        <f>korona_megyei!Q617-korona_megyei!Q616</f>
        <v>537</v>
      </c>
      <c r="R15" s="9">
        <f>korona_megyei!R617-korona_megyei!R616</f>
        <v>184</v>
      </c>
      <c r="S15" s="9">
        <f>korona_megyei!S617-korona_megyei!S616</f>
        <v>204</v>
      </c>
      <c r="T15" s="9">
        <f>korona_megyei!T617-korona_megyei!T616</f>
        <v>334</v>
      </c>
      <c r="U15" s="9">
        <f>korona_megyei!U617-korona_megyei!U616</f>
        <v>139</v>
      </c>
      <c r="V15" s="9">
        <f>SUM(február[[#This Row],[Bács-Kiskun]:[Zala]])</f>
        <v>7480</v>
      </c>
    </row>
    <row r="16" spans="1:22" x14ac:dyDescent="0.25">
      <c r="A16" s="2">
        <f>korona_megyei!A618</f>
        <v>44613</v>
      </c>
      <c r="B16" s="9">
        <f>korona_megyei!B618-korona_megyei!B617</f>
        <v>615</v>
      </c>
      <c r="C16" s="9">
        <f>korona_megyei!C618-korona_megyei!C617</f>
        <v>743</v>
      </c>
      <c r="D16" s="9">
        <f>korona_megyei!D618-korona_megyei!D617</f>
        <v>261</v>
      </c>
      <c r="E16" s="9">
        <f>korona_megyei!E618-korona_megyei!E617</f>
        <v>1153</v>
      </c>
      <c r="F16" s="9">
        <f>korona_megyei!F618-korona_megyei!F617</f>
        <v>2126</v>
      </c>
      <c r="G16" s="9">
        <f>korona_megyei!G618-korona_megyei!G617</f>
        <v>457</v>
      </c>
      <c r="H16" s="9">
        <f>korona_megyei!H618-korona_megyei!H617</f>
        <v>538</v>
      </c>
      <c r="I16" s="9">
        <f>korona_megyei!I618-korona_megyei!I617</f>
        <v>701</v>
      </c>
      <c r="J16" s="9">
        <f>korona_megyei!J618-korona_megyei!J617</f>
        <v>820</v>
      </c>
      <c r="K16" s="9">
        <f>korona_megyei!K618-korona_megyei!K617</f>
        <v>359</v>
      </c>
      <c r="L16" s="9">
        <f>korona_megyei!L618-korona_megyei!L617</f>
        <v>447</v>
      </c>
      <c r="M16" s="9">
        <f>korona_megyei!M618-korona_megyei!M617</f>
        <v>416</v>
      </c>
      <c r="N16" s="9">
        <f>korona_megyei!N618-korona_megyei!N617</f>
        <v>296</v>
      </c>
      <c r="O16" s="9">
        <f>korona_megyei!O618-korona_megyei!O617</f>
        <v>1436</v>
      </c>
      <c r="P16" s="9">
        <f>korona_megyei!P618-korona_megyei!P617</f>
        <v>289</v>
      </c>
      <c r="Q16" s="9">
        <f>korona_megyei!Q618-korona_megyei!Q617</f>
        <v>990</v>
      </c>
      <c r="R16" s="9">
        <f>korona_megyei!R618-korona_megyei!R617</f>
        <v>288</v>
      </c>
      <c r="S16" s="9">
        <f>korona_megyei!S618-korona_megyei!S617</f>
        <v>423</v>
      </c>
      <c r="T16" s="9">
        <f>korona_megyei!T618-korona_megyei!T617</f>
        <v>661</v>
      </c>
      <c r="U16" s="9">
        <f>korona_megyei!U618-korona_megyei!U617</f>
        <v>242</v>
      </c>
      <c r="V16" s="9">
        <f>SUM(február[[#This Row],[Bács-Kiskun]:[Zala]])</f>
        <v>13261</v>
      </c>
    </row>
    <row r="17" spans="1:22" x14ac:dyDescent="0.25">
      <c r="A17" s="2">
        <f>korona_megyei!A619</f>
        <v>44614</v>
      </c>
      <c r="B17" s="9">
        <f>korona_megyei!B619-korona_megyei!B618</f>
        <v>139</v>
      </c>
      <c r="C17" s="9">
        <f>korona_megyei!C619-korona_megyei!C618</f>
        <v>224</v>
      </c>
      <c r="D17" s="9">
        <f>korona_megyei!D619-korona_megyei!D618</f>
        <v>120</v>
      </c>
      <c r="E17" s="9">
        <f>korona_megyei!E619-korona_megyei!E618</f>
        <v>179</v>
      </c>
      <c r="F17" s="9">
        <f>korona_megyei!F619-korona_megyei!F618</f>
        <v>437</v>
      </c>
      <c r="G17" s="9">
        <f>korona_megyei!G619-korona_megyei!G618</f>
        <v>112</v>
      </c>
      <c r="H17" s="9">
        <f>korona_megyei!H619-korona_megyei!H618</f>
        <v>184</v>
      </c>
      <c r="I17" s="9">
        <f>korona_megyei!I619-korona_megyei!I618</f>
        <v>173</v>
      </c>
      <c r="J17" s="9">
        <f>korona_megyei!J619-korona_megyei!J618</f>
        <v>148</v>
      </c>
      <c r="K17" s="9">
        <f>korona_megyei!K619-korona_megyei!K618</f>
        <v>95</v>
      </c>
      <c r="L17" s="9">
        <f>korona_megyei!L619-korona_megyei!L618</f>
        <v>117</v>
      </c>
      <c r="M17" s="9">
        <f>korona_megyei!M619-korona_megyei!M618</f>
        <v>79</v>
      </c>
      <c r="N17" s="9">
        <f>korona_megyei!N619-korona_megyei!N618</f>
        <v>40</v>
      </c>
      <c r="O17" s="9">
        <f>korona_megyei!O619-korona_megyei!O618</f>
        <v>279</v>
      </c>
      <c r="P17" s="9">
        <f>korona_megyei!P619-korona_megyei!P618</f>
        <v>79</v>
      </c>
      <c r="Q17" s="9">
        <f>korona_megyei!Q619-korona_megyei!Q618</f>
        <v>294</v>
      </c>
      <c r="R17" s="9">
        <f>korona_megyei!R619-korona_megyei!R618</f>
        <v>108</v>
      </c>
      <c r="S17" s="9">
        <f>korona_megyei!S619-korona_megyei!S618</f>
        <v>115</v>
      </c>
      <c r="T17" s="9">
        <f>korona_megyei!T619-korona_megyei!T618</f>
        <v>161</v>
      </c>
      <c r="U17" s="9">
        <f>korona_megyei!U619-korona_megyei!U618</f>
        <v>110</v>
      </c>
      <c r="V17" s="9">
        <f>SUM(február[[#This Row],[Bács-Kiskun]:[Zala]])</f>
        <v>3193</v>
      </c>
    </row>
    <row r="18" spans="1:22" x14ac:dyDescent="0.25">
      <c r="A18" s="2">
        <f>korona_megyei!A620</f>
        <v>44615</v>
      </c>
      <c r="B18" s="9">
        <f>korona_megyei!B620-korona_megyei!B619</f>
        <v>249</v>
      </c>
      <c r="C18" s="9">
        <f>korona_megyei!C620-korona_megyei!C619</f>
        <v>393</v>
      </c>
      <c r="D18" s="9">
        <f>korona_megyei!D620-korona_megyei!D619</f>
        <v>219</v>
      </c>
      <c r="E18" s="9">
        <f>korona_megyei!E620-korona_megyei!E619</f>
        <v>501</v>
      </c>
      <c r="F18" s="9">
        <f>korona_megyei!F620-korona_megyei!F619</f>
        <v>880</v>
      </c>
      <c r="G18" s="9">
        <f>korona_megyei!G620-korona_megyei!G619</f>
        <v>391</v>
      </c>
      <c r="H18" s="9">
        <f>korona_megyei!H620-korona_megyei!H619</f>
        <v>228</v>
      </c>
      <c r="I18" s="9">
        <f>korona_megyei!I620-korona_megyei!I619</f>
        <v>300</v>
      </c>
      <c r="J18" s="9">
        <f>korona_megyei!J620-korona_megyei!J619</f>
        <v>337</v>
      </c>
      <c r="K18" s="9">
        <f>korona_megyei!K620-korona_megyei!K619</f>
        <v>190</v>
      </c>
      <c r="L18" s="9">
        <f>korona_megyei!L620-korona_megyei!L619</f>
        <v>189</v>
      </c>
      <c r="M18" s="9">
        <f>korona_megyei!M620-korona_megyei!M619</f>
        <v>155</v>
      </c>
      <c r="N18" s="9">
        <f>korona_megyei!N620-korona_megyei!N619</f>
        <v>155</v>
      </c>
      <c r="O18" s="9">
        <f>korona_megyei!O620-korona_megyei!O619</f>
        <v>693</v>
      </c>
      <c r="P18" s="9">
        <f>korona_megyei!P620-korona_megyei!P619</f>
        <v>175</v>
      </c>
      <c r="Q18" s="9">
        <f>korona_megyei!Q620-korona_megyei!Q619</f>
        <v>592</v>
      </c>
      <c r="R18" s="9">
        <f>korona_megyei!R620-korona_megyei!R619</f>
        <v>141</v>
      </c>
      <c r="S18" s="9">
        <f>korona_megyei!S620-korona_megyei!S619</f>
        <v>153</v>
      </c>
      <c r="T18" s="9">
        <f>korona_megyei!T620-korona_megyei!T619</f>
        <v>216</v>
      </c>
      <c r="U18" s="9">
        <f>korona_megyei!U620-korona_megyei!U619</f>
        <v>129</v>
      </c>
      <c r="V18" s="9">
        <f>SUM(február[[#This Row],[Bács-Kiskun]:[Zala]])</f>
        <v>6286</v>
      </c>
    </row>
    <row r="19" spans="1:22" x14ac:dyDescent="0.25">
      <c r="A19" s="2">
        <f>korona_megyei!A621</f>
        <v>44616</v>
      </c>
      <c r="B19" s="9">
        <f>korona_megyei!B621-korona_megyei!B620</f>
        <v>221</v>
      </c>
      <c r="C19" s="9">
        <f>korona_megyei!C621-korona_megyei!C620</f>
        <v>369</v>
      </c>
      <c r="D19" s="9">
        <f>korona_megyei!D621-korona_megyei!D620</f>
        <v>130</v>
      </c>
      <c r="E19" s="9">
        <f>korona_megyei!E621-korona_megyei!E620</f>
        <v>509</v>
      </c>
      <c r="F19" s="9">
        <f>korona_megyei!F621-korona_megyei!F620</f>
        <v>813</v>
      </c>
      <c r="G19" s="9">
        <f>korona_megyei!G621-korona_megyei!G620</f>
        <v>211</v>
      </c>
      <c r="H19" s="9">
        <f>korona_megyei!H621-korona_megyei!H620</f>
        <v>278</v>
      </c>
      <c r="I19" s="9">
        <f>korona_megyei!I621-korona_megyei!I620</f>
        <v>307</v>
      </c>
      <c r="J19" s="9">
        <f>korona_megyei!J621-korona_megyei!J620</f>
        <v>340</v>
      </c>
      <c r="K19" s="9">
        <f>korona_megyei!K621-korona_megyei!K620</f>
        <v>153</v>
      </c>
      <c r="L19" s="9">
        <f>korona_megyei!L621-korona_megyei!L620</f>
        <v>171</v>
      </c>
      <c r="M19" s="9">
        <f>korona_megyei!M621-korona_megyei!M620</f>
        <v>155</v>
      </c>
      <c r="N19" s="9">
        <f>korona_megyei!N621-korona_megyei!N620</f>
        <v>147</v>
      </c>
      <c r="O19" s="9">
        <f>korona_megyei!O621-korona_megyei!O620</f>
        <v>544</v>
      </c>
      <c r="P19" s="9">
        <f>korona_megyei!P621-korona_megyei!P620</f>
        <v>189</v>
      </c>
      <c r="Q19" s="9">
        <f>korona_megyei!Q621-korona_megyei!Q620</f>
        <v>387</v>
      </c>
      <c r="R19" s="9">
        <f>korona_megyei!R621-korona_megyei!R620</f>
        <v>123</v>
      </c>
      <c r="S19" s="9">
        <f>korona_megyei!S621-korona_megyei!S620</f>
        <v>143</v>
      </c>
      <c r="T19" s="9">
        <f>korona_megyei!T621-korona_megyei!T620</f>
        <v>215</v>
      </c>
      <c r="U19" s="9">
        <f>korona_megyei!U621-korona_megyei!U620</f>
        <v>107</v>
      </c>
      <c r="V19" s="9">
        <f>SUM(február[[#This Row],[Bács-Kiskun]:[Zala]])</f>
        <v>5512</v>
      </c>
    </row>
    <row r="20" spans="1:22" x14ac:dyDescent="0.25">
      <c r="A20" s="2">
        <f>korona_megyei!A622</f>
        <v>44617</v>
      </c>
      <c r="B20" s="9">
        <f>korona_megyei!B622-korona_megyei!B621</f>
        <v>189</v>
      </c>
      <c r="C20" s="9">
        <f>korona_megyei!C622-korona_megyei!C621</f>
        <v>253</v>
      </c>
      <c r="D20" s="9">
        <f>korona_megyei!D622-korona_megyei!D621</f>
        <v>131</v>
      </c>
      <c r="E20" s="9">
        <f>korona_megyei!E622-korona_megyei!E621</f>
        <v>390</v>
      </c>
      <c r="F20" s="9">
        <f>korona_megyei!F622-korona_megyei!F621</f>
        <v>629</v>
      </c>
      <c r="G20" s="9">
        <f>korona_megyei!G622-korona_megyei!G621</f>
        <v>170</v>
      </c>
      <c r="H20" s="9">
        <f>korona_megyei!H622-korona_megyei!H621</f>
        <v>171</v>
      </c>
      <c r="I20" s="9">
        <f>korona_megyei!I622-korona_megyei!I621</f>
        <v>255</v>
      </c>
      <c r="J20" s="9">
        <f>korona_megyei!J622-korona_megyei!J621</f>
        <v>309</v>
      </c>
      <c r="K20" s="9">
        <f>korona_megyei!K622-korona_megyei!K621</f>
        <v>112</v>
      </c>
      <c r="L20" s="9">
        <f>korona_megyei!L622-korona_megyei!L621</f>
        <v>202</v>
      </c>
      <c r="M20" s="9">
        <f>korona_megyei!M622-korona_megyei!M621</f>
        <v>167</v>
      </c>
      <c r="N20" s="9">
        <f>korona_megyei!N622-korona_megyei!N621</f>
        <v>108</v>
      </c>
      <c r="O20" s="9">
        <f>korona_megyei!O622-korona_megyei!O621</f>
        <v>457</v>
      </c>
      <c r="P20" s="9">
        <f>korona_megyei!P622-korona_megyei!P621</f>
        <v>143</v>
      </c>
      <c r="Q20" s="9">
        <f>korona_megyei!Q622-korona_megyei!Q621</f>
        <v>340</v>
      </c>
      <c r="R20" s="9">
        <f>korona_megyei!R622-korona_megyei!R621</f>
        <v>86</v>
      </c>
      <c r="S20" s="9">
        <f>korona_megyei!S622-korona_megyei!S621</f>
        <v>103</v>
      </c>
      <c r="T20" s="9">
        <f>korona_megyei!T622-korona_megyei!T621</f>
        <v>189</v>
      </c>
      <c r="U20" s="9">
        <f>korona_megyei!U622-korona_megyei!U621</f>
        <v>94</v>
      </c>
      <c r="V20" s="9">
        <f>SUM(február[[#This Row],[Bács-Kiskun]:[Zala]])</f>
        <v>4498</v>
      </c>
    </row>
    <row r="21" spans="1:22" x14ac:dyDescent="0.25">
      <c r="A21" s="2">
        <f>korona_megyei!A623</f>
        <v>44620</v>
      </c>
      <c r="B21" s="9">
        <f>korona_megyei!B623-korona_megyei!B622</f>
        <v>395</v>
      </c>
      <c r="C21" s="9">
        <f>korona_megyei!C673-korona_megyei!C622</f>
        <v>8711</v>
      </c>
      <c r="D21" s="9">
        <f>korona_megyei!D673-korona_megyei!D622</f>
        <v>4252</v>
      </c>
      <c r="E21" s="9">
        <f>korona_megyei!E673-korona_megyei!E622</f>
        <v>8911</v>
      </c>
      <c r="F21" s="9">
        <f>korona_megyei!F673-korona_megyei!F622</f>
        <v>38233</v>
      </c>
      <c r="G21" s="9">
        <f>korona_megyei!G673-korona_megyei!G622</f>
        <v>6278</v>
      </c>
      <c r="H21" s="9">
        <f>korona_megyei!H673-korona_megyei!H622</f>
        <v>5765</v>
      </c>
      <c r="I21" s="9">
        <f>korona_megyei!I673-korona_megyei!I622</f>
        <v>8681</v>
      </c>
      <c r="J21" s="9">
        <f>korona_megyei!J673-korona_megyei!J622</f>
        <v>7571</v>
      </c>
      <c r="K21" s="9">
        <f>korona_megyei!K673-korona_megyei!K622</f>
        <v>4251</v>
      </c>
      <c r="L21" s="9">
        <f>korona_megyei!L673-korona_megyei!L622</f>
        <v>4589</v>
      </c>
      <c r="M21" s="9">
        <f>korona_megyei!M673-korona_megyei!M622</f>
        <v>3911</v>
      </c>
      <c r="N21" s="9">
        <f>korona_megyei!N673-korona_megyei!N622</f>
        <v>2707</v>
      </c>
      <c r="O21" s="9">
        <f>korona_megyei!O673-korona_megyei!O622</f>
        <v>20935</v>
      </c>
      <c r="P21" s="9">
        <f>korona_megyei!P673-korona_megyei!P622</f>
        <v>4702</v>
      </c>
      <c r="Q21" s="9">
        <f>korona_megyei!Q673-korona_megyei!Q622</f>
        <v>9523</v>
      </c>
      <c r="R21" s="9">
        <f>korona_megyei!R673-korona_megyei!R622</f>
        <v>3062</v>
      </c>
      <c r="S21" s="9">
        <f>korona_megyei!S673-korona_megyei!S622</f>
        <v>4218</v>
      </c>
      <c r="T21" s="9">
        <f>korona_megyei!T673-korona_megyei!T622</f>
        <v>4982</v>
      </c>
      <c r="U21" s="9">
        <f>korona_megyei!U673-korona_megyei!U622</f>
        <v>3396</v>
      </c>
      <c r="V21" s="9">
        <f>SUM(február[[#This Row],[Bács-Kiskun]:[Zala]])</f>
        <v>155073</v>
      </c>
    </row>
  </sheetData>
  <conditionalFormatting sqref="U1:U104857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{7F7B4E1E-D2CE-4B59-8301-18019F755C41}</x14:id>
        </ext>
      </extLst>
    </cfRule>
  </conditionalFormatting>
  <conditionalFormatting sqref="B2:U21">
    <cfRule type="dataBar" priority="1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{C296B199-7328-476F-946D-F672523A7D66}</x14:id>
        </ext>
      </extLst>
    </cfRule>
  </conditionalFormatting>
  <conditionalFormatting sqref="B2:U21">
    <cfRule type="dataBar" priority="2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{4B43FBA2-C352-43A4-B190-8A9D8A2CCFE7}</x14:id>
        </ext>
      </extLst>
    </cfRule>
  </conditionalFormatting>
  <conditionalFormatting sqref="V2:V21">
    <cfRule type="iconSet" priority="20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ignoredErrors>
    <ignoredError sqref="A2:A3" calculatedColumn="1"/>
  </ignoredErrors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7B4E1E-D2CE-4B59-8301-18019F755C4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U1:U1048576</xm:sqref>
        </x14:conditionalFormatting>
        <x14:conditionalFormatting xmlns:xm="http://schemas.microsoft.com/office/excel/2006/main">
          <x14:cfRule type="dataBar" id="{C296B199-7328-476F-946D-F672523A7D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B2:U21</xm:sqref>
        </x14:conditionalFormatting>
        <x14:conditionalFormatting xmlns:xm="http://schemas.microsoft.com/office/excel/2006/main">
          <x14:cfRule type="dataBar" id="{4B43FBA2-C352-43A4-B190-8A9D8A2CCF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B2:U21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BF52-1842-4263-A424-EB915393D3CA}">
  <dimension ref="A1:V27"/>
  <sheetViews>
    <sheetView showGridLines="0" zoomScaleNormal="100" workbookViewId="0">
      <selection activeCell="A5" sqref="A5"/>
    </sheetView>
  </sheetViews>
  <sheetFormatPr defaultRowHeight="15" x14ac:dyDescent="0.25"/>
  <cols>
    <col min="1" max="1" width="10.7109375" bestFit="1" customWidth="1"/>
    <col min="2" max="21" width="12" customWidth="1"/>
    <col min="22" max="22" width="12.855468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</row>
    <row r="2" spans="1:22" x14ac:dyDescent="0.25">
      <c r="A2" s="2">
        <f>korona_megyei!A583</f>
        <v>44564</v>
      </c>
      <c r="B2" s="13">
        <f>korona_megyei!B583-korona_megyei!B582</f>
        <v>274</v>
      </c>
      <c r="C2" s="13">
        <f>korona_megyei!C583-korona_megyei!C582</f>
        <v>224</v>
      </c>
      <c r="D2" s="13">
        <f>korona_megyei!D583-korona_megyei!D582</f>
        <v>71</v>
      </c>
      <c r="E2" s="13">
        <f>korona_megyei!E583-korona_megyei!E582</f>
        <v>244</v>
      </c>
      <c r="F2" s="13">
        <f>korona_megyei!F583-korona_megyei!F582</f>
        <v>1581</v>
      </c>
      <c r="G2" s="13">
        <f>korona_megyei!G583-korona_megyei!G582</f>
        <v>159</v>
      </c>
      <c r="H2" s="13">
        <f>korona_megyei!H583-korona_megyei!H582</f>
        <v>246</v>
      </c>
      <c r="I2" s="13">
        <f>korona_megyei!I583-korona_megyei!I582</f>
        <v>310</v>
      </c>
      <c r="J2" s="13">
        <f>korona_megyei!J583-korona_megyei!J582</f>
        <v>249</v>
      </c>
      <c r="K2" s="13">
        <f>korona_megyei!K583-korona_megyei!K582</f>
        <v>94</v>
      </c>
      <c r="L2" s="13">
        <f>korona_megyei!L583-korona_megyei!L582</f>
        <v>134</v>
      </c>
      <c r="M2" s="13">
        <f>korona_megyei!M583-korona_megyei!M582</f>
        <v>166</v>
      </c>
      <c r="N2" s="13">
        <f>korona_megyei!N583-korona_megyei!N582</f>
        <v>120</v>
      </c>
      <c r="O2" s="13">
        <f>korona_megyei!O583-korona_megyei!O582</f>
        <v>774</v>
      </c>
      <c r="P2" s="13">
        <f>korona_megyei!P583-korona_megyei!P582</f>
        <v>171</v>
      </c>
      <c r="Q2" s="13">
        <f>korona_megyei!Q583-korona_megyei!Q582</f>
        <v>330</v>
      </c>
      <c r="R2" s="13">
        <f>korona_megyei!R583-korona_megyei!R582</f>
        <v>133</v>
      </c>
      <c r="S2" s="13">
        <f>korona_megyei!S583-korona_megyei!S582</f>
        <v>177</v>
      </c>
      <c r="T2" s="13">
        <f>korona_megyei!T583-korona_megyei!T582</f>
        <v>233</v>
      </c>
      <c r="U2" s="13">
        <f>korona_megyei!U583-korona_megyei!U582</f>
        <v>175</v>
      </c>
      <c r="V2" s="9">
        <f>SUM(január[[#This Row],[Bács-Kiskun]:[Zala]])</f>
        <v>5865</v>
      </c>
    </row>
    <row r="3" spans="1:22" x14ac:dyDescent="0.25">
      <c r="A3" s="2">
        <f>korona_megyei!A584</f>
        <v>44565</v>
      </c>
      <c r="B3" s="13">
        <f>korona_megyei!B584-korona_megyei!B583</f>
        <v>92</v>
      </c>
      <c r="C3" s="13">
        <f>korona_megyei!C584-korona_megyei!C583</f>
        <v>119</v>
      </c>
      <c r="D3" s="13">
        <f>korona_megyei!D584-korona_megyei!D583</f>
        <v>53</v>
      </c>
      <c r="E3" s="13">
        <f>korona_megyei!E584-korona_megyei!E583</f>
        <v>76</v>
      </c>
      <c r="F3" s="13">
        <f>korona_megyei!F584-korona_megyei!F583</f>
        <v>709</v>
      </c>
      <c r="G3" s="13">
        <f>korona_megyei!G584-korona_megyei!G583</f>
        <v>59</v>
      </c>
      <c r="H3" s="13">
        <f>korona_megyei!H584-korona_megyei!H583</f>
        <v>83</v>
      </c>
      <c r="I3" s="13">
        <f>korona_megyei!I584-korona_megyei!I583</f>
        <v>90</v>
      </c>
      <c r="J3" s="13">
        <f>korona_megyei!J584-korona_megyei!J583</f>
        <v>105</v>
      </c>
      <c r="K3" s="13">
        <f>korona_megyei!K584-korona_megyei!K583</f>
        <v>33</v>
      </c>
      <c r="L3" s="13">
        <f>korona_megyei!L584-korona_megyei!L583</f>
        <v>33</v>
      </c>
      <c r="M3" s="13">
        <f>korona_megyei!M584-korona_megyei!M583</f>
        <v>87</v>
      </c>
      <c r="N3" s="13">
        <f>korona_megyei!N584-korona_megyei!N583</f>
        <v>39</v>
      </c>
      <c r="O3" s="13">
        <f>korona_megyei!O584-korona_megyei!O583</f>
        <v>337</v>
      </c>
      <c r="P3" s="13">
        <f>korona_megyei!P584-korona_megyei!P583</f>
        <v>90</v>
      </c>
      <c r="Q3" s="13">
        <f>korona_megyei!Q584-korona_megyei!Q583</f>
        <v>167</v>
      </c>
      <c r="R3" s="13">
        <f>korona_megyei!R584-korona_megyei!R583</f>
        <v>58</v>
      </c>
      <c r="S3" s="13">
        <f>korona_megyei!S584-korona_megyei!S583</f>
        <v>36</v>
      </c>
      <c r="T3" s="13">
        <f>korona_megyei!T584-korona_megyei!T583</f>
        <v>87</v>
      </c>
      <c r="U3" s="13">
        <f>korona_megyei!U584-korona_megyei!U583</f>
        <v>76</v>
      </c>
      <c r="V3" s="9">
        <f>SUM(január[[#This Row],[Bács-Kiskun]:[Zala]])</f>
        <v>2429</v>
      </c>
    </row>
    <row r="4" spans="1:22" x14ac:dyDescent="0.25">
      <c r="A4" s="2">
        <f>korona_megyei!A585</f>
        <v>44566</v>
      </c>
      <c r="B4" s="13">
        <f>korona_megyei!B585-korona_megyei!B584</f>
        <v>235</v>
      </c>
      <c r="C4" s="13">
        <f>korona_megyei!C585-korona_megyei!C584</f>
        <v>206</v>
      </c>
      <c r="D4" s="13">
        <f>korona_megyei!D585-korona_megyei!D584</f>
        <v>115</v>
      </c>
      <c r="E4" s="13">
        <f>korona_megyei!E585-korona_megyei!E584</f>
        <v>183</v>
      </c>
      <c r="F4" s="13">
        <f>korona_megyei!F585-korona_megyei!F584</f>
        <v>1557</v>
      </c>
      <c r="G4" s="13">
        <f>korona_megyei!G585-korona_megyei!G584</f>
        <v>101</v>
      </c>
      <c r="H4" s="13">
        <f>korona_megyei!H585-korona_megyei!H584</f>
        <v>206</v>
      </c>
      <c r="I4" s="13">
        <f>korona_megyei!I585-korona_megyei!I584</f>
        <v>186</v>
      </c>
      <c r="J4" s="13">
        <f>korona_megyei!J585-korona_megyei!J584</f>
        <v>178</v>
      </c>
      <c r="K4" s="13">
        <f>korona_megyei!K585-korona_megyei!K584</f>
        <v>102</v>
      </c>
      <c r="L4" s="13">
        <f>korona_megyei!L585-korona_megyei!L584</f>
        <v>107</v>
      </c>
      <c r="M4" s="13">
        <f>korona_megyei!M585-korona_megyei!M584</f>
        <v>143</v>
      </c>
      <c r="N4" s="13">
        <f>korona_megyei!N585-korona_megyei!N584</f>
        <v>98</v>
      </c>
      <c r="O4" s="13">
        <f>korona_megyei!O585-korona_megyei!O584</f>
        <v>837</v>
      </c>
      <c r="P4" s="13">
        <f>korona_megyei!P585-korona_megyei!P584</f>
        <v>165</v>
      </c>
      <c r="Q4" s="13">
        <f>korona_megyei!Q585-korona_megyei!Q584</f>
        <v>323</v>
      </c>
      <c r="R4" s="13">
        <f>korona_megyei!R585-korona_megyei!R584</f>
        <v>106</v>
      </c>
      <c r="S4" s="13">
        <f>korona_megyei!S585-korona_megyei!S584</f>
        <v>120</v>
      </c>
      <c r="T4" s="13">
        <f>korona_megyei!T585-korona_megyei!T584</f>
        <v>162</v>
      </c>
      <c r="U4" s="13">
        <f>korona_megyei!U585-korona_megyei!U584</f>
        <v>140</v>
      </c>
      <c r="V4" s="9">
        <f>SUM(január[[#This Row],[Bács-Kiskun]:[Zala]])</f>
        <v>5270</v>
      </c>
    </row>
    <row r="5" spans="1:22" x14ac:dyDescent="0.25">
      <c r="A5" s="2">
        <f>korona_megyei!A586</f>
        <v>44567</v>
      </c>
      <c r="B5" s="13">
        <f>korona_megyei!B586-korona_megyei!B585</f>
        <v>218</v>
      </c>
      <c r="C5" s="13">
        <f>korona_megyei!C586-korona_megyei!C585</f>
        <v>176</v>
      </c>
      <c r="D5" s="13">
        <f>korona_megyei!D586-korona_megyei!D585</f>
        <v>141</v>
      </c>
      <c r="E5" s="13">
        <f>korona_megyei!E586-korona_megyei!E585</f>
        <v>220</v>
      </c>
      <c r="F5" s="13">
        <f>korona_megyei!F586-korona_megyei!F585</f>
        <v>1887</v>
      </c>
      <c r="G5" s="13">
        <f>korona_megyei!G586-korona_megyei!G585</f>
        <v>182</v>
      </c>
      <c r="H5" s="13">
        <f>korona_megyei!H586-korona_megyei!H585</f>
        <v>265</v>
      </c>
      <c r="I5" s="13">
        <f>korona_megyei!I586-korona_megyei!I585</f>
        <v>323</v>
      </c>
      <c r="J5" s="13">
        <f>korona_megyei!J586-korona_megyei!J585</f>
        <v>268</v>
      </c>
      <c r="K5" s="13">
        <f>korona_megyei!K586-korona_megyei!K585</f>
        <v>92</v>
      </c>
      <c r="L5" s="13">
        <f>korona_megyei!L586-korona_megyei!L585</f>
        <v>115</v>
      </c>
      <c r="M5" s="13">
        <f>korona_megyei!M586-korona_megyei!M585</f>
        <v>182</v>
      </c>
      <c r="N5" s="13">
        <f>korona_megyei!N586-korona_megyei!N585</f>
        <v>132</v>
      </c>
      <c r="O5" s="13">
        <f>korona_megyei!O586-korona_megyei!O585</f>
        <v>1049</v>
      </c>
      <c r="P5" s="13">
        <f>korona_megyei!P586-korona_megyei!P585</f>
        <v>214</v>
      </c>
      <c r="Q5" s="13">
        <f>korona_megyei!Q586-korona_megyei!Q585</f>
        <v>320</v>
      </c>
      <c r="R5" s="13">
        <f>korona_megyei!R586-korona_megyei!R585</f>
        <v>133</v>
      </c>
      <c r="S5" s="13">
        <f>korona_megyei!S586-korona_megyei!S585</f>
        <v>135</v>
      </c>
      <c r="T5" s="13">
        <f>korona_megyei!T586-korona_megyei!T585</f>
        <v>233</v>
      </c>
      <c r="U5" s="13">
        <f>korona_megyei!U586-korona_megyei!U585</f>
        <v>169</v>
      </c>
      <c r="V5" s="9">
        <f>SUM(január[[#This Row],[Bács-Kiskun]:[Zala]])</f>
        <v>6454</v>
      </c>
    </row>
    <row r="6" spans="1:22" x14ac:dyDescent="0.25">
      <c r="A6" s="2">
        <f>korona_megyei!A587</f>
        <v>44568</v>
      </c>
      <c r="B6" s="13">
        <f>korona_megyei!B587-korona_megyei!B586</f>
        <v>223</v>
      </c>
      <c r="C6" s="13">
        <f>korona_megyei!C587-korona_megyei!C586</f>
        <v>187</v>
      </c>
      <c r="D6" s="13">
        <f>korona_megyei!D587-korona_megyei!D586</f>
        <v>119</v>
      </c>
      <c r="E6" s="13">
        <f>korona_megyei!E587-korona_megyei!E586</f>
        <v>244</v>
      </c>
      <c r="F6" s="13">
        <f>korona_megyei!F587-korona_megyei!F586</f>
        <v>1937</v>
      </c>
      <c r="G6" s="13">
        <f>korona_megyei!G587-korona_megyei!G586</f>
        <v>132</v>
      </c>
      <c r="H6" s="13">
        <f>korona_megyei!H587-korona_megyei!H586</f>
        <v>227</v>
      </c>
      <c r="I6" s="13">
        <f>korona_megyei!I587-korona_megyei!I586</f>
        <v>302</v>
      </c>
      <c r="J6" s="13">
        <f>korona_megyei!J587-korona_megyei!J586</f>
        <v>291</v>
      </c>
      <c r="K6" s="13">
        <f>korona_megyei!K587-korona_megyei!K586</f>
        <v>99</v>
      </c>
      <c r="L6" s="13">
        <f>korona_megyei!L587-korona_megyei!L586</f>
        <v>133</v>
      </c>
      <c r="M6" s="13">
        <f>korona_megyei!M587-korona_megyei!M586</f>
        <v>207</v>
      </c>
      <c r="N6" s="13">
        <f>korona_megyei!N587-korona_megyei!N586</f>
        <v>112</v>
      </c>
      <c r="O6" s="13">
        <f>korona_megyei!O587-korona_megyei!O586</f>
        <v>1060</v>
      </c>
      <c r="P6" s="13">
        <f>korona_megyei!P587-korona_megyei!P586</f>
        <v>202</v>
      </c>
      <c r="Q6" s="13">
        <f>korona_megyei!Q587-korona_megyei!Q586</f>
        <v>316</v>
      </c>
      <c r="R6" s="13">
        <f>korona_megyei!R587-korona_megyei!R586</f>
        <v>124</v>
      </c>
      <c r="S6" s="13">
        <f>korona_megyei!S587-korona_megyei!S586</f>
        <v>178</v>
      </c>
      <c r="T6" s="13">
        <f>korona_megyei!T587-korona_megyei!T586</f>
        <v>242</v>
      </c>
      <c r="U6" s="13">
        <f>korona_megyei!U587-korona_megyei!U586</f>
        <v>189</v>
      </c>
      <c r="V6" s="9">
        <f>SUM(január[[#This Row],[Bács-Kiskun]:[Zala]])</f>
        <v>6524</v>
      </c>
    </row>
    <row r="7" spans="1:22" x14ac:dyDescent="0.25">
      <c r="A7" s="2">
        <f>korona_megyei!A588</f>
        <v>44571</v>
      </c>
      <c r="B7" s="13">
        <f>korona_megyei!B588-korona_megyei!B587</f>
        <v>644</v>
      </c>
      <c r="C7" s="13">
        <f>korona_megyei!C588-korona_megyei!C587</f>
        <v>464</v>
      </c>
      <c r="D7" s="13">
        <f>korona_megyei!D588-korona_megyei!D587</f>
        <v>244</v>
      </c>
      <c r="E7" s="13">
        <f>korona_megyei!E588-korona_megyei!E587</f>
        <v>482</v>
      </c>
      <c r="F7" s="13">
        <f>korona_megyei!F588-korona_megyei!F587</f>
        <v>4278</v>
      </c>
      <c r="G7" s="13">
        <f>korona_megyei!G588-korona_megyei!G587</f>
        <v>403</v>
      </c>
      <c r="H7" s="13">
        <f>korona_megyei!H588-korona_megyei!H587</f>
        <v>645</v>
      </c>
      <c r="I7" s="13">
        <f>korona_megyei!I588-korona_megyei!I587</f>
        <v>786</v>
      </c>
      <c r="J7" s="13">
        <f>korona_megyei!J588-korona_megyei!J587</f>
        <v>618</v>
      </c>
      <c r="K7" s="13">
        <f>korona_megyei!K588-korona_megyei!K587</f>
        <v>227</v>
      </c>
      <c r="L7" s="13">
        <f>korona_megyei!L588-korona_megyei!L587</f>
        <v>225</v>
      </c>
      <c r="M7" s="13">
        <f>korona_megyei!M588-korona_megyei!M587</f>
        <v>432</v>
      </c>
      <c r="N7" s="13">
        <f>korona_megyei!N588-korona_megyei!N587</f>
        <v>237</v>
      </c>
      <c r="O7" s="13">
        <f>korona_megyei!O588-korona_megyei!O587</f>
        <v>2302</v>
      </c>
      <c r="P7" s="13">
        <f>korona_megyei!P588-korona_megyei!P587</f>
        <v>350</v>
      </c>
      <c r="Q7" s="13">
        <f>korona_megyei!Q588-korona_megyei!Q587</f>
        <v>745</v>
      </c>
      <c r="R7" s="13">
        <f>korona_megyei!R588-korona_megyei!R587</f>
        <v>294</v>
      </c>
      <c r="S7" s="13">
        <f>korona_megyei!S588-korona_megyei!S587</f>
        <v>359</v>
      </c>
      <c r="T7" s="13">
        <f>korona_megyei!T588-korona_megyei!T587</f>
        <v>577</v>
      </c>
      <c r="U7" s="13">
        <f>korona_megyei!U588-korona_megyei!U587</f>
        <v>343</v>
      </c>
      <c r="V7" s="9">
        <f>SUM(január[[#This Row],[Bács-Kiskun]:[Zala]])</f>
        <v>14655</v>
      </c>
    </row>
    <row r="8" spans="1:22" x14ac:dyDescent="0.25">
      <c r="A8" s="2">
        <f>korona_megyei!A589</f>
        <v>44572</v>
      </c>
      <c r="B8" s="13">
        <f>korona_megyei!B589-korona_megyei!B588</f>
        <v>130</v>
      </c>
      <c r="C8" s="13">
        <f>korona_megyei!C589-korona_megyei!C588</f>
        <v>98</v>
      </c>
      <c r="D8" s="13">
        <f>korona_megyei!D589-korona_megyei!D588</f>
        <v>56</v>
      </c>
      <c r="E8" s="13">
        <f>korona_megyei!E589-korona_megyei!E588</f>
        <v>72</v>
      </c>
      <c r="F8" s="13">
        <f>korona_megyei!F589-korona_megyei!F588</f>
        <v>1044</v>
      </c>
      <c r="G8" s="13">
        <f>korona_megyei!G589-korona_megyei!G588</f>
        <v>72</v>
      </c>
      <c r="H8" s="13">
        <f>korona_megyei!H589-korona_megyei!H588</f>
        <v>114</v>
      </c>
      <c r="I8" s="13">
        <f>korona_megyei!I589-korona_megyei!I588</f>
        <v>135</v>
      </c>
      <c r="J8" s="13">
        <f>korona_megyei!J589-korona_megyei!J588</f>
        <v>114</v>
      </c>
      <c r="K8" s="13">
        <f>korona_megyei!K589-korona_megyei!K588</f>
        <v>50</v>
      </c>
      <c r="L8" s="13">
        <f>korona_megyei!L589-korona_megyei!L588</f>
        <v>64</v>
      </c>
      <c r="M8" s="13">
        <f>korona_megyei!M589-korona_megyei!M588</f>
        <v>119</v>
      </c>
      <c r="N8" s="13">
        <f>korona_megyei!N589-korona_megyei!N588</f>
        <v>29</v>
      </c>
      <c r="O8" s="13">
        <f>korona_megyei!O589-korona_megyei!O588</f>
        <v>591</v>
      </c>
      <c r="P8" s="13">
        <f>korona_megyei!P589-korona_megyei!P588</f>
        <v>92</v>
      </c>
      <c r="Q8" s="13">
        <f>korona_megyei!Q589-korona_megyei!Q588</f>
        <v>208</v>
      </c>
      <c r="R8" s="13">
        <f>korona_megyei!R589-korona_megyei!R588</f>
        <v>70</v>
      </c>
      <c r="S8" s="13">
        <f>korona_megyei!S589-korona_megyei!S588</f>
        <v>112</v>
      </c>
      <c r="T8" s="13">
        <f>korona_megyei!T589-korona_megyei!T588</f>
        <v>101</v>
      </c>
      <c r="U8" s="13">
        <f>korona_megyei!U589-korona_megyei!U588</f>
        <v>111</v>
      </c>
      <c r="V8" s="9">
        <f>SUM(január[[#This Row],[Bács-Kiskun]:[Zala]])</f>
        <v>3382</v>
      </c>
    </row>
    <row r="9" spans="1:22" x14ac:dyDescent="0.25">
      <c r="A9" s="2">
        <f>korona_megyei!A590</f>
        <v>44573</v>
      </c>
      <c r="B9" s="13">
        <f>korona_megyei!B590-korona_megyei!B589</f>
        <v>295</v>
      </c>
      <c r="C9" s="13">
        <f>korona_megyei!C590-korona_megyei!C589</f>
        <v>270</v>
      </c>
      <c r="D9" s="13">
        <f>korona_megyei!D590-korona_megyei!D589</f>
        <v>166</v>
      </c>
      <c r="E9" s="13">
        <f>korona_megyei!E590-korona_megyei!E589</f>
        <v>218</v>
      </c>
      <c r="F9" s="13">
        <f>korona_megyei!F590-korona_megyei!F589</f>
        <v>2391</v>
      </c>
      <c r="G9" s="13">
        <f>korona_megyei!G590-korona_megyei!G589</f>
        <v>137</v>
      </c>
      <c r="H9" s="13">
        <f>korona_megyei!H590-korona_megyei!H589</f>
        <v>267</v>
      </c>
      <c r="I9" s="13">
        <f>korona_megyei!I590-korona_megyei!I589</f>
        <v>364</v>
      </c>
      <c r="J9" s="13">
        <f>korona_megyei!J590-korona_megyei!J589</f>
        <v>230</v>
      </c>
      <c r="K9" s="13">
        <f>korona_megyei!K590-korona_megyei!K589</f>
        <v>136</v>
      </c>
      <c r="L9" s="13">
        <f>korona_megyei!L590-korona_megyei!L589</f>
        <v>123</v>
      </c>
      <c r="M9" s="13">
        <f>korona_megyei!M590-korona_megyei!M589</f>
        <v>179</v>
      </c>
      <c r="N9" s="13">
        <f>korona_megyei!N590-korona_megyei!N589</f>
        <v>146</v>
      </c>
      <c r="O9" s="13">
        <f>korona_megyei!O590-korona_megyei!O589</f>
        <v>1575</v>
      </c>
      <c r="P9" s="13">
        <f>korona_megyei!P590-korona_megyei!P589</f>
        <v>205</v>
      </c>
      <c r="Q9" s="13">
        <f>korona_megyei!Q590-korona_megyei!Q589</f>
        <v>364</v>
      </c>
      <c r="R9" s="13">
        <f>korona_megyei!R590-korona_megyei!R589</f>
        <v>148</v>
      </c>
      <c r="S9" s="13">
        <f>korona_megyei!S590-korona_megyei!S589</f>
        <v>206</v>
      </c>
      <c r="T9" s="13">
        <f>korona_megyei!T590-korona_megyei!T589</f>
        <v>199</v>
      </c>
      <c r="U9" s="13">
        <f>korona_megyei!U590-korona_megyei!U589</f>
        <v>264</v>
      </c>
      <c r="V9" s="9">
        <f>SUM(január[[#This Row],[Bács-Kiskun]:[Zala]])</f>
        <v>7883</v>
      </c>
    </row>
    <row r="10" spans="1:22" x14ac:dyDescent="0.25">
      <c r="A10" s="2">
        <f>korona_megyei!A591</f>
        <v>44574</v>
      </c>
      <c r="B10" s="13">
        <f>korona_megyei!B591-korona_megyei!B590</f>
        <v>359</v>
      </c>
      <c r="C10" s="13">
        <f>korona_megyei!C591-korona_megyei!C590</f>
        <v>263</v>
      </c>
      <c r="D10" s="13">
        <f>korona_megyei!D591-korona_megyei!D590</f>
        <v>123</v>
      </c>
      <c r="E10" s="13">
        <f>korona_megyei!E591-korona_megyei!E590</f>
        <v>206</v>
      </c>
      <c r="F10" s="13">
        <f>korona_megyei!F591-korona_megyei!F590</f>
        <v>2828</v>
      </c>
      <c r="G10" s="13">
        <f>korona_megyei!G591-korona_megyei!G590</f>
        <v>206</v>
      </c>
      <c r="H10" s="13">
        <f>korona_megyei!H591-korona_megyei!H590</f>
        <v>335</v>
      </c>
      <c r="I10" s="13">
        <f>korona_megyei!I591-korona_megyei!I590</f>
        <v>470</v>
      </c>
      <c r="J10" s="13">
        <f>korona_megyei!J591-korona_megyei!J590</f>
        <v>300</v>
      </c>
      <c r="K10" s="13">
        <f>korona_megyei!K591-korona_megyei!K590</f>
        <v>143</v>
      </c>
      <c r="L10" s="13">
        <f>korona_megyei!L591-korona_megyei!L590</f>
        <v>153</v>
      </c>
      <c r="M10" s="13">
        <f>korona_megyei!M591-korona_megyei!M590</f>
        <v>243</v>
      </c>
      <c r="N10" s="13">
        <f>korona_megyei!N591-korona_megyei!N590</f>
        <v>170</v>
      </c>
      <c r="O10" s="13">
        <f>korona_megyei!O591-korona_megyei!O590</f>
        <v>1845</v>
      </c>
      <c r="P10" s="13">
        <f>korona_megyei!P591-korona_megyei!P590</f>
        <v>219</v>
      </c>
      <c r="Q10" s="13">
        <f>korona_megyei!Q591-korona_megyei!Q590</f>
        <v>418</v>
      </c>
      <c r="R10" s="13">
        <f>korona_megyei!R591-korona_megyei!R590</f>
        <v>153</v>
      </c>
      <c r="S10" s="13">
        <f>korona_megyei!S591-korona_megyei!S590</f>
        <v>183</v>
      </c>
      <c r="T10" s="13">
        <f>korona_megyei!T591-korona_megyei!T590</f>
        <v>317</v>
      </c>
      <c r="U10" s="13">
        <f>korona_megyei!U591-korona_megyei!U590</f>
        <v>282</v>
      </c>
      <c r="V10" s="9">
        <f>SUM(január[[#This Row],[Bács-Kiskun]:[Zala]])</f>
        <v>9216</v>
      </c>
    </row>
    <row r="11" spans="1:22" x14ac:dyDescent="0.25">
      <c r="A11" s="2">
        <f>korona_megyei!A592</f>
        <v>44575</v>
      </c>
      <c r="B11" s="13">
        <f>korona_megyei!B592-korona_megyei!B591</f>
        <v>345</v>
      </c>
      <c r="C11" s="13">
        <f>korona_megyei!C592-korona_megyei!C591</f>
        <v>280</v>
      </c>
      <c r="D11" s="13">
        <f>korona_megyei!D592-korona_megyei!D591</f>
        <v>130</v>
      </c>
      <c r="E11" s="13">
        <f>korona_megyei!E592-korona_megyei!E591</f>
        <v>259</v>
      </c>
      <c r="F11" s="13">
        <f>korona_megyei!F592-korona_megyei!F591</f>
        <v>2309</v>
      </c>
      <c r="G11" s="13">
        <f>korona_megyei!G592-korona_megyei!G591</f>
        <v>282</v>
      </c>
      <c r="H11" s="13">
        <f>korona_megyei!H592-korona_megyei!H591</f>
        <v>346</v>
      </c>
      <c r="I11" s="13">
        <f>korona_megyei!I592-korona_megyei!I591</f>
        <v>526</v>
      </c>
      <c r="J11" s="13">
        <f>korona_megyei!J592-korona_megyei!J591</f>
        <v>347</v>
      </c>
      <c r="K11" s="13">
        <f>korona_megyei!K592-korona_megyei!K591</f>
        <v>174</v>
      </c>
      <c r="L11" s="13">
        <f>korona_megyei!L592-korona_megyei!L591</f>
        <v>187</v>
      </c>
      <c r="M11" s="13">
        <f>korona_megyei!M592-korona_megyei!M591</f>
        <v>270</v>
      </c>
      <c r="N11" s="13">
        <f>korona_megyei!N592-korona_megyei!N591</f>
        <v>108</v>
      </c>
      <c r="O11" s="13">
        <f>korona_megyei!O592-korona_megyei!O591</f>
        <v>1580</v>
      </c>
      <c r="P11" s="13">
        <f>korona_megyei!P592-korona_megyei!P591</f>
        <v>291</v>
      </c>
      <c r="Q11" s="13">
        <f>korona_megyei!Q592-korona_megyei!Q591</f>
        <v>378</v>
      </c>
      <c r="R11" s="13">
        <f>korona_megyei!R592-korona_megyei!R591</f>
        <v>163</v>
      </c>
      <c r="S11" s="13">
        <f>korona_megyei!S592-korona_megyei!S591</f>
        <v>281</v>
      </c>
      <c r="T11" s="13">
        <f>korona_megyei!T592-korona_megyei!T591</f>
        <v>341</v>
      </c>
      <c r="U11" s="13">
        <f>korona_megyei!U592-korona_megyei!U591</f>
        <v>324</v>
      </c>
      <c r="V11" s="9">
        <f>SUM(január[[#This Row],[Bács-Kiskun]:[Zala]])</f>
        <v>8921</v>
      </c>
    </row>
    <row r="12" spans="1:22" x14ac:dyDescent="0.25">
      <c r="A12" s="2">
        <f>korona_megyei!A593</f>
        <v>44578</v>
      </c>
      <c r="B12" s="13">
        <f>korona_megyei!B593-korona_megyei!B592</f>
        <v>854</v>
      </c>
      <c r="C12" s="13">
        <f>korona_megyei!C593-korona_megyei!C592</f>
        <v>702</v>
      </c>
      <c r="D12" s="13">
        <f>korona_megyei!D593-korona_megyei!D592</f>
        <v>435</v>
      </c>
      <c r="E12" s="13">
        <f>korona_megyei!E593-korona_megyei!E592</f>
        <v>558</v>
      </c>
      <c r="F12" s="13">
        <f>korona_megyei!F593-korona_megyei!F592</f>
        <v>5506</v>
      </c>
      <c r="G12" s="13">
        <f>korona_megyei!G593-korona_megyei!G592</f>
        <v>804</v>
      </c>
      <c r="H12" s="13">
        <f>korona_megyei!H593-korona_megyei!H592</f>
        <v>892</v>
      </c>
      <c r="I12" s="13">
        <f>korona_megyei!I593-korona_megyei!I592</f>
        <v>1369</v>
      </c>
      <c r="J12" s="13">
        <f>korona_megyei!J593-korona_megyei!J592</f>
        <v>763</v>
      </c>
      <c r="K12" s="13">
        <f>korona_megyei!K593-korona_megyei!K592</f>
        <v>335</v>
      </c>
      <c r="L12" s="13">
        <f>korona_megyei!L593-korona_megyei!L592</f>
        <v>332</v>
      </c>
      <c r="M12" s="13">
        <f>korona_megyei!M593-korona_megyei!M592</f>
        <v>654</v>
      </c>
      <c r="N12" s="13">
        <f>korona_megyei!N593-korona_megyei!N592</f>
        <v>250</v>
      </c>
      <c r="O12" s="13">
        <f>korona_megyei!O593-korona_megyei!O592</f>
        <v>3733</v>
      </c>
      <c r="P12" s="13">
        <f>korona_megyei!P593-korona_megyei!P592</f>
        <v>697</v>
      </c>
      <c r="Q12" s="13">
        <f>korona_megyei!Q593-korona_megyei!Q592</f>
        <v>938</v>
      </c>
      <c r="R12" s="13">
        <f>korona_megyei!R593-korona_megyei!R592</f>
        <v>376</v>
      </c>
      <c r="S12" s="13">
        <f>korona_megyei!S593-korona_megyei!S592</f>
        <v>728</v>
      </c>
      <c r="T12" s="13">
        <f>korona_megyei!T593-korona_megyei!T592</f>
        <v>660</v>
      </c>
      <c r="U12" s="13">
        <f>korona_megyei!U593-korona_megyei!U592</f>
        <v>633</v>
      </c>
      <c r="V12" s="9">
        <f>SUM(január[[#This Row],[Bács-Kiskun]:[Zala]])</f>
        <v>21219</v>
      </c>
    </row>
    <row r="13" spans="1:22" x14ac:dyDescent="0.25">
      <c r="A13" s="2">
        <f>korona_megyei!A594</f>
        <v>44579</v>
      </c>
      <c r="B13" s="13">
        <f>korona_megyei!B594-korona_megyei!B593</f>
        <v>206</v>
      </c>
      <c r="C13" s="13">
        <f>korona_megyei!C594-korona_megyei!C593</f>
        <v>310</v>
      </c>
      <c r="D13" s="13">
        <f>korona_megyei!D594-korona_megyei!D593</f>
        <v>157</v>
      </c>
      <c r="E13" s="13">
        <f>korona_megyei!E594-korona_megyei!E593</f>
        <v>133</v>
      </c>
      <c r="F13" s="13">
        <f>korona_megyei!F594-korona_megyei!F593</f>
        <v>1749</v>
      </c>
      <c r="G13" s="13">
        <f>korona_megyei!G594-korona_megyei!G593</f>
        <v>120</v>
      </c>
      <c r="H13" s="13">
        <f>korona_megyei!H594-korona_megyei!H593</f>
        <v>155</v>
      </c>
      <c r="I13" s="13">
        <f>korona_megyei!I594-korona_megyei!I593</f>
        <v>380</v>
      </c>
      <c r="J13" s="13">
        <f>korona_megyei!J594-korona_megyei!J593</f>
        <v>159</v>
      </c>
      <c r="K13" s="13">
        <f>korona_megyei!K594-korona_megyei!K593</f>
        <v>140</v>
      </c>
      <c r="L13" s="13">
        <f>korona_megyei!L594-korona_megyei!L593</f>
        <v>137</v>
      </c>
      <c r="M13" s="13">
        <f>korona_megyei!M594-korona_megyei!M593</f>
        <v>312</v>
      </c>
      <c r="N13" s="13">
        <f>korona_megyei!N594-korona_megyei!N593</f>
        <v>81</v>
      </c>
      <c r="O13" s="13">
        <f>korona_megyei!O594-korona_megyei!O593</f>
        <v>1293</v>
      </c>
      <c r="P13" s="13">
        <f>korona_megyei!P594-korona_megyei!P593</f>
        <v>198</v>
      </c>
      <c r="Q13" s="13">
        <f>korona_megyei!Q594-korona_megyei!Q593</f>
        <v>443</v>
      </c>
      <c r="R13" s="13">
        <f>korona_megyei!R594-korona_megyei!R593</f>
        <v>133</v>
      </c>
      <c r="S13" s="13">
        <f>korona_megyei!S594-korona_megyei!S593</f>
        <v>222</v>
      </c>
      <c r="T13" s="13">
        <f>korona_megyei!T594-korona_megyei!T593</f>
        <v>243</v>
      </c>
      <c r="U13" s="13">
        <f>korona_megyei!U594-korona_megyei!U593</f>
        <v>280</v>
      </c>
      <c r="V13" s="9">
        <f>SUM(január[[#This Row],[Bács-Kiskun]:[Zala]])</f>
        <v>6851</v>
      </c>
    </row>
    <row r="14" spans="1:22" x14ac:dyDescent="0.25">
      <c r="A14" s="2">
        <f>korona_megyei!A595</f>
        <v>44580</v>
      </c>
      <c r="B14" s="13">
        <f>korona_megyei!B595-korona_megyei!B594</f>
        <v>686</v>
      </c>
      <c r="C14" s="13">
        <f>korona_megyei!C595-korona_megyei!C594</f>
        <v>575</v>
      </c>
      <c r="D14" s="13">
        <f>korona_megyei!D595-korona_megyei!D594</f>
        <v>370</v>
      </c>
      <c r="E14" s="13">
        <f>korona_megyei!E595-korona_megyei!E594</f>
        <v>404</v>
      </c>
      <c r="F14" s="13">
        <f>korona_megyei!F595-korona_megyei!F594</f>
        <v>3546</v>
      </c>
      <c r="G14" s="13">
        <f>korona_megyei!G595-korona_megyei!G594</f>
        <v>298</v>
      </c>
      <c r="H14" s="13">
        <f>korona_megyei!H595-korona_megyei!H594</f>
        <v>551</v>
      </c>
      <c r="I14" s="13">
        <f>korona_megyei!I595-korona_megyei!I594</f>
        <v>932</v>
      </c>
      <c r="J14" s="13">
        <f>korona_megyei!J595-korona_megyei!J594</f>
        <v>479</v>
      </c>
      <c r="K14" s="13">
        <f>korona_megyei!K595-korona_megyei!K594</f>
        <v>328</v>
      </c>
      <c r="L14" s="13">
        <f>korona_megyei!L595-korona_megyei!L594</f>
        <v>233</v>
      </c>
      <c r="M14" s="13">
        <f>korona_megyei!M595-korona_megyei!M594</f>
        <v>453</v>
      </c>
      <c r="N14" s="13">
        <f>korona_megyei!N595-korona_megyei!N594</f>
        <v>205</v>
      </c>
      <c r="O14" s="13">
        <f>korona_megyei!O595-korona_megyei!O594</f>
        <v>2976</v>
      </c>
      <c r="P14" s="13">
        <f>korona_megyei!P595-korona_megyei!P594</f>
        <v>523</v>
      </c>
      <c r="Q14" s="13">
        <f>korona_megyei!Q595-korona_megyei!Q594</f>
        <v>711</v>
      </c>
      <c r="R14" s="13">
        <f>korona_megyei!R595-korona_megyei!R594</f>
        <v>244</v>
      </c>
      <c r="S14" s="13">
        <f>korona_megyei!S595-korona_megyei!S594</f>
        <v>469</v>
      </c>
      <c r="T14" s="13">
        <f>korona_megyei!T595-korona_megyei!T594</f>
        <v>446</v>
      </c>
      <c r="U14" s="13">
        <f>korona_megyei!U595-korona_megyei!U594</f>
        <v>461</v>
      </c>
      <c r="V14" s="9">
        <f>SUM(január[[#This Row],[Bács-Kiskun]:[Zala]])</f>
        <v>14890</v>
      </c>
    </row>
    <row r="15" spans="1:22" x14ac:dyDescent="0.25">
      <c r="A15" s="2">
        <f>korona_megyei!A596</f>
        <v>44581</v>
      </c>
      <c r="B15" s="13">
        <f>korona_megyei!B596-korona_megyei!B595</f>
        <v>612</v>
      </c>
      <c r="C15" s="13">
        <f>korona_megyei!C596-korona_megyei!C595</f>
        <v>585</v>
      </c>
      <c r="D15" s="13">
        <f>korona_megyei!D596-korona_megyei!D595</f>
        <v>362</v>
      </c>
      <c r="E15" s="13">
        <f>korona_megyei!E596-korona_megyei!E595</f>
        <v>493</v>
      </c>
      <c r="F15" s="13">
        <f>korona_megyei!F596-korona_megyei!F595</f>
        <v>3530</v>
      </c>
      <c r="G15" s="13">
        <f>korona_megyei!G596-korona_megyei!G595</f>
        <v>569</v>
      </c>
      <c r="H15" s="13">
        <f>korona_megyei!H596-korona_megyei!H595</f>
        <v>552</v>
      </c>
      <c r="I15" s="13">
        <f>korona_megyei!I596-korona_megyei!I595</f>
        <v>1168</v>
      </c>
      <c r="J15" s="13">
        <f>korona_megyei!J596-korona_megyei!J595</f>
        <v>528</v>
      </c>
      <c r="K15" s="13">
        <f>korona_megyei!K596-korona_megyei!K595</f>
        <v>329</v>
      </c>
      <c r="L15" s="13">
        <f>korona_megyei!L596-korona_megyei!L595</f>
        <v>315</v>
      </c>
      <c r="M15" s="13">
        <f>korona_megyei!M596-korona_megyei!M595</f>
        <v>546</v>
      </c>
      <c r="N15" s="13">
        <f>korona_megyei!N596-korona_megyei!N595</f>
        <v>259</v>
      </c>
      <c r="O15" s="13">
        <f>korona_megyei!O596-korona_megyei!O595</f>
        <v>2641</v>
      </c>
      <c r="P15" s="13">
        <f>korona_megyei!P596-korona_megyei!P595</f>
        <v>505</v>
      </c>
      <c r="Q15" s="13">
        <f>korona_megyei!Q596-korona_megyei!Q595</f>
        <v>718</v>
      </c>
      <c r="R15" s="13">
        <f>korona_megyei!R596-korona_megyei!R595</f>
        <v>271</v>
      </c>
      <c r="S15" s="13">
        <f>korona_megyei!S596-korona_megyei!S595</f>
        <v>565</v>
      </c>
      <c r="T15" s="13">
        <f>korona_megyei!T596-korona_megyei!T595</f>
        <v>500</v>
      </c>
      <c r="U15" s="13">
        <f>korona_megyei!U596-korona_megyei!U595</f>
        <v>478</v>
      </c>
      <c r="V15" s="9">
        <f>SUM(január[[#This Row],[Bács-Kiskun]:[Zala]])</f>
        <v>15526</v>
      </c>
    </row>
    <row r="16" spans="1:22" x14ac:dyDescent="0.25">
      <c r="A16" s="2">
        <f>korona_megyei!A597</f>
        <v>44582</v>
      </c>
      <c r="B16" s="13">
        <f>korona_megyei!B597-korona_megyei!B596</f>
        <v>698</v>
      </c>
      <c r="C16" s="13">
        <f>korona_megyei!C597-korona_megyei!C596</f>
        <v>543</v>
      </c>
      <c r="D16" s="13">
        <f>korona_megyei!D597-korona_megyei!D596</f>
        <v>391</v>
      </c>
      <c r="E16" s="13">
        <f>korona_megyei!E597-korona_megyei!E596</f>
        <v>560</v>
      </c>
      <c r="F16" s="13">
        <f>korona_megyei!F597-korona_megyei!F596</f>
        <v>3415</v>
      </c>
      <c r="G16" s="13">
        <f>korona_megyei!G597-korona_megyei!G596</f>
        <v>595</v>
      </c>
      <c r="H16" s="13">
        <f>korona_megyei!H597-korona_megyei!H596</f>
        <v>587</v>
      </c>
      <c r="I16" s="13">
        <f>korona_megyei!I597-korona_megyei!I596</f>
        <v>1049</v>
      </c>
      <c r="J16" s="13">
        <f>korona_megyei!J597-korona_megyei!J596</f>
        <v>762</v>
      </c>
      <c r="K16" s="13">
        <f>korona_megyei!K597-korona_megyei!K596</f>
        <v>344</v>
      </c>
      <c r="L16" s="13">
        <f>korona_megyei!L597-korona_megyei!L596</f>
        <v>299</v>
      </c>
      <c r="M16" s="13">
        <f>korona_megyei!M597-korona_megyei!M596</f>
        <v>616</v>
      </c>
      <c r="N16" s="13">
        <f>korona_megyei!N597-korona_megyei!N596</f>
        <v>267</v>
      </c>
      <c r="O16" s="13">
        <f>korona_megyei!O597-korona_megyei!O596</f>
        <v>2480</v>
      </c>
      <c r="P16" s="13">
        <f>korona_megyei!P597-korona_megyei!P596</f>
        <v>571</v>
      </c>
      <c r="Q16" s="13">
        <f>korona_megyei!Q597-korona_megyei!Q596</f>
        <v>706</v>
      </c>
      <c r="R16" s="13">
        <f>korona_megyei!R597-korona_megyei!R596</f>
        <v>291</v>
      </c>
      <c r="S16" s="13">
        <f>korona_megyei!S597-korona_megyei!S596</f>
        <v>567</v>
      </c>
      <c r="T16" s="13">
        <f>korona_megyei!T597-korona_megyei!T596</f>
        <v>630</v>
      </c>
      <c r="U16" s="13">
        <f>korona_megyei!U597-korona_megyei!U596</f>
        <v>586</v>
      </c>
      <c r="V16" s="9">
        <f>SUM(január[[#This Row],[Bács-Kiskun]:[Zala]])</f>
        <v>15957</v>
      </c>
    </row>
    <row r="17" spans="1:22" x14ac:dyDescent="0.25">
      <c r="A17" s="2">
        <f>korona_megyei!A598</f>
        <v>44585</v>
      </c>
      <c r="B17" s="13">
        <f>korona_megyei!B598-korona_megyei!B597</f>
        <v>1752</v>
      </c>
      <c r="C17" s="13">
        <f>korona_megyei!C598-korona_megyei!C597</f>
        <v>1442</v>
      </c>
      <c r="D17" s="13">
        <f>korona_megyei!D598-korona_megyei!D597</f>
        <v>803</v>
      </c>
      <c r="E17" s="13">
        <f>korona_megyei!E598-korona_megyei!E597</f>
        <v>1483</v>
      </c>
      <c r="F17" s="13">
        <f>korona_megyei!F598-korona_megyei!F597</f>
        <v>8414</v>
      </c>
      <c r="G17" s="13">
        <f>korona_megyei!G598-korona_megyei!G597</f>
        <v>1458</v>
      </c>
      <c r="H17" s="13">
        <f>korona_megyei!H598-korona_megyei!H597</f>
        <v>1641</v>
      </c>
      <c r="I17" s="13">
        <f>korona_megyei!I598-korona_megyei!I597</f>
        <v>2855</v>
      </c>
      <c r="J17" s="13">
        <f>korona_megyei!J598-korona_megyei!J597</f>
        <v>1732</v>
      </c>
      <c r="K17" s="13">
        <f>korona_megyei!K598-korona_megyei!K597</f>
        <v>906</v>
      </c>
      <c r="L17" s="13">
        <f>korona_megyei!L598-korona_megyei!L597</f>
        <v>852</v>
      </c>
      <c r="M17" s="13">
        <f>korona_megyei!M598-korona_megyei!M597</f>
        <v>1461</v>
      </c>
      <c r="N17" s="13">
        <f>korona_megyei!N598-korona_megyei!N597</f>
        <v>697</v>
      </c>
      <c r="O17" s="13">
        <f>korona_megyei!O598-korona_megyei!O597</f>
        <v>6382</v>
      </c>
      <c r="P17" s="13">
        <f>korona_megyei!P598-korona_megyei!P597</f>
        <v>1238</v>
      </c>
      <c r="Q17" s="13">
        <f>korona_megyei!Q598-korona_megyei!Q597</f>
        <v>1803</v>
      </c>
      <c r="R17" s="13">
        <f>korona_megyei!R598-korona_megyei!R597</f>
        <v>623</v>
      </c>
      <c r="S17" s="13">
        <f>korona_megyei!S598-korona_megyei!S597</f>
        <v>1361</v>
      </c>
      <c r="T17" s="13">
        <f>korona_megyei!T598-korona_megyei!T597</f>
        <v>1690</v>
      </c>
      <c r="U17" s="13">
        <f>korona_megyei!U598-korona_megyei!U597</f>
        <v>1335</v>
      </c>
      <c r="V17" s="9">
        <f>SUM(január[[#This Row],[Bács-Kiskun]:[Zala]])</f>
        <v>39928</v>
      </c>
    </row>
    <row r="18" spans="1:22" x14ac:dyDescent="0.25">
      <c r="A18" s="2">
        <f>korona_megyei!A599</f>
        <v>44586</v>
      </c>
      <c r="B18" s="13">
        <f>korona_megyei!B599-korona_megyei!B598</f>
        <v>392</v>
      </c>
      <c r="C18" s="13">
        <f>korona_megyei!C599-korona_megyei!C598</f>
        <v>480</v>
      </c>
      <c r="D18" s="13">
        <f>korona_megyei!D599-korona_megyei!D598</f>
        <v>261</v>
      </c>
      <c r="E18" s="13">
        <f>korona_megyei!E599-korona_megyei!E598</f>
        <v>214</v>
      </c>
      <c r="F18" s="13">
        <f>korona_megyei!F599-korona_megyei!F598</f>
        <v>1783</v>
      </c>
      <c r="G18" s="13">
        <f>korona_megyei!G599-korona_megyei!G598</f>
        <v>307</v>
      </c>
      <c r="H18" s="13">
        <f>korona_megyei!H599-korona_megyei!H598</f>
        <v>449</v>
      </c>
      <c r="I18" s="13">
        <f>korona_megyei!I599-korona_megyei!I598</f>
        <v>858</v>
      </c>
      <c r="J18" s="13">
        <f>korona_megyei!J599-korona_megyei!J598</f>
        <v>411</v>
      </c>
      <c r="K18" s="13">
        <f>korona_megyei!K599-korona_megyei!K598</f>
        <v>245</v>
      </c>
      <c r="L18" s="13">
        <f>korona_megyei!L599-korona_megyei!L598</f>
        <v>199</v>
      </c>
      <c r="M18" s="13">
        <f>korona_megyei!M599-korona_megyei!M598</f>
        <v>320</v>
      </c>
      <c r="N18" s="13">
        <f>korona_megyei!N599-korona_megyei!N598</f>
        <v>89</v>
      </c>
      <c r="O18" s="13">
        <f>korona_megyei!O599-korona_megyei!O598</f>
        <v>1339</v>
      </c>
      <c r="P18" s="13">
        <f>korona_megyei!P599-korona_megyei!P598</f>
        <v>309</v>
      </c>
      <c r="Q18" s="13">
        <f>korona_megyei!Q599-korona_megyei!Q598</f>
        <v>619</v>
      </c>
      <c r="R18" s="13">
        <f>korona_megyei!R599-korona_megyei!R598</f>
        <v>195</v>
      </c>
      <c r="S18" s="13">
        <f>korona_megyei!S599-korona_megyei!S598</f>
        <v>448</v>
      </c>
      <c r="T18" s="13">
        <f>korona_megyei!T599-korona_megyei!T598</f>
        <v>548</v>
      </c>
      <c r="U18" s="13">
        <f>korona_megyei!U599-korona_megyei!U598</f>
        <v>251</v>
      </c>
      <c r="V18" s="9">
        <f>SUM(január[[#This Row],[Bács-Kiskun]:[Zala]])</f>
        <v>9717</v>
      </c>
    </row>
    <row r="19" spans="1:22" x14ac:dyDescent="0.25">
      <c r="A19" s="2">
        <f>korona_megyei!A600</f>
        <v>44587</v>
      </c>
      <c r="B19" s="13">
        <f>korona_megyei!B600-korona_megyei!B599</f>
        <v>814</v>
      </c>
      <c r="C19" s="13">
        <f>korona_megyei!C600-korona_megyei!C599</f>
        <v>1015</v>
      </c>
      <c r="D19" s="13">
        <f>korona_megyei!D600-korona_megyei!D599</f>
        <v>673</v>
      </c>
      <c r="E19" s="13">
        <f>korona_megyei!E600-korona_megyei!E599</f>
        <v>724</v>
      </c>
      <c r="F19" s="13">
        <f>korona_megyei!F600-korona_megyei!F599</f>
        <v>3658</v>
      </c>
      <c r="G19" s="13">
        <f>korona_megyei!G600-korona_megyei!G599</f>
        <v>576</v>
      </c>
      <c r="H19" s="13">
        <f>korona_megyei!H600-korona_megyei!H599</f>
        <v>808</v>
      </c>
      <c r="I19" s="13">
        <f>korona_megyei!I600-korona_megyei!I599</f>
        <v>1287</v>
      </c>
      <c r="J19" s="13">
        <f>korona_megyei!J600-korona_megyei!J599</f>
        <v>791</v>
      </c>
      <c r="K19" s="13">
        <f>korona_megyei!K600-korona_megyei!K599</f>
        <v>630</v>
      </c>
      <c r="L19" s="13">
        <f>korona_megyei!L600-korona_megyei!L599</f>
        <v>447</v>
      </c>
      <c r="M19" s="13">
        <f>korona_megyei!M600-korona_megyei!M599</f>
        <v>694</v>
      </c>
      <c r="N19" s="13">
        <f>korona_megyei!N600-korona_megyei!N599</f>
        <v>275</v>
      </c>
      <c r="O19" s="13">
        <f>korona_megyei!O600-korona_megyei!O599</f>
        <v>3342</v>
      </c>
      <c r="P19" s="13">
        <f>korona_megyei!P600-korona_megyei!P599</f>
        <v>757</v>
      </c>
      <c r="Q19" s="13">
        <f>korona_megyei!Q600-korona_megyei!Q599</f>
        <v>1154</v>
      </c>
      <c r="R19" s="13">
        <f>korona_megyei!R600-korona_megyei!R599</f>
        <v>403</v>
      </c>
      <c r="S19" s="13">
        <f>korona_megyei!S600-korona_megyei!S599</f>
        <v>771</v>
      </c>
      <c r="T19" s="13">
        <f>korona_megyei!T600-korona_megyei!T599</f>
        <v>709</v>
      </c>
      <c r="U19" s="13">
        <f>korona_megyei!U600-korona_megyei!U599</f>
        <v>646</v>
      </c>
      <c r="V19" s="9">
        <f>SUM(január[[#This Row],[Bács-Kiskun]:[Zala]])</f>
        <v>20174</v>
      </c>
    </row>
    <row r="20" spans="1:22" x14ac:dyDescent="0.25">
      <c r="A20" s="2">
        <f>korona_megyei!A601</f>
        <v>44588</v>
      </c>
      <c r="B20" s="13">
        <f>korona_megyei!B601-korona_megyei!B600</f>
        <v>826</v>
      </c>
      <c r="C20" s="13">
        <f>korona_megyei!C601-korona_megyei!C600</f>
        <v>904</v>
      </c>
      <c r="D20" s="13">
        <f>korona_megyei!D601-korona_megyei!D600</f>
        <v>556</v>
      </c>
      <c r="E20" s="13">
        <f>korona_megyei!E601-korona_megyei!E600</f>
        <v>712</v>
      </c>
      <c r="F20" s="13">
        <f>korona_megyei!F601-korona_megyei!F600</f>
        <v>3202</v>
      </c>
      <c r="G20" s="13">
        <f>korona_megyei!G601-korona_megyei!G600</f>
        <v>766</v>
      </c>
      <c r="H20" s="13">
        <f>korona_megyei!H601-korona_megyei!H600</f>
        <v>755</v>
      </c>
      <c r="I20" s="13">
        <f>korona_megyei!I601-korona_megyei!I600</f>
        <v>1552</v>
      </c>
      <c r="J20" s="13">
        <f>korona_megyei!J601-korona_megyei!J600</f>
        <v>829</v>
      </c>
      <c r="K20" s="13">
        <f>korona_megyei!K601-korona_megyei!K600</f>
        <v>494</v>
      </c>
      <c r="L20" s="13">
        <f>korona_megyei!L601-korona_megyei!L600</f>
        <v>465</v>
      </c>
      <c r="M20" s="13">
        <f>korona_megyei!M601-korona_megyei!M600</f>
        <v>836</v>
      </c>
      <c r="N20" s="13">
        <f>korona_megyei!N601-korona_megyei!N600</f>
        <v>336</v>
      </c>
      <c r="O20" s="13">
        <f>korona_megyei!O601-korona_megyei!O600</f>
        <v>2698</v>
      </c>
      <c r="P20" s="13">
        <f>korona_megyei!P601-korona_megyei!P600</f>
        <v>556</v>
      </c>
      <c r="Q20" s="13">
        <f>korona_megyei!Q601-korona_megyei!Q600</f>
        <v>1158</v>
      </c>
      <c r="R20" s="13">
        <f>korona_megyei!R601-korona_megyei!R600</f>
        <v>463</v>
      </c>
      <c r="S20" s="13">
        <f>korona_megyei!S601-korona_megyei!S600</f>
        <v>713</v>
      </c>
      <c r="T20" s="13">
        <f>korona_megyei!T601-korona_megyei!T600</f>
        <v>788</v>
      </c>
      <c r="U20" s="13">
        <f>korona_megyei!U601-korona_megyei!U600</f>
        <v>604</v>
      </c>
      <c r="V20" s="9">
        <f>SUM(január[[#This Row],[Bács-Kiskun]:[Zala]])</f>
        <v>19213</v>
      </c>
    </row>
    <row r="21" spans="1:22" x14ac:dyDescent="0.25">
      <c r="A21" s="2">
        <f>korona_megyei!A602</f>
        <v>44589</v>
      </c>
      <c r="B21" s="13">
        <f>korona_megyei!B602-korona_megyei!B601</f>
        <v>690</v>
      </c>
      <c r="C21" s="13">
        <f>korona_megyei!C602-korona_megyei!C601</f>
        <v>740</v>
      </c>
      <c r="D21" s="13">
        <f>korona_megyei!D602-korona_megyei!D601</f>
        <v>525</v>
      </c>
      <c r="E21" s="13">
        <f>korona_megyei!E602-korona_megyei!E601</f>
        <v>891</v>
      </c>
      <c r="F21" s="13">
        <f>korona_megyei!F602-korona_megyei!F601</f>
        <v>2838</v>
      </c>
      <c r="G21" s="13">
        <f>korona_megyei!G602-korona_megyei!G601</f>
        <v>739</v>
      </c>
      <c r="H21" s="13">
        <f>korona_megyei!H602-korona_megyei!H601</f>
        <v>807</v>
      </c>
      <c r="I21" s="13">
        <f>korona_megyei!I602-korona_megyei!I601</f>
        <v>1183</v>
      </c>
      <c r="J21" s="13">
        <f>korona_megyei!J602-korona_megyei!J601</f>
        <v>993</v>
      </c>
      <c r="K21" s="13">
        <f>korona_megyei!K602-korona_megyei!K601</f>
        <v>528</v>
      </c>
      <c r="L21" s="13">
        <f>korona_megyei!L602-korona_megyei!L601</f>
        <v>394</v>
      </c>
      <c r="M21" s="13">
        <f>korona_megyei!M602-korona_megyei!M601</f>
        <v>678</v>
      </c>
      <c r="N21" s="13">
        <f>korona_megyei!N602-korona_megyei!N601</f>
        <v>355</v>
      </c>
      <c r="O21" s="13">
        <f>korona_megyei!O602-korona_megyei!O601</f>
        <v>2297</v>
      </c>
      <c r="P21" s="13">
        <f>korona_megyei!P602-korona_megyei!P601</f>
        <v>589</v>
      </c>
      <c r="Q21" s="13">
        <f>korona_megyei!Q602-korona_megyei!Q601</f>
        <v>1026</v>
      </c>
      <c r="R21" s="13">
        <f>korona_megyei!R602-korona_megyei!R601</f>
        <v>456</v>
      </c>
      <c r="S21" s="13">
        <f>korona_megyei!S602-korona_megyei!S601</f>
        <v>613</v>
      </c>
      <c r="T21" s="13">
        <f>korona_megyei!T602-korona_megyei!T601</f>
        <v>801</v>
      </c>
      <c r="U21" s="13">
        <f>korona_megyei!U602-korona_megyei!U601</f>
        <v>726</v>
      </c>
      <c r="V21" s="9">
        <f>SUM(január[[#This Row],[Bács-Kiskun]:[Zala]])</f>
        <v>17869</v>
      </c>
    </row>
    <row r="22" spans="1:22" x14ac:dyDescent="0.25">
      <c r="A22" s="2">
        <f>korona_megyei!A603</f>
        <v>44592</v>
      </c>
      <c r="B22" s="13">
        <f>korona_megyei!B603-korona_megyei!B602</f>
        <v>2164</v>
      </c>
      <c r="C22" s="13">
        <f>korona_megyei!C603-korona_megyei!C602</f>
        <v>1918</v>
      </c>
      <c r="D22" s="13">
        <f>korona_megyei!D603-korona_megyei!D602</f>
        <v>1248</v>
      </c>
      <c r="E22" s="13">
        <f>korona_megyei!E603-korona_megyei!E602</f>
        <v>2322</v>
      </c>
      <c r="F22" s="13">
        <f>korona_megyei!F603-korona_megyei!F602</f>
        <v>7256</v>
      </c>
      <c r="G22" s="13">
        <f>korona_megyei!G603-korona_megyei!G602</f>
        <v>2100</v>
      </c>
      <c r="H22" s="13">
        <f>korona_megyei!H603-korona_megyei!H602</f>
        <v>1792</v>
      </c>
      <c r="I22" s="13">
        <f>korona_megyei!I603-korona_megyei!I602</f>
        <v>3227</v>
      </c>
      <c r="J22" s="13">
        <f>korona_megyei!J603-korona_megyei!J602</f>
        <v>2297</v>
      </c>
      <c r="K22" s="13">
        <f>korona_megyei!K603-korona_megyei!K602</f>
        <v>1074</v>
      </c>
      <c r="L22" s="13">
        <f>korona_megyei!L603-korona_megyei!L602</f>
        <v>1226</v>
      </c>
      <c r="M22" s="13">
        <f>korona_megyei!M603-korona_megyei!M602</f>
        <v>1857</v>
      </c>
      <c r="N22" s="13">
        <f>korona_megyei!N603-korona_megyei!N602</f>
        <v>866</v>
      </c>
      <c r="O22" s="13">
        <f>korona_megyei!O603-korona_megyei!O602</f>
        <v>5879</v>
      </c>
      <c r="P22" s="13">
        <f>korona_megyei!P603-korona_megyei!P602</f>
        <v>1445</v>
      </c>
      <c r="Q22" s="13">
        <f>korona_megyei!Q603-korona_megyei!Q602</f>
        <v>2445</v>
      </c>
      <c r="R22" s="13">
        <f>korona_megyei!R603-korona_megyei!R602</f>
        <v>879</v>
      </c>
      <c r="S22" s="13">
        <f>korona_megyei!S603-korona_megyei!S602</f>
        <v>1658</v>
      </c>
      <c r="T22" s="13">
        <f>korona_megyei!T603-korona_megyei!T602</f>
        <v>2026</v>
      </c>
      <c r="U22" s="13">
        <f>korona_megyei!U603-korona_megyei!U602</f>
        <v>1368</v>
      </c>
      <c r="V22" s="9">
        <f>SUM(január[[#This Row],[Bács-Kiskun]:[Zala]])</f>
        <v>45047</v>
      </c>
    </row>
    <row r="23" spans="1:22" x14ac:dyDescent="0.25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</sheetData>
  <conditionalFormatting sqref="U28:U1048576 U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{7F7D32FB-81A5-4B5A-BC3C-4CC3C094B6D1}</x14:id>
        </ext>
      </extLst>
    </cfRule>
  </conditionalFormatting>
  <conditionalFormatting sqref="V2:V22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3:U27">
    <cfRule type="dataBar" priority="1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{DA98817C-D234-4D4E-8156-5A1EA5CD9D8D}</x14:id>
        </ext>
      </extLst>
    </cfRule>
  </conditionalFormatting>
  <conditionalFormatting sqref="B23:U27">
    <cfRule type="dataBar" priority="1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{EEB29032-CBDB-49E8-921E-AC9613195498}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7D32FB-81A5-4B5A-BC3C-4CC3C094B6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U28:U1048576 U1</xm:sqref>
        </x14:conditionalFormatting>
        <x14:conditionalFormatting xmlns:xm="http://schemas.microsoft.com/office/excel/2006/main">
          <x14:cfRule type="dataBar" id="{DA98817C-D234-4D4E-8156-5A1EA5CD9D8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B23:U27</xm:sqref>
        </x14:conditionalFormatting>
        <x14:conditionalFormatting xmlns:xm="http://schemas.microsoft.com/office/excel/2006/main">
          <x14:cfRule type="dataBar" id="{EEB29032-CBDB-49E8-921E-AC96131954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B23:U27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3"/>
  <sheetViews>
    <sheetView showGridLines="0" zoomScale="70" zoomScaleNormal="70" workbookViewId="0">
      <selection activeCell="B8" sqref="B8"/>
    </sheetView>
  </sheetViews>
  <sheetFormatPr defaultRowHeight="15" x14ac:dyDescent="0.25"/>
  <cols>
    <col min="1" max="1" width="35.28515625" customWidth="1"/>
    <col min="2" max="22" width="12.7109375" customWidth="1"/>
  </cols>
  <sheetData>
    <row r="1" spans="1:27" x14ac:dyDescent="0.25">
      <c r="A1" t="s">
        <v>53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43</v>
      </c>
      <c r="M1" s="8" t="s">
        <v>44</v>
      </c>
      <c r="N1" s="8" t="s">
        <v>45</v>
      </c>
      <c r="O1" s="8" t="s">
        <v>46</v>
      </c>
      <c r="P1" s="8" t="s">
        <v>47</v>
      </c>
      <c r="Q1" s="8" t="s">
        <v>48</v>
      </c>
      <c r="R1" s="8" t="s">
        <v>49</v>
      </c>
      <c r="S1" s="8" t="s">
        <v>50</v>
      </c>
      <c r="T1" s="8" t="s">
        <v>51</v>
      </c>
      <c r="U1" s="8" t="s">
        <v>52</v>
      </c>
      <c r="V1" s="8" t="s">
        <v>54</v>
      </c>
      <c r="W1" s="8"/>
      <c r="X1" s="8"/>
      <c r="Y1" s="8"/>
      <c r="Z1" s="8"/>
      <c r="AA1" s="8"/>
    </row>
    <row r="2" spans="1:27" x14ac:dyDescent="0.25">
      <c r="A2" t="s">
        <v>21</v>
      </c>
      <c r="B2" s="9">
        <f>SUM(január[Bács-Kiskun])</f>
        <v>12509</v>
      </c>
      <c r="C2" s="9">
        <f>SUM(január[Baranya])</f>
        <v>11501</v>
      </c>
      <c r="D2" s="9">
        <f>SUM(január[Békés])</f>
        <v>6999</v>
      </c>
      <c r="E2" s="9">
        <f>SUM(január[Borsod-Abaúj-Zemplén])</f>
        <v>10698</v>
      </c>
      <c r="F2" s="9">
        <f>SUM(január[Budapest])</f>
        <v>65418</v>
      </c>
      <c r="G2" s="9">
        <f>SUM(január[Csongrád-Csanád])</f>
        <v>10065</v>
      </c>
      <c r="H2" s="9">
        <f>SUM(január[Fejér])</f>
        <v>11723</v>
      </c>
      <c r="I2" s="9">
        <f>SUM(január[Győr-Moson-Sopron])</f>
        <v>19352</v>
      </c>
      <c r="J2" s="9">
        <f>SUM(január[Hajdú-Bihar])</f>
        <v>12444</v>
      </c>
      <c r="K2" s="9">
        <f>SUM(január[Heves])</f>
        <v>6503</v>
      </c>
      <c r="L2" s="9">
        <f>SUM(január[Jász-Nagykun-Szolnok])</f>
        <v>6173</v>
      </c>
      <c r="M2" s="9">
        <f>SUM(január[Komárom-Esztergom])</f>
        <v>10455</v>
      </c>
      <c r="N2" s="9">
        <f>SUM(január[Nógrád])</f>
        <v>4871</v>
      </c>
      <c r="O2" s="9">
        <f>SUM(január[Pest])</f>
        <v>47010</v>
      </c>
      <c r="P2" s="9">
        <f>SUM(január[Somogy])</f>
        <v>9387</v>
      </c>
      <c r="Q2" s="9">
        <f>SUM(január[Szabolcs-Szatmár-Bereg])</f>
        <v>15290</v>
      </c>
      <c r="R2" s="9">
        <f>SUM(január[Tolna])</f>
        <v>5716</v>
      </c>
      <c r="S2" s="9">
        <f>SUM(január[Vas])</f>
        <v>9902</v>
      </c>
      <c r="T2" s="9">
        <f>SUM(január[Veszprém])</f>
        <v>11533</v>
      </c>
      <c r="U2" s="9">
        <f>SUM(január[Zala])</f>
        <v>9441</v>
      </c>
      <c r="V2" s="9">
        <f>SUM(összes[[#This Row],[ Bács-Kiskun ]:[ Zala ]])</f>
        <v>296990</v>
      </c>
    </row>
    <row r="3" spans="1:27" x14ac:dyDescent="0.25">
      <c r="A3" t="s">
        <v>22</v>
      </c>
      <c r="B3" s="9">
        <f>SUM(február[Bács-Kiskun])</f>
        <v>10859</v>
      </c>
      <c r="C3" s="9">
        <f>SUM(február[Baranya])</f>
        <v>22115</v>
      </c>
      <c r="D3" s="9">
        <f>SUM(február[Békés])</f>
        <v>10807</v>
      </c>
      <c r="E3" s="9">
        <f>SUM(február[Borsod-Abaúj-Zemplén])</f>
        <v>24150</v>
      </c>
      <c r="F3" s="9">
        <f>SUM(február[Budapest])</f>
        <v>70754</v>
      </c>
      <c r="G3" s="9">
        <f>SUM(február[Csongrád-Csanád])</f>
        <v>15548</v>
      </c>
      <c r="H3" s="9">
        <f>SUM(február[Fejér])</f>
        <v>15504</v>
      </c>
      <c r="I3" s="9">
        <f>SUM(február[Győr-Moson-Sopron])</f>
        <v>21999</v>
      </c>
      <c r="J3" s="9">
        <f>SUM(február[Hajdú-Bihar])</f>
        <v>19996</v>
      </c>
      <c r="K3" s="9">
        <f>SUM(február[Heves])</f>
        <v>10438</v>
      </c>
      <c r="L3" s="9">
        <f>SUM(február[Jász-Nagykun-Szolnok])</f>
        <v>12023</v>
      </c>
      <c r="M3" s="9">
        <f>SUM(február[Komárom-Esztergom])</f>
        <v>10792</v>
      </c>
      <c r="N3" s="9">
        <f>SUM(február[Nógrád])</f>
        <v>7746</v>
      </c>
      <c r="O3" s="9">
        <f>SUM(február[Pest])</f>
        <v>47363</v>
      </c>
      <c r="P3" s="9">
        <f>SUM(február[Somogy])</f>
        <v>11534</v>
      </c>
      <c r="Q3" s="9">
        <f>SUM(február[Szabolcs-Szatmár-Bereg])</f>
        <v>25572</v>
      </c>
      <c r="R3" s="9">
        <f>SUM(február[Tolna])</f>
        <v>8687</v>
      </c>
      <c r="S3" s="9">
        <f>SUM(február[Vas])</f>
        <v>11177</v>
      </c>
      <c r="T3" s="9">
        <f>SUM(február[Veszprém])</f>
        <v>14714</v>
      </c>
      <c r="U3" s="9">
        <f>SUM(február[Zala])</f>
        <v>9064</v>
      </c>
      <c r="V3" s="9">
        <f>SUM(összes[[#This Row],[ Bács-Kiskun ]:[ Zala ]])</f>
        <v>380842</v>
      </c>
    </row>
    <row r="4" spans="1:27" x14ac:dyDescent="0.25">
      <c r="A4" t="s">
        <v>23</v>
      </c>
      <c r="B4" s="9">
        <f>SUM(március[Bács-Kiskun])</f>
        <v>2674</v>
      </c>
      <c r="C4" s="9">
        <f>SUM(március[Baranya])</f>
        <v>4156</v>
      </c>
      <c r="D4" s="9">
        <f>SUM(március[Békés])</f>
        <v>1794</v>
      </c>
      <c r="E4" s="9">
        <f>SUM(március[Borsod-Abaúj-Zemplén])</f>
        <v>4371</v>
      </c>
      <c r="F4" s="9">
        <f>SUM(március[Budapest])</f>
        <v>13131</v>
      </c>
      <c r="G4" s="9">
        <f>SUM(március[Csongrád-Csanád])</f>
        <v>2712</v>
      </c>
      <c r="H4" s="9">
        <f>SUM(március[Fejér])</f>
        <v>2242</v>
      </c>
      <c r="I4" s="9">
        <f>SUM(március[Győr-Moson-Sopron])</f>
        <v>3730</v>
      </c>
      <c r="J4" s="9">
        <f>SUM(március[Hajdú-Bihar])</f>
        <v>3547</v>
      </c>
      <c r="K4" s="9">
        <f>SUM(március[Heves])</f>
        <v>1689</v>
      </c>
      <c r="L4" s="9">
        <f>SUM(március[Jász-Nagykun-Szolnok])</f>
        <v>1888</v>
      </c>
      <c r="M4" s="9">
        <f>SUM(március[Komárom-Esztergom])</f>
        <v>1677</v>
      </c>
      <c r="N4" s="9">
        <f>SUM(március[Nógrád])</f>
        <v>1171</v>
      </c>
      <c r="O4" s="9">
        <f>SUM(március[Pest])</f>
        <v>7317</v>
      </c>
      <c r="P4" s="9">
        <f>SUM(március[Somogy])</f>
        <v>1920</v>
      </c>
      <c r="Q4" s="9">
        <f>SUM(március[Szabolcs-Szatmár-Bereg])</f>
        <v>4151</v>
      </c>
      <c r="R4" s="9">
        <f>SUM(március[Tolna])</f>
        <v>1230</v>
      </c>
      <c r="S4" s="9">
        <f>SUM(március[Vas])</f>
        <v>1591</v>
      </c>
      <c r="T4" s="9">
        <f>SUM(március[Veszprém])</f>
        <v>2158</v>
      </c>
      <c r="U4" s="9">
        <f>SUM(március[Zala])</f>
        <v>1178</v>
      </c>
      <c r="V4" s="9">
        <f>SUM(összes[[#This Row],[ Bács-Kiskun ]:[ Zala ]])</f>
        <v>64327</v>
      </c>
    </row>
    <row r="5" spans="1:27" x14ac:dyDescent="0.25">
      <c r="A5" t="s">
        <v>24</v>
      </c>
      <c r="B5" s="9">
        <f>SUM(április[Bács-Kiskun])</f>
        <v>2254</v>
      </c>
      <c r="C5" s="9">
        <f>SUM(április[Baranya])</f>
        <v>2439</v>
      </c>
      <c r="D5" s="9">
        <f>SUM(április[Békés])</f>
        <v>1371</v>
      </c>
      <c r="E5" s="9">
        <f>SUM(április[Borsod-Abaúj-Zemplén])</f>
        <v>2276</v>
      </c>
      <c r="F5" s="9">
        <f>SUM(április[Budapest])</f>
        <v>11715</v>
      </c>
      <c r="G5" s="9">
        <f>SUM(április[Csongrád-Csanád])</f>
        <v>1805</v>
      </c>
      <c r="H5" s="9">
        <f>SUM(április[Fejér])</f>
        <v>1726</v>
      </c>
      <c r="I5" s="9">
        <f>SUM(április[Győr-Moson-Sopron])</f>
        <v>2276</v>
      </c>
      <c r="J5" s="9">
        <f>SUM(április[Hajdú-Bihar])</f>
        <v>2243</v>
      </c>
      <c r="K5" s="9">
        <f>SUM(április[Heves])</f>
        <v>1242</v>
      </c>
      <c r="L5" s="9">
        <f>SUM(április[Jász-Nagykun-Szolnok])</f>
        <v>1386</v>
      </c>
      <c r="M5" s="9">
        <f>SUM(április[Komárom-Esztergom])</f>
        <v>1097</v>
      </c>
      <c r="N5" s="9">
        <f>SUM(április[Nógrád])</f>
        <v>728</v>
      </c>
      <c r="O5" s="9">
        <f>SUM(április[Pest])</f>
        <v>6488</v>
      </c>
      <c r="P5" s="9">
        <f>SUM(április[Somogy])</f>
        <v>1561</v>
      </c>
      <c r="Q5" s="9">
        <f>SUM(április[Szabolcs-Szatmár-Bereg])</f>
        <v>2686</v>
      </c>
      <c r="R5" s="9">
        <f>SUM(április[Tolna])</f>
        <v>888</v>
      </c>
      <c r="S5" s="9">
        <f>SUM(április[Vas])</f>
        <v>1308</v>
      </c>
      <c r="T5" s="9">
        <f>SUM(április[Veszprém])</f>
        <v>1331</v>
      </c>
      <c r="U5" s="9">
        <f>SUM(április[Zala])</f>
        <v>942</v>
      </c>
      <c r="V5" s="9">
        <f>SUM(összes[[#This Row],[ Bács-Kiskun ]:[ Zala ]])</f>
        <v>47762</v>
      </c>
    </row>
    <row r="6" spans="1:27" x14ac:dyDescent="0.25">
      <c r="A6" t="s">
        <v>25</v>
      </c>
      <c r="B6" s="9">
        <f>SUM(május[Bács-Kiskun])</f>
        <v>861</v>
      </c>
      <c r="C6" s="9">
        <f>SUM(május[Baranya])</f>
        <v>805</v>
      </c>
      <c r="D6" s="9">
        <f>SUM(május[Békés])</f>
        <v>478</v>
      </c>
      <c r="E6" s="9">
        <f>SUM(május[Borsod-Abaúj-Zemplén])</f>
        <v>769</v>
      </c>
      <c r="F6" s="9">
        <f>SUM(május[Budapest])</f>
        <v>4570</v>
      </c>
      <c r="G6" s="9">
        <f>SUM(május[Csongrád-Csanád])</f>
        <v>697</v>
      </c>
      <c r="H6" s="9">
        <f>SUM(május[Fejér])</f>
        <v>697</v>
      </c>
      <c r="I6" s="9">
        <f>SUM(május[Győr-Moson-Sopron])</f>
        <v>910</v>
      </c>
      <c r="J6" s="9">
        <f>SUM(május[Hajdú-Bihar])</f>
        <v>593</v>
      </c>
      <c r="K6" s="9">
        <f>SUM(május[Heves])</f>
        <v>529</v>
      </c>
      <c r="L6" s="9">
        <f>SUM(május[Jász-Nagykun-Szolnok])</f>
        <v>531</v>
      </c>
      <c r="M6" s="9">
        <f>SUM(május[Komárom-Esztergom])</f>
        <v>433</v>
      </c>
      <c r="N6" s="9">
        <f>SUM(május[Nógrád])</f>
        <v>298</v>
      </c>
      <c r="O6" s="9">
        <f>SUM(május[Pest])</f>
        <v>2609</v>
      </c>
      <c r="P6" s="9">
        <f>SUM(május[Somogy])</f>
        <v>487</v>
      </c>
      <c r="Q6" s="9">
        <f>SUM(május[Szabolcs-Szatmár-Bereg])</f>
        <v>935</v>
      </c>
      <c r="R6" s="9">
        <f>SUM(május[Tolna])</f>
        <v>331</v>
      </c>
      <c r="S6" s="9">
        <f>SUM(május[Vas])</f>
        <v>493</v>
      </c>
      <c r="T6" s="9">
        <f>SUM(május[Veszprém])</f>
        <v>530</v>
      </c>
      <c r="U6" s="9">
        <f>SUM(május[Zala])</f>
        <v>588</v>
      </c>
      <c r="V6" s="9">
        <f>SUM(összes[[#This Row],[ Bács-Kiskun ]:[ Zala ]])</f>
        <v>18144</v>
      </c>
    </row>
    <row r="7" spans="1:27" x14ac:dyDescent="0.25">
      <c r="A7" t="s">
        <v>26</v>
      </c>
      <c r="B7" s="9">
        <f>SUM(június[Bács-Kiskun])</f>
        <v>321</v>
      </c>
      <c r="C7" s="9">
        <f>SUM(június[Baranya])</f>
        <v>353</v>
      </c>
      <c r="D7" s="9">
        <f>SUM(június[Békés])</f>
        <v>150</v>
      </c>
      <c r="E7" s="9">
        <f>SUM(június[Borsod-Abaúj-Zemplén])</f>
        <v>361</v>
      </c>
      <c r="F7" s="9">
        <f>SUM(június[Budapest])</f>
        <v>3728</v>
      </c>
      <c r="G7" s="9">
        <f>SUM(június[Csongrád-Csanád])</f>
        <v>335</v>
      </c>
      <c r="H7" s="9">
        <f>SUM(június[Fejér])</f>
        <v>347</v>
      </c>
      <c r="I7" s="9">
        <f>SUM(június[Győr-Moson-Sopron])</f>
        <v>493</v>
      </c>
      <c r="J7" s="9">
        <f>SUM(június[Hajdú-Bihar])</f>
        <v>263</v>
      </c>
      <c r="K7" s="9">
        <f>SUM(június[Heves])</f>
        <v>205</v>
      </c>
      <c r="L7" s="9">
        <f>SUM(június[Jász-Nagykun-Szolnok])</f>
        <v>230</v>
      </c>
      <c r="M7" s="9">
        <f>SUM(június[Komárom-Esztergom])</f>
        <v>201</v>
      </c>
      <c r="N7" s="9">
        <f>SUM(június[Nógrád])</f>
        <v>183</v>
      </c>
      <c r="O7" s="9">
        <f>SUM(június[Pest])</f>
        <v>1570</v>
      </c>
      <c r="P7" s="9">
        <f>SUM(június[Somogy])</f>
        <v>249</v>
      </c>
      <c r="Q7" s="9">
        <f>SUM(június[Szabolcs-Szatmár-Bereg])</f>
        <v>563</v>
      </c>
      <c r="R7" s="9">
        <f>SUM(június[Tolna])</f>
        <v>165</v>
      </c>
      <c r="S7" s="9">
        <f>SUM(június[Vas])</f>
        <v>137</v>
      </c>
      <c r="T7" s="9">
        <f>SUM(június[Veszprém])</f>
        <v>260</v>
      </c>
      <c r="U7" s="9">
        <f>SUM(június[Zala])</f>
        <v>234</v>
      </c>
      <c r="V7" s="9">
        <f>SUM(összes[[#This Row],[ Bács-Kiskun ]:[ Zala ]])</f>
        <v>10348</v>
      </c>
    </row>
    <row r="8" spans="1:27" x14ac:dyDescent="0.25">
      <c r="A8" t="s">
        <v>27</v>
      </c>
      <c r="B8" s="9">
        <f>SUM(július[Bács-Kiskun])</f>
        <v>467</v>
      </c>
      <c r="C8" s="9">
        <f>SUM(július[Baranya])</f>
        <v>479</v>
      </c>
      <c r="D8" s="9">
        <f>SUM(július[Békés])</f>
        <v>258</v>
      </c>
      <c r="E8" s="9">
        <f>SUM(július[Borsod-Abaúj-Zemplén])</f>
        <v>445</v>
      </c>
      <c r="F8" s="9">
        <f>SUM(július[Budapest])</f>
        <v>3702</v>
      </c>
      <c r="G8" s="9">
        <f>SUM(július[Csongrád-Csanád])</f>
        <v>386</v>
      </c>
      <c r="H8" s="9">
        <f>SUM(július[Fejér])</f>
        <v>403</v>
      </c>
      <c r="I8" s="9">
        <f>SUM(július[Győr-Moson-Sopron])</f>
        <v>784</v>
      </c>
      <c r="J8" s="9">
        <f>SUM(július[Hajdú-Bihar])</f>
        <v>406</v>
      </c>
      <c r="K8" s="9">
        <f>SUM(július[Heves])</f>
        <v>370</v>
      </c>
      <c r="L8" s="9">
        <f>SUM(július[Jász-Nagykun-Szolnok])</f>
        <v>312</v>
      </c>
      <c r="M8" s="9">
        <f>SUM(július[Komárom-Esztergom])</f>
        <v>248</v>
      </c>
      <c r="N8" s="9">
        <f>SUM(július[Nógrád])</f>
        <v>135</v>
      </c>
      <c r="O8" s="9">
        <f>SUM(július[Pest])</f>
        <v>1964</v>
      </c>
      <c r="P8" s="9">
        <f>SUM(július[Somogy])</f>
        <v>282</v>
      </c>
      <c r="Q8" s="9">
        <f>SUM(július[Szabolcs-Szatmár-Bereg])</f>
        <v>632</v>
      </c>
      <c r="R8" s="9">
        <f>SUM(július[Tolna])</f>
        <v>301</v>
      </c>
      <c r="S8" s="9">
        <f>SUM(július[Vas])</f>
        <v>407</v>
      </c>
      <c r="T8" s="9">
        <f>SUM(július[Veszprém])</f>
        <v>377</v>
      </c>
      <c r="U8" s="9">
        <f>SUM(július[Zala])</f>
        <v>341</v>
      </c>
      <c r="V8" s="9">
        <f>SUM(összes[[#This Row],[ Bács-Kiskun ]:[ Zala ]])</f>
        <v>12699</v>
      </c>
    </row>
    <row r="9" spans="1:27" x14ac:dyDescent="0.25">
      <c r="A9" t="s">
        <v>28</v>
      </c>
      <c r="B9" s="9">
        <f>SUM(augusztus[Bács-Kiskun])</f>
        <v>0</v>
      </c>
      <c r="C9" s="9">
        <f>SUM(augusztus[Baranya])</f>
        <v>0</v>
      </c>
      <c r="D9" s="9">
        <f>SUM(augusztus[Békés])</f>
        <v>0</v>
      </c>
      <c r="E9" s="9">
        <f>SUM(augusztus[Borsod-Abaúj-Zemplén])</f>
        <v>0</v>
      </c>
      <c r="F9" s="9">
        <f>SUM(augusztus[Budapest])</f>
        <v>0</v>
      </c>
      <c r="G9" s="9">
        <f>SUM(augusztus[Csongrád-Csanád])</f>
        <v>0</v>
      </c>
      <c r="H9" s="9">
        <f>SUM(augusztus[Fejér])</f>
        <v>0</v>
      </c>
      <c r="I9" s="9">
        <f>SUM(augusztus[Győr-Moson-Sopron])</f>
        <v>0</v>
      </c>
      <c r="J9" s="9">
        <f>SUM(augusztus[Hajdú-Bihar])</f>
        <v>0</v>
      </c>
      <c r="K9" s="9">
        <f>SUM(augusztus[Heves])</f>
        <v>0</v>
      </c>
      <c r="L9" s="9">
        <f>SUM(augusztus[Jász-Nagykun-Szolnok])</f>
        <v>0</v>
      </c>
      <c r="M9" s="9">
        <f>SUM(augusztus[Komárom-Esztergom])</f>
        <v>0</v>
      </c>
      <c r="N9" s="9">
        <f>SUM(augusztus[Nógrád])</f>
        <v>0</v>
      </c>
      <c r="O9" s="9">
        <f>SUM(augusztus[Pest])</f>
        <v>0</v>
      </c>
      <c r="P9" s="9">
        <f>SUM(augusztus[Somogy])</f>
        <v>0</v>
      </c>
      <c r="Q9" s="9">
        <f>SUM(augusztus[Szabolcs-Szatmár-Bereg])</f>
        <v>0</v>
      </c>
      <c r="R9" s="9">
        <f>SUM(augusztus[Tolna])</f>
        <v>0</v>
      </c>
      <c r="S9" s="9">
        <f>SUM(augusztus[Vas])</f>
        <v>0</v>
      </c>
      <c r="T9" s="9">
        <f>SUM(augusztus[Veszprém])</f>
        <v>0</v>
      </c>
      <c r="U9" s="9">
        <f>SUM(augusztus[Zala])</f>
        <v>0</v>
      </c>
      <c r="V9" s="9">
        <f>SUM(összes[[#This Row],[ Bács-Kiskun ]:[ Zala ]])</f>
        <v>0</v>
      </c>
    </row>
    <row r="10" spans="1:27" x14ac:dyDescent="0.25">
      <c r="A10" t="s">
        <v>29</v>
      </c>
      <c r="B10" s="9">
        <f>SUM(szeptember[Bács-Kiskun])</f>
        <v>0</v>
      </c>
      <c r="C10" s="9">
        <f>SUM(szeptember[Baranya])</f>
        <v>0</v>
      </c>
      <c r="D10" s="9">
        <f>SUM(szeptember[Békés])</f>
        <v>0</v>
      </c>
      <c r="E10" s="9">
        <f>SUM(szeptember[Borsod-Abaúj-Zemplén])</f>
        <v>0</v>
      </c>
      <c r="F10" s="9">
        <f>SUM(szeptember[Budapest])</f>
        <v>0</v>
      </c>
      <c r="G10" s="9">
        <f>SUM(szeptember[Csongrád-Csanád])</f>
        <v>0</v>
      </c>
      <c r="H10" s="9">
        <f>SUM(szeptember[Fejér])</f>
        <v>0</v>
      </c>
      <c r="I10" s="9">
        <f>SUM(szeptember[Győr-Moson-Sopron])</f>
        <v>0</v>
      </c>
      <c r="J10" s="9">
        <f>SUM(szeptember[Hajdú-Bihar])</f>
        <v>0</v>
      </c>
      <c r="K10" s="9">
        <f>SUM(szeptember[Heves])</f>
        <v>0</v>
      </c>
      <c r="L10" s="9">
        <f>SUM(szeptember[Jász-Nagykun-Szolnok])</f>
        <v>0</v>
      </c>
      <c r="M10" s="9">
        <f>SUM(szeptember[Komárom-Esztergom])</f>
        <v>0</v>
      </c>
      <c r="N10" s="9">
        <f>SUM(szeptember[Nógrád])</f>
        <v>0</v>
      </c>
      <c r="O10" s="9">
        <f>SUM(szeptember[Pest])</f>
        <v>0</v>
      </c>
      <c r="P10" s="9">
        <f>SUM(szeptember[Somogy])</f>
        <v>0</v>
      </c>
      <c r="Q10" s="9">
        <f>SUM(szeptember[Szabolcs-Szatmár-Bereg])</f>
        <v>0</v>
      </c>
      <c r="R10" s="9">
        <f>SUM(szeptember[Tolna])</f>
        <v>0</v>
      </c>
      <c r="S10" s="9">
        <f>SUM(szeptember[Vas])</f>
        <v>0</v>
      </c>
      <c r="T10" s="9">
        <f>SUM(szeptember[Veszprém])</f>
        <v>0</v>
      </c>
      <c r="U10" s="9">
        <f>SUM(szeptember[Zala])</f>
        <v>0</v>
      </c>
      <c r="V10" s="9">
        <f>SUM(összes[[#This Row],[ Bács-Kiskun ]:[ Zala ]])</f>
        <v>0</v>
      </c>
    </row>
    <row r="11" spans="1:27" x14ac:dyDescent="0.25">
      <c r="A11" t="s">
        <v>30</v>
      </c>
      <c r="B11" s="9">
        <f>SUM(október[Bács-Kiskun])</f>
        <v>0</v>
      </c>
      <c r="C11" s="9">
        <f>SUM(október[Baranya])</f>
        <v>0</v>
      </c>
      <c r="D11" s="9">
        <f>SUM(október[Békés])</f>
        <v>0</v>
      </c>
      <c r="E11" s="9">
        <f>SUM(október[Borsod-Abaúj-Zemplén])</f>
        <v>0</v>
      </c>
      <c r="F11" s="9">
        <f>SUM(október[Budapest])</f>
        <v>0</v>
      </c>
      <c r="G11" s="9">
        <f>SUM(október[Csongrád-Csanád])</f>
        <v>0</v>
      </c>
      <c r="H11" s="9">
        <f>SUM(október[Fejér])</f>
        <v>0</v>
      </c>
      <c r="I11" s="9">
        <f>SUM(október[Győr-Moson-Sopron])</f>
        <v>0</v>
      </c>
      <c r="J11" s="9">
        <f>SUM(október[Hajdú-Bihar])</f>
        <v>0</v>
      </c>
      <c r="K11" s="9">
        <f>SUM(október[Heves])</f>
        <v>0</v>
      </c>
      <c r="L11" s="9">
        <f>SUM(október[Jász-Nagykun-Szolnok])</f>
        <v>0</v>
      </c>
      <c r="M11" s="9">
        <f>SUM(október[Komárom-Esztergom])</f>
        <v>0</v>
      </c>
      <c r="N11" s="9">
        <f>SUM(október[Nógrád])</f>
        <v>0</v>
      </c>
      <c r="O11" s="9">
        <f>SUM(október[Pest])</f>
        <v>0</v>
      </c>
      <c r="P11" s="9">
        <f>SUM(október[Somogy])</f>
        <v>0</v>
      </c>
      <c r="Q11" s="9">
        <f>SUM(október[Szabolcs-Szatmár-Bereg])</f>
        <v>0</v>
      </c>
      <c r="R11" s="9">
        <f>SUM(október[Tolna])</f>
        <v>0</v>
      </c>
      <c r="S11" s="9">
        <f>SUM(október[Vas])</f>
        <v>0</v>
      </c>
      <c r="T11" s="9">
        <f>SUM(október[Veszprém])</f>
        <v>0</v>
      </c>
      <c r="U11" s="9">
        <f>SUM(október[Zala])</f>
        <v>0</v>
      </c>
      <c r="V11" s="9">
        <f>SUM(összes[[#This Row],[ Bács-Kiskun ]:[ Zala ]])</f>
        <v>0</v>
      </c>
    </row>
    <row r="12" spans="1:27" x14ac:dyDescent="0.25">
      <c r="A12" t="s">
        <v>31</v>
      </c>
      <c r="B12" s="9">
        <f>SUM(november[Bács-Kiskun])</f>
        <v>0</v>
      </c>
      <c r="C12" s="9">
        <f>SUM(november[Baranya])</f>
        <v>0</v>
      </c>
      <c r="D12" s="9">
        <f>SUM(november[Békés])</f>
        <v>0</v>
      </c>
      <c r="E12" s="9">
        <f>SUM(november[Borsod-Abaúj-Zemplén])</f>
        <v>0</v>
      </c>
      <c r="F12" s="9">
        <f>SUM(november[Budapest])</f>
        <v>0</v>
      </c>
      <c r="G12" s="9">
        <f>SUM(november[Csongrád-Csanád])</f>
        <v>0</v>
      </c>
      <c r="H12" s="9">
        <f>SUM(november[Fejér])</f>
        <v>0</v>
      </c>
      <c r="I12" s="9">
        <f>SUM(november[Győr-Moson-Sopron])</f>
        <v>0</v>
      </c>
      <c r="J12" s="9">
        <f>SUM(november[Hajdú-Bihar])</f>
        <v>0</v>
      </c>
      <c r="K12" s="9">
        <f>SUM(november[Heves])</f>
        <v>0</v>
      </c>
      <c r="L12" s="9">
        <f>SUM(november[Jász-Nagykun-Szolnok])</f>
        <v>0</v>
      </c>
      <c r="M12" s="9">
        <f>SUM(november[Komárom-Esztergom])</f>
        <v>0</v>
      </c>
      <c r="N12" s="9">
        <f>SUM(november[Nógrád])</f>
        <v>0</v>
      </c>
      <c r="O12" s="9">
        <f>SUM(november[Pest])</f>
        <v>0</v>
      </c>
      <c r="P12" s="9">
        <f>SUM(november[Somogy])</f>
        <v>0</v>
      </c>
      <c r="Q12" s="9">
        <f>SUM(november[Szabolcs-Szatmár-Bereg])</f>
        <v>0</v>
      </c>
      <c r="R12" s="9">
        <f>SUM(november[Tolna])</f>
        <v>0</v>
      </c>
      <c r="S12" s="9">
        <f>SUM(november[Vas])</f>
        <v>0</v>
      </c>
      <c r="T12" s="9">
        <f>SUM(november[Veszprém])</f>
        <v>0</v>
      </c>
      <c r="U12" s="9">
        <f>SUM(november[Zala])</f>
        <v>0</v>
      </c>
      <c r="V12" s="9">
        <f>SUM(összes[[#This Row],[ Bács-Kiskun ]:[ Zala ]])</f>
        <v>0</v>
      </c>
    </row>
    <row r="13" spans="1:27" x14ac:dyDescent="0.25">
      <c r="A13" t="s">
        <v>32</v>
      </c>
      <c r="B13" s="9">
        <f>SUM(december[Bács-Kiskun])</f>
        <v>0</v>
      </c>
      <c r="C13" s="9">
        <f>SUM(december[Baranya])</f>
        <v>0</v>
      </c>
      <c r="D13" s="9">
        <f>SUM(december[Békés])</f>
        <v>0</v>
      </c>
      <c r="E13" s="9">
        <f>SUM(december[Borsod-Abaúj-Zemplén])</f>
        <v>0</v>
      </c>
      <c r="F13" s="9">
        <f>SUM(december[Budapest])</f>
        <v>0</v>
      </c>
      <c r="G13" s="9">
        <f>SUM(december[Csongrád-Csanád])</f>
        <v>0</v>
      </c>
      <c r="H13" s="9">
        <f>SUM(december[Fejér])</f>
        <v>0</v>
      </c>
      <c r="I13" s="9">
        <f>SUM(december[Győr-Moson-Sopron])</f>
        <v>0</v>
      </c>
      <c r="J13" s="9">
        <f>SUM(december[Hajdú-Bihar])</f>
        <v>0</v>
      </c>
      <c r="K13" s="9">
        <f>SUM(december[Heves])</f>
        <v>0</v>
      </c>
      <c r="L13" s="9">
        <f>SUM(december[Jász-Nagykun-Szolnok])</f>
        <v>0</v>
      </c>
      <c r="M13" s="9">
        <f>SUM(december[Komárom-Esztergom])</f>
        <v>0</v>
      </c>
      <c r="N13" s="9">
        <f>SUM(december[Nógrád])</f>
        <v>0</v>
      </c>
      <c r="O13" s="9">
        <f>SUM(december[Pest])</f>
        <v>0</v>
      </c>
      <c r="P13" s="9">
        <f>SUM(december[Somogy])</f>
        <v>0</v>
      </c>
      <c r="Q13" s="9">
        <f>SUM(december[Szabolcs-Szatmár-Bereg])</f>
        <v>0</v>
      </c>
      <c r="R13" s="9">
        <f>SUM(december[Tolna])</f>
        <v>0</v>
      </c>
      <c r="S13" s="9">
        <f>SUM(december[Vas])</f>
        <v>0</v>
      </c>
      <c r="T13" s="9">
        <f>SUM(december[Veszprém])</f>
        <v>0</v>
      </c>
      <c r="U13" s="9">
        <f>SUM(december[Zala])</f>
        <v>0</v>
      </c>
      <c r="V13" s="9">
        <f>SUM(összes[[#This Row],[ Bács-Kiskun ]:[ Zala ]])</f>
        <v>0</v>
      </c>
    </row>
    <row r="14" spans="1:27" x14ac:dyDescent="0.25">
      <c r="A14" t="s">
        <v>55</v>
      </c>
      <c r="B14" s="8">
        <f>SUBTOTAL(109,összes[ Bács-Kiskun ])</f>
        <v>29945</v>
      </c>
      <c r="C14" s="8">
        <f>SUBTOTAL(109,összes[[ Baranya ]])</f>
        <v>41848</v>
      </c>
      <c r="D14" s="8">
        <f>SUBTOTAL(109,összes[[ Békés ]])</f>
        <v>21857</v>
      </c>
      <c r="E14" s="8">
        <f>SUBTOTAL(109,összes[ Borsod-Abaúj-Zemplén ])</f>
        <v>43070</v>
      </c>
      <c r="F14" s="8">
        <f>SUBTOTAL(109,összes[[ Budapest ]])</f>
        <v>173018</v>
      </c>
      <c r="G14" s="8">
        <f>SUBTOTAL(109,összes[ Csongrád-Csanád ])</f>
        <v>31548</v>
      </c>
      <c r="H14" s="8">
        <f>SUBTOTAL(109,összes[[ Fejér ]])</f>
        <v>32642</v>
      </c>
      <c r="I14" s="8">
        <f>SUBTOTAL(109,összes[ Győr-Moson-Sopron ])</f>
        <v>49544</v>
      </c>
      <c r="J14" s="8">
        <f>SUBTOTAL(109,összes[ Hajdú-Bihar ])</f>
        <v>39492</v>
      </c>
      <c r="K14" s="8">
        <f>SUBTOTAL(109,összes[[ Heves ]])</f>
        <v>20976</v>
      </c>
      <c r="L14" s="8">
        <f>SUBTOTAL(109,összes[ Jász-Nagykun-Szolnok ])</f>
        <v>22543</v>
      </c>
      <c r="M14" s="8">
        <f>SUBTOTAL(109,összes[ Komárom-Esztergom ])</f>
        <v>24903</v>
      </c>
      <c r="N14" s="8">
        <f>SUBTOTAL(109,összes[[ Nógrád ]])</f>
        <v>15132</v>
      </c>
      <c r="O14" s="8">
        <f>SUBTOTAL(109,összes[[ Pest ]])</f>
        <v>114321</v>
      </c>
      <c r="P14" s="8">
        <f>SUBTOTAL(109,összes[[ Somogy ]])</f>
        <v>25420</v>
      </c>
      <c r="Q14" s="8">
        <f>SUBTOTAL(109,összes[ Szabolcs-Szatmár-Bereg ])</f>
        <v>49829</v>
      </c>
      <c r="R14" s="8">
        <f>SUBTOTAL(109,összes[[ Tolna ]])</f>
        <v>17318</v>
      </c>
      <c r="S14" s="8">
        <f>SUBTOTAL(109,összes[[ Vas ]])</f>
        <v>25015</v>
      </c>
      <c r="T14" s="8">
        <f>SUBTOTAL(109,összes[[ Veszprém ]])</f>
        <v>30903</v>
      </c>
      <c r="U14" s="8">
        <f>SUBTOTAL(109,összes[[ Zala ]])</f>
        <v>21788</v>
      </c>
      <c r="V14" s="8">
        <f>SUBTOTAL(109,összes[Összes])</f>
        <v>831112</v>
      </c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</sheetData>
  <phoneticPr fontId="19" type="noConversion"/>
  <conditionalFormatting sqref="B2:U1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{EEDD05A0-0184-4909-9C69-F83D025190CA}</x14:id>
        </ext>
      </extLst>
    </cfRule>
  </conditionalFormatting>
  <conditionalFormatting sqref="V2:V1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{9E43D6E1-B31F-4F8F-B600-71676F1CAF3C}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DD05A0-0184-4909-9C69-F83D025190C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B2:U13</xm:sqref>
        </x14:conditionalFormatting>
        <x14:conditionalFormatting xmlns:xm="http://schemas.microsoft.com/office/excel/2006/main">
          <x14:cfRule type="dataBar" id="{9E43D6E1-B31F-4F8F-B600-71676F1CAF3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V2:V13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9C15-E51C-409C-86F4-0A89568786CB}">
  <dimension ref="A1:T4"/>
  <sheetViews>
    <sheetView showGridLines="0" zoomScale="70" zoomScaleNormal="70" workbookViewId="0">
      <selection activeCell="A3" sqref="A3"/>
    </sheetView>
  </sheetViews>
  <sheetFormatPr defaultRowHeight="15" x14ac:dyDescent="0.25"/>
  <cols>
    <col min="1" max="4" width="10.28515625" customWidth="1"/>
    <col min="5" max="5" width="11.28515625" customWidth="1"/>
    <col min="6" max="13" width="10.28515625" customWidth="1"/>
    <col min="14" max="14" width="11.28515625" customWidth="1"/>
    <col min="15" max="20" width="10.28515625" customWidth="1"/>
    <col min="21" max="23" width="9.7109375" bestFit="1" customWidth="1"/>
  </cols>
  <sheetData>
    <row r="1" spans="1:20" ht="45" x14ac:dyDescent="0.25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</row>
    <row r="2" spans="1:20" x14ac:dyDescent="0.25">
      <c r="A2" s="9">
        <v>503825</v>
      </c>
      <c r="B2" s="9">
        <v>360704</v>
      </c>
      <c r="C2" s="9">
        <v>334264</v>
      </c>
      <c r="D2" s="9">
        <v>642447</v>
      </c>
      <c r="E2" s="9">
        <v>1752286</v>
      </c>
      <c r="F2" s="9">
        <v>399012</v>
      </c>
      <c r="G2" s="9">
        <v>417712</v>
      </c>
      <c r="H2" s="9">
        <v>467144</v>
      </c>
      <c r="I2" s="9">
        <v>527989</v>
      </c>
      <c r="J2" s="9">
        <v>294609</v>
      </c>
      <c r="K2" s="9">
        <v>370007</v>
      </c>
      <c r="L2" s="9">
        <v>299207</v>
      </c>
      <c r="M2" s="9">
        <v>189304</v>
      </c>
      <c r="N2" s="9">
        <v>1278874</v>
      </c>
      <c r="O2" s="9">
        <v>301429</v>
      </c>
      <c r="P2" s="9">
        <v>552964</v>
      </c>
      <c r="Q2" s="9">
        <v>217463</v>
      </c>
      <c r="R2" s="9">
        <v>253551</v>
      </c>
      <c r="S2" s="9">
        <v>341317</v>
      </c>
      <c r="T2" s="9">
        <v>268648</v>
      </c>
    </row>
    <row r="3" spans="1:20" x14ac:dyDescent="0.25">
      <c r="A3" s="9" cm="1">
        <f t="array" ref="A3">LOOKUP(2,1/(korona_megyei!B:B&lt;&gt;""),korona_megyei!B:B)</f>
        <v>97201</v>
      </c>
      <c r="B3" s="9" cm="1">
        <f t="array" ref="B3">LOOKUP(2,1/(korona_megyei!C:C&lt;&gt;""),korona_megyei!C:C)</f>
        <v>81628</v>
      </c>
      <c r="C3" s="9" cm="1">
        <f t="array" ref="C3">LOOKUP(2,1/(korona_megyei!D:D&lt;&gt;""),korona_megyei!D:D)</f>
        <v>56344</v>
      </c>
      <c r="D3" s="9" cm="1">
        <f t="array" ref="D3">LOOKUP(2,1/(korona_megyei!E:E&lt;&gt;""),korona_megyei!E:E)</f>
        <v>112291</v>
      </c>
      <c r="E3" s="9" cm="1">
        <f t="array" ref="E3">LOOKUP(2,1/(korona_megyei!F:F&lt;&gt;""),korona_megyei!F:F)</f>
        <v>348680</v>
      </c>
      <c r="F3" s="9" cm="1">
        <f t="array" ref="F3">LOOKUP(2,1/(korona_megyei!G:G&lt;&gt;""),korona_megyei!G:G)</f>
        <v>81876</v>
      </c>
      <c r="G3" s="9" cm="1">
        <f t="array" ref="G3">LOOKUP(2,1/(korona_megyei!H:H&lt;&gt;""),korona_megyei!H:H)</f>
        <v>80000</v>
      </c>
      <c r="H3" s="9" cm="1">
        <f t="array" ref="H3">LOOKUP(2,1/(korona_megyei!I:I&lt;&gt;""),korona_megyei!I:I)</f>
        <v>104308</v>
      </c>
      <c r="I3" s="9" cm="1">
        <f t="array" ref="I3">LOOKUP(2,1/(korona_megyei!J:J&lt;&gt;""),korona_megyei!J:J)</f>
        <v>101327</v>
      </c>
      <c r="J3" s="9" cm="1">
        <f t="array" ref="J3">LOOKUP(2,1/(korona_megyei!K:K&lt;&gt;""),korona_megyei!K:K)</f>
        <v>53396</v>
      </c>
      <c r="K3" s="9" cm="1">
        <f t="array" ref="K3">LOOKUP(2,1/(korona_megyei!L:L&lt;&gt;""),korona_megyei!L:L)</f>
        <v>68121</v>
      </c>
      <c r="L3" s="9" cm="1">
        <f t="array" ref="L3">LOOKUP(2,1/(korona_megyei!M:M&lt;&gt;""),korona_megyei!M:M)</f>
        <v>60272</v>
      </c>
      <c r="M3" s="9" cm="1">
        <f t="array" ref="M3">LOOKUP(2,1/(korona_megyei!N:N&lt;&gt;""),korona_megyei!N:N)</f>
        <v>42064</v>
      </c>
      <c r="N3" s="9" cm="1">
        <f t="array" ref="N3">LOOKUP(2,1/(korona_megyei!O:O&lt;&gt;""),korona_megyei!O:O)</f>
        <v>264184</v>
      </c>
      <c r="O3" s="9" cm="1">
        <f t="array" ref="O3">LOOKUP(2,1/(korona_megyei!P:P&lt;&gt;""),korona_megyei!P:P)</f>
        <v>60955</v>
      </c>
      <c r="P3" s="9" cm="1">
        <f t="array" ref="P3">LOOKUP(2,1/(korona_megyei!Q:Q&lt;&gt;""),korona_megyei!Q:Q)</f>
        <v>105391</v>
      </c>
      <c r="Q3" s="9" cm="1">
        <f t="array" ref="Q3">LOOKUP(2,1/(korona_megyei!R:R&lt;&gt;""),korona_megyei!R:R)</f>
        <v>40907</v>
      </c>
      <c r="R3" s="9" cm="1">
        <f t="array" ref="R3">LOOKUP(2,1/(korona_megyei!S:S&lt;&gt;""),korona_megyei!S:S)</f>
        <v>55629</v>
      </c>
      <c r="S3" s="9" cm="1">
        <f t="array" ref="S3">LOOKUP(2,1/(korona_megyei!T:T&lt;&gt;""),korona_megyei!T:T)</f>
        <v>75551</v>
      </c>
      <c r="T3" s="9" cm="1">
        <f t="array" ref="T3">LOOKUP(2,1/(korona_megyei!U:U&lt;&gt;""),korona_megyei!U:U)</f>
        <v>50699</v>
      </c>
    </row>
    <row r="4" spans="1:20" x14ac:dyDescent="0.25">
      <c r="A4" s="10">
        <f>A3/A2</f>
        <v>0.19292611521857789</v>
      </c>
      <c r="B4" s="10">
        <f t="shared" ref="B4:T4" si="0">B3/B2</f>
        <v>0.22630189850958127</v>
      </c>
      <c r="C4" s="10">
        <f t="shared" si="0"/>
        <v>0.16856137663643109</v>
      </c>
      <c r="D4" s="10">
        <f t="shared" si="0"/>
        <v>0.17478640261375647</v>
      </c>
      <c r="E4" s="10">
        <f t="shared" si="0"/>
        <v>0.19898578200133996</v>
      </c>
      <c r="F4" s="10">
        <f t="shared" si="0"/>
        <v>0.20519683618537787</v>
      </c>
      <c r="G4" s="10">
        <f t="shared" si="0"/>
        <v>0.19151951583866397</v>
      </c>
      <c r="H4" s="10">
        <f t="shared" si="0"/>
        <v>0.22328875036391349</v>
      </c>
      <c r="I4" s="10">
        <f t="shared" si="0"/>
        <v>0.19191119511959528</v>
      </c>
      <c r="J4" s="10">
        <f t="shared" si="0"/>
        <v>0.18124361441775369</v>
      </c>
      <c r="K4" s="10">
        <f t="shared" si="0"/>
        <v>0.18410732769920568</v>
      </c>
      <c r="L4" s="10">
        <f t="shared" si="0"/>
        <v>0.20143913745333497</v>
      </c>
      <c r="M4" s="10">
        <f t="shared" si="0"/>
        <v>0.22220343996957276</v>
      </c>
      <c r="N4" s="10">
        <f t="shared" si="0"/>
        <v>0.2065754718604022</v>
      </c>
      <c r="O4" s="10">
        <f t="shared" si="0"/>
        <v>0.20222009163020147</v>
      </c>
      <c r="P4" s="10">
        <f t="shared" si="0"/>
        <v>0.19059287765568825</v>
      </c>
      <c r="Q4" s="10">
        <f t="shared" si="0"/>
        <v>0.18811016126881355</v>
      </c>
      <c r="R4" s="10">
        <f t="shared" si="0"/>
        <v>0.21939964740821374</v>
      </c>
      <c r="S4" s="10">
        <f t="shared" si="0"/>
        <v>0.22135141232344127</v>
      </c>
      <c r="T4" s="10">
        <f t="shared" si="0"/>
        <v>0.18871906732974003</v>
      </c>
    </row>
  </sheetData>
  <conditionalFormatting sqref="A4:T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3"/>
  <sheetViews>
    <sheetView showGridLines="0" zoomScaleNormal="100" workbookViewId="0">
      <pane xSplit="1" ySplit="1" topLeftCell="B639" activePane="bottomRight" state="frozen"/>
      <selection activeCell="V31" sqref="V31"/>
      <selection pane="topRight" activeCell="V31" sqref="V31"/>
      <selection pane="bottomLeft" activeCell="V31" sqref="V31"/>
      <selection pane="bottomRight" activeCell="G673" sqref="G673"/>
    </sheetView>
  </sheetViews>
  <sheetFormatPr defaultColWidth="8.85546875" defaultRowHeight="12.75" x14ac:dyDescent="0.2"/>
  <cols>
    <col min="1" max="1" width="15.42578125" style="3" customWidth="1"/>
    <col min="2" max="2" width="18.28515625" style="5" bestFit="1" customWidth="1"/>
    <col min="3" max="3" width="13.85546875" style="5" bestFit="1" customWidth="1"/>
    <col min="4" max="21" width="10.7109375" style="5" customWidth="1"/>
    <col min="22" max="16384" width="8.85546875" style="3"/>
  </cols>
  <sheetData>
    <row r="1" spans="1:21" x14ac:dyDescent="0.2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idden="1" x14ac:dyDescent="0.2">
      <c r="A2" s="4">
        <v>43921</v>
      </c>
      <c r="B2" s="5">
        <v>8</v>
      </c>
      <c r="C2" s="5">
        <v>20</v>
      </c>
      <c r="D2" s="5">
        <v>3</v>
      </c>
      <c r="E2" s="5">
        <v>6</v>
      </c>
      <c r="F2" s="5">
        <v>215</v>
      </c>
      <c r="G2" s="5">
        <v>17</v>
      </c>
      <c r="H2" s="5">
        <v>12</v>
      </c>
      <c r="I2" s="5">
        <v>25</v>
      </c>
      <c r="J2" s="5">
        <v>8</v>
      </c>
      <c r="K2" s="5">
        <v>2</v>
      </c>
      <c r="L2" s="5">
        <v>4</v>
      </c>
      <c r="M2" s="5">
        <v>12</v>
      </c>
      <c r="N2" s="5">
        <v>5</v>
      </c>
      <c r="O2" s="5">
        <v>89</v>
      </c>
      <c r="P2" s="5">
        <v>11</v>
      </c>
      <c r="Q2" s="5">
        <v>24</v>
      </c>
      <c r="R2" s="5">
        <v>7</v>
      </c>
      <c r="S2" s="5">
        <v>8</v>
      </c>
      <c r="T2" s="5">
        <v>10</v>
      </c>
      <c r="U2" s="5">
        <v>6</v>
      </c>
    </row>
    <row r="3" spans="1:21" hidden="1" x14ac:dyDescent="0.2">
      <c r="A3" s="4">
        <v>43922</v>
      </c>
      <c r="B3" s="5">
        <v>8</v>
      </c>
      <c r="C3" s="5">
        <v>19</v>
      </c>
      <c r="D3" s="5">
        <v>3</v>
      </c>
      <c r="E3" s="5">
        <v>6</v>
      </c>
      <c r="F3" s="5">
        <v>232</v>
      </c>
      <c r="G3" s="5">
        <v>17</v>
      </c>
      <c r="H3" s="5">
        <v>13</v>
      </c>
      <c r="I3" s="5">
        <v>26</v>
      </c>
      <c r="J3" s="5">
        <v>9</v>
      </c>
      <c r="K3" s="5">
        <v>3</v>
      </c>
      <c r="L3" s="5">
        <v>5</v>
      </c>
      <c r="M3" s="5">
        <v>12</v>
      </c>
      <c r="N3" s="5">
        <v>5</v>
      </c>
      <c r="O3" s="5">
        <v>98</v>
      </c>
      <c r="P3" s="5">
        <v>11</v>
      </c>
      <c r="Q3" s="5">
        <v>25</v>
      </c>
      <c r="R3" s="5">
        <v>7</v>
      </c>
      <c r="S3" s="5">
        <v>9</v>
      </c>
      <c r="T3" s="5">
        <v>10</v>
      </c>
      <c r="U3" s="5">
        <v>7</v>
      </c>
    </row>
    <row r="4" spans="1:21" hidden="1" x14ac:dyDescent="0.2">
      <c r="A4" s="4">
        <v>43923</v>
      </c>
      <c r="B4" s="5">
        <v>15</v>
      </c>
      <c r="C4" s="5">
        <v>19</v>
      </c>
      <c r="D4" s="5">
        <v>3</v>
      </c>
      <c r="E4" s="5">
        <v>6</v>
      </c>
      <c r="F4" s="5">
        <v>243</v>
      </c>
      <c r="G4" s="5">
        <v>21</v>
      </c>
      <c r="H4" s="5">
        <v>18</v>
      </c>
      <c r="I4" s="5">
        <v>28</v>
      </c>
      <c r="J4" s="5">
        <v>10</v>
      </c>
      <c r="K4" s="5">
        <v>3</v>
      </c>
      <c r="L4" s="5">
        <v>7</v>
      </c>
      <c r="M4" s="5">
        <v>13</v>
      </c>
      <c r="N4" s="5">
        <v>6</v>
      </c>
      <c r="O4" s="5">
        <v>122</v>
      </c>
      <c r="P4" s="5">
        <v>11</v>
      </c>
      <c r="Q4" s="5">
        <v>27</v>
      </c>
      <c r="R4" s="5">
        <v>7</v>
      </c>
      <c r="S4" s="5">
        <v>9</v>
      </c>
      <c r="T4" s="5">
        <v>10</v>
      </c>
      <c r="U4" s="5">
        <v>7</v>
      </c>
    </row>
    <row r="5" spans="1:21" hidden="1" x14ac:dyDescent="0.2">
      <c r="A5" s="4">
        <v>43924</v>
      </c>
      <c r="B5" s="5">
        <v>17</v>
      </c>
      <c r="C5" s="5">
        <v>21</v>
      </c>
      <c r="D5" s="5">
        <v>4</v>
      </c>
      <c r="E5" s="5">
        <v>6</v>
      </c>
      <c r="F5" s="5">
        <v>261</v>
      </c>
      <c r="G5" s="5">
        <v>23</v>
      </c>
      <c r="H5" s="5">
        <v>21</v>
      </c>
      <c r="I5" s="5">
        <v>28</v>
      </c>
      <c r="J5" s="5">
        <v>11</v>
      </c>
      <c r="K5" s="5">
        <v>3</v>
      </c>
      <c r="L5" s="5">
        <v>8</v>
      </c>
      <c r="M5" s="5">
        <v>15</v>
      </c>
      <c r="N5" s="5">
        <v>7</v>
      </c>
      <c r="O5" s="5">
        <v>124</v>
      </c>
      <c r="P5" s="5">
        <v>12</v>
      </c>
      <c r="Q5" s="5">
        <v>28</v>
      </c>
      <c r="R5" s="5">
        <v>7</v>
      </c>
      <c r="S5" s="5">
        <v>9</v>
      </c>
      <c r="T5" s="5">
        <v>10</v>
      </c>
      <c r="U5" s="5">
        <v>8</v>
      </c>
    </row>
    <row r="6" spans="1:21" hidden="1" x14ac:dyDescent="0.2">
      <c r="A6" s="4">
        <v>43925</v>
      </c>
      <c r="B6" s="5">
        <v>18</v>
      </c>
      <c r="C6" s="5">
        <v>21</v>
      </c>
      <c r="D6" s="5">
        <v>6</v>
      </c>
      <c r="E6" s="5">
        <v>5</v>
      </c>
      <c r="F6" s="5">
        <v>291</v>
      </c>
      <c r="G6" s="5">
        <v>25</v>
      </c>
      <c r="H6" s="5">
        <v>21</v>
      </c>
      <c r="I6" s="5">
        <v>33</v>
      </c>
      <c r="J6" s="5">
        <v>13</v>
      </c>
      <c r="K6" s="5">
        <v>3</v>
      </c>
      <c r="L6" s="5">
        <v>7</v>
      </c>
      <c r="M6" s="5">
        <v>14</v>
      </c>
      <c r="N6" s="5">
        <v>8</v>
      </c>
      <c r="O6" s="5">
        <v>134</v>
      </c>
      <c r="P6" s="5">
        <v>12</v>
      </c>
      <c r="Q6" s="5">
        <v>28</v>
      </c>
      <c r="R6" s="5">
        <v>7</v>
      </c>
      <c r="S6" s="5">
        <v>11</v>
      </c>
      <c r="T6" s="5">
        <v>10</v>
      </c>
      <c r="U6" s="5">
        <v>10</v>
      </c>
    </row>
    <row r="7" spans="1:21" hidden="1" x14ac:dyDescent="0.2">
      <c r="A7" s="4">
        <v>43926</v>
      </c>
      <c r="B7" s="5">
        <v>19</v>
      </c>
      <c r="C7" s="5">
        <v>23</v>
      </c>
      <c r="D7" s="5">
        <v>8</v>
      </c>
      <c r="E7" s="5">
        <v>7</v>
      </c>
      <c r="F7" s="5">
        <v>313</v>
      </c>
      <c r="G7" s="5">
        <v>30</v>
      </c>
      <c r="H7" s="5">
        <v>24</v>
      </c>
      <c r="I7" s="5">
        <v>34</v>
      </c>
      <c r="J7" s="5">
        <v>14</v>
      </c>
      <c r="K7" s="5">
        <v>3</v>
      </c>
      <c r="L7" s="5">
        <v>8</v>
      </c>
      <c r="M7" s="5">
        <v>14</v>
      </c>
      <c r="N7" s="5">
        <v>10</v>
      </c>
      <c r="O7" s="5">
        <v>142</v>
      </c>
      <c r="P7" s="5">
        <v>15</v>
      </c>
      <c r="Q7" s="5">
        <v>28</v>
      </c>
      <c r="R7" s="5">
        <v>10</v>
      </c>
      <c r="S7" s="5">
        <v>11</v>
      </c>
      <c r="T7" s="5">
        <v>10</v>
      </c>
      <c r="U7" s="5">
        <v>10</v>
      </c>
    </row>
    <row r="8" spans="1:21" hidden="1" x14ac:dyDescent="0.2">
      <c r="A8" s="4">
        <v>43927</v>
      </c>
      <c r="B8" s="5">
        <v>19</v>
      </c>
      <c r="C8" s="5">
        <v>23</v>
      </c>
      <c r="D8" s="5">
        <v>8</v>
      </c>
      <c r="E8" s="5">
        <v>7</v>
      </c>
      <c r="F8" s="5">
        <v>317</v>
      </c>
      <c r="G8" s="5">
        <v>32</v>
      </c>
      <c r="H8" s="5">
        <v>24</v>
      </c>
      <c r="I8" s="5">
        <v>34</v>
      </c>
      <c r="J8" s="5">
        <v>15</v>
      </c>
      <c r="K8" s="5">
        <v>4</v>
      </c>
      <c r="L8" s="5">
        <v>8</v>
      </c>
      <c r="M8" s="5">
        <v>14</v>
      </c>
      <c r="N8" s="5">
        <v>10</v>
      </c>
      <c r="O8" s="5">
        <v>142</v>
      </c>
      <c r="P8" s="5">
        <v>15</v>
      </c>
      <c r="Q8" s="5">
        <v>28</v>
      </c>
      <c r="R8" s="5">
        <v>12</v>
      </c>
      <c r="S8" s="5">
        <v>11</v>
      </c>
      <c r="T8" s="5">
        <v>10</v>
      </c>
      <c r="U8" s="5">
        <v>11</v>
      </c>
    </row>
    <row r="9" spans="1:21" hidden="1" x14ac:dyDescent="0.2">
      <c r="A9" s="4">
        <v>43928</v>
      </c>
      <c r="B9" s="5">
        <v>19</v>
      </c>
      <c r="C9" s="5">
        <v>23</v>
      </c>
      <c r="D9" s="5">
        <v>9</v>
      </c>
      <c r="E9" s="5">
        <v>7</v>
      </c>
      <c r="F9" s="5">
        <v>345</v>
      </c>
      <c r="G9" s="5">
        <v>32</v>
      </c>
      <c r="H9" s="5">
        <v>39</v>
      </c>
      <c r="I9" s="5">
        <v>36</v>
      </c>
      <c r="J9" s="5">
        <v>15</v>
      </c>
      <c r="K9" s="5">
        <v>4</v>
      </c>
      <c r="L9" s="5">
        <v>10</v>
      </c>
      <c r="M9" s="5">
        <v>15</v>
      </c>
      <c r="N9" s="5">
        <v>11</v>
      </c>
      <c r="O9" s="5">
        <v>153</v>
      </c>
      <c r="P9" s="5">
        <v>16</v>
      </c>
      <c r="Q9" s="5">
        <v>34</v>
      </c>
      <c r="R9" s="5">
        <v>13</v>
      </c>
      <c r="S9" s="5">
        <v>12</v>
      </c>
      <c r="T9" s="5">
        <v>13</v>
      </c>
      <c r="U9" s="5">
        <v>11</v>
      </c>
    </row>
    <row r="10" spans="1:21" hidden="1" x14ac:dyDescent="0.2">
      <c r="A10" s="4">
        <v>43929</v>
      </c>
      <c r="B10" s="5">
        <v>19</v>
      </c>
      <c r="C10" s="5">
        <v>23</v>
      </c>
      <c r="D10" s="5">
        <v>10</v>
      </c>
      <c r="E10" s="5">
        <v>7</v>
      </c>
      <c r="F10" s="5">
        <v>387</v>
      </c>
      <c r="G10" s="5">
        <v>40</v>
      </c>
      <c r="H10" s="5">
        <v>49</v>
      </c>
      <c r="I10" s="5">
        <v>37</v>
      </c>
      <c r="J10" s="5">
        <v>15</v>
      </c>
      <c r="K10" s="5">
        <v>4</v>
      </c>
      <c r="L10" s="5">
        <v>10</v>
      </c>
      <c r="M10" s="5">
        <v>15</v>
      </c>
      <c r="N10" s="5">
        <v>12</v>
      </c>
      <c r="O10" s="5">
        <v>164</v>
      </c>
      <c r="P10" s="5">
        <v>17</v>
      </c>
      <c r="Q10" s="5">
        <v>36</v>
      </c>
      <c r="R10" s="5">
        <v>13</v>
      </c>
      <c r="S10" s="5">
        <v>12</v>
      </c>
      <c r="T10" s="5">
        <v>14</v>
      </c>
      <c r="U10" s="5">
        <v>11</v>
      </c>
    </row>
    <row r="11" spans="1:21" hidden="1" x14ac:dyDescent="0.2">
      <c r="A11" s="4">
        <v>43930</v>
      </c>
      <c r="B11" s="5">
        <v>19</v>
      </c>
      <c r="C11" s="5">
        <v>23</v>
      </c>
      <c r="D11" s="5">
        <v>11</v>
      </c>
      <c r="E11" s="5">
        <v>10</v>
      </c>
      <c r="F11" s="5">
        <v>428</v>
      </c>
      <c r="G11" s="5">
        <v>40</v>
      </c>
      <c r="H11" s="5">
        <v>55</v>
      </c>
      <c r="I11" s="5">
        <v>37</v>
      </c>
      <c r="J11" s="5">
        <v>15</v>
      </c>
      <c r="K11" s="5">
        <v>4</v>
      </c>
      <c r="L11" s="5">
        <v>11</v>
      </c>
      <c r="M11" s="5">
        <v>17</v>
      </c>
      <c r="N11" s="5">
        <v>12</v>
      </c>
      <c r="O11" s="5">
        <v>183</v>
      </c>
      <c r="P11" s="5">
        <v>17</v>
      </c>
      <c r="Q11" s="5">
        <v>36</v>
      </c>
      <c r="R11" s="5">
        <v>13</v>
      </c>
      <c r="S11" s="5">
        <v>12</v>
      </c>
      <c r="T11" s="5">
        <v>18</v>
      </c>
      <c r="U11" s="5">
        <v>19</v>
      </c>
    </row>
    <row r="12" spans="1:21" hidden="1" x14ac:dyDescent="0.2">
      <c r="A12" s="4">
        <v>43931</v>
      </c>
      <c r="B12" s="5">
        <v>21</v>
      </c>
      <c r="C12" s="5">
        <v>28</v>
      </c>
      <c r="D12" s="5">
        <v>11</v>
      </c>
      <c r="E12" s="5">
        <v>10</v>
      </c>
      <c r="F12" s="5">
        <v>580</v>
      </c>
      <c r="G12" s="5">
        <v>42</v>
      </c>
      <c r="H12" s="5">
        <v>72</v>
      </c>
      <c r="I12" s="5">
        <v>43</v>
      </c>
      <c r="J12" s="5">
        <v>17</v>
      </c>
      <c r="K12" s="5">
        <v>5</v>
      </c>
      <c r="L12" s="5">
        <v>12</v>
      </c>
      <c r="M12" s="5">
        <v>17</v>
      </c>
      <c r="N12" s="5">
        <v>12</v>
      </c>
      <c r="O12" s="5">
        <v>194</v>
      </c>
      <c r="P12" s="5">
        <v>17</v>
      </c>
      <c r="Q12" s="5">
        <v>37</v>
      </c>
      <c r="R12" s="5">
        <v>13</v>
      </c>
      <c r="S12" s="5">
        <v>13</v>
      </c>
      <c r="T12" s="5">
        <v>23</v>
      </c>
      <c r="U12" s="5">
        <v>23</v>
      </c>
    </row>
    <row r="13" spans="1:21" hidden="1" x14ac:dyDescent="0.2">
      <c r="A13" s="4">
        <v>43932</v>
      </c>
      <c r="B13" s="5">
        <v>22</v>
      </c>
      <c r="C13" s="5">
        <v>29</v>
      </c>
      <c r="D13" s="5">
        <v>11</v>
      </c>
      <c r="E13" s="5">
        <v>13</v>
      </c>
      <c r="F13" s="5">
        <v>655</v>
      </c>
      <c r="G13" s="5">
        <v>44</v>
      </c>
      <c r="H13" s="5">
        <v>82</v>
      </c>
      <c r="I13" s="5">
        <v>44</v>
      </c>
      <c r="J13" s="5">
        <v>17</v>
      </c>
      <c r="K13" s="5">
        <v>8</v>
      </c>
      <c r="L13" s="5">
        <v>13</v>
      </c>
      <c r="M13" s="5">
        <v>20</v>
      </c>
      <c r="N13" s="5">
        <v>17</v>
      </c>
      <c r="O13" s="5">
        <v>199</v>
      </c>
      <c r="P13" s="5">
        <v>18</v>
      </c>
      <c r="Q13" s="5">
        <v>37</v>
      </c>
      <c r="R13" s="5">
        <v>13</v>
      </c>
      <c r="S13" s="5">
        <v>14</v>
      </c>
      <c r="T13" s="5">
        <v>28</v>
      </c>
      <c r="U13" s="5">
        <v>26</v>
      </c>
    </row>
    <row r="14" spans="1:21" hidden="1" x14ac:dyDescent="0.2">
      <c r="A14" s="4">
        <v>43933</v>
      </c>
      <c r="B14" s="5">
        <v>22</v>
      </c>
      <c r="C14" s="5">
        <v>29</v>
      </c>
      <c r="D14" s="5">
        <v>11</v>
      </c>
      <c r="E14" s="5">
        <v>44</v>
      </c>
      <c r="F14" s="5">
        <v>669</v>
      </c>
      <c r="G14" s="5">
        <v>45</v>
      </c>
      <c r="H14" s="5">
        <v>93</v>
      </c>
      <c r="I14" s="5">
        <v>60</v>
      </c>
      <c r="J14" s="5">
        <v>18</v>
      </c>
      <c r="K14" s="5">
        <v>9</v>
      </c>
      <c r="L14" s="5">
        <v>14</v>
      </c>
      <c r="M14" s="5">
        <v>20</v>
      </c>
      <c r="N14" s="5">
        <v>18</v>
      </c>
      <c r="O14" s="5">
        <v>215</v>
      </c>
      <c r="P14" s="5">
        <v>20</v>
      </c>
      <c r="Q14" s="5">
        <v>38</v>
      </c>
      <c r="R14" s="5">
        <v>13</v>
      </c>
      <c r="S14" s="5">
        <v>14</v>
      </c>
      <c r="T14" s="5">
        <v>30</v>
      </c>
      <c r="U14" s="5">
        <v>28</v>
      </c>
    </row>
    <row r="15" spans="1:21" hidden="1" x14ac:dyDescent="0.2">
      <c r="A15" s="4">
        <v>43934</v>
      </c>
      <c r="B15" s="5">
        <v>22</v>
      </c>
      <c r="C15" s="5">
        <v>29</v>
      </c>
      <c r="D15" s="5">
        <v>11</v>
      </c>
      <c r="E15" s="5">
        <v>45</v>
      </c>
      <c r="F15" s="5">
        <v>703</v>
      </c>
      <c r="G15" s="5">
        <v>47</v>
      </c>
      <c r="H15" s="5">
        <v>102</v>
      </c>
      <c r="I15" s="5">
        <v>61</v>
      </c>
      <c r="J15" s="5">
        <v>18</v>
      </c>
      <c r="K15" s="5">
        <v>9</v>
      </c>
      <c r="L15" s="5">
        <v>14</v>
      </c>
      <c r="M15" s="5">
        <v>20</v>
      </c>
      <c r="N15" s="5">
        <v>19</v>
      </c>
      <c r="O15" s="5">
        <v>214</v>
      </c>
      <c r="P15" s="5">
        <v>20</v>
      </c>
      <c r="Q15" s="5">
        <v>38</v>
      </c>
      <c r="R15" s="5">
        <v>13</v>
      </c>
      <c r="S15" s="5">
        <v>14</v>
      </c>
      <c r="T15" s="5">
        <v>31</v>
      </c>
      <c r="U15" s="5">
        <v>28</v>
      </c>
    </row>
    <row r="16" spans="1:21" hidden="1" x14ac:dyDescent="0.2">
      <c r="A16" s="4">
        <v>43935</v>
      </c>
      <c r="B16" s="5">
        <v>22</v>
      </c>
      <c r="C16" s="5">
        <v>29</v>
      </c>
      <c r="D16" s="5">
        <v>12</v>
      </c>
      <c r="E16" s="5">
        <v>45</v>
      </c>
      <c r="F16" s="5">
        <v>732</v>
      </c>
      <c r="G16" s="5">
        <v>51</v>
      </c>
      <c r="H16" s="5">
        <v>106</v>
      </c>
      <c r="I16" s="5">
        <v>61</v>
      </c>
      <c r="J16" s="5">
        <v>19</v>
      </c>
      <c r="K16" s="5">
        <v>11</v>
      </c>
      <c r="L16" s="5">
        <v>15</v>
      </c>
      <c r="M16" s="5">
        <v>20</v>
      </c>
      <c r="N16" s="5">
        <v>19</v>
      </c>
      <c r="O16" s="5">
        <v>220</v>
      </c>
      <c r="P16" s="5">
        <v>21</v>
      </c>
      <c r="Q16" s="5">
        <v>40</v>
      </c>
      <c r="R16" s="5">
        <v>13</v>
      </c>
      <c r="S16" s="5">
        <v>14</v>
      </c>
      <c r="T16" s="5">
        <v>32</v>
      </c>
      <c r="U16" s="5">
        <v>30</v>
      </c>
    </row>
    <row r="17" spans="1:21" hidden="1" x14ac:dyDescent="0.2">
      <c r="A17" s="4">
        <v>43936</v>
      </c>
      <c r="B17" s="5">
        <v>22</v>
      </c>
      <c r="C17" s="5">
        <v>29</v>
      </c>
      <c r="D17" s="5">
        <v>12</v>
      </c>
      <c r="E17" s="5">
        <v>48</v>
      </c>
      <c r="F17" s="5">
        <v>770</v>
      </c>
      <c r="G17" s="5">
        <v>52</v>
      </c>
      <c r="H17" s="5">
        <v>114</v>
      </c>
      <c r="I17" s="5">
        <v>61</v>
      </c>
      <c r="J17" s="5">
        <v>19</v>
      </c>
      <c r="K17" s="5">
        <v>12</v>
      </c>
      <c r="L17" s="5">
        <v>15</v>
      </c>
      <c r="M17" s="5">
        <v>20</v>
      </c>
      <c r="N17" s="5">
        <v>19</v>
      </c>
      <c r="O17" s="5">
        <v>234</v>
      </c>
      <c r="P17" s="5">
        <v>21</v>
      </c>
      <c r="Q17" s="5">
        <v>41</v>
      </c>
      <c r="R17" s="5">
        <v>13</v>
      </c>
      <c r="S17" s="5">
        <v>14</v>
      </c>
      <c r="T17" s="5">
        <v>32</v>
      </c>
      <c r="U17" s="5">
        <v>31</v>
      </c>
    </row>
    <row r="18" spans="1:21" hidden="1" x14ac:dyDescent="0.2">
      <c r="A18" s="4">
        <v>43937</v>
      </c>
      <c r="B18" s="5">
        <v>22</v>
      </c>
      <c r="C18" s="5">
        <v>32</v>
      </c>
      <c r="D18" s="5">
        <v>12</v>
      </c>
      <c r="E18" s="5">
        <v>50</v>
      </c>
      <c r="F18" s="5">
        <v>805</v>
      </c>
      <c r="G18" s="5">
        <v>52</v>
      </c>
      <c r="H18" s="5">
        <v>122</v>
      </c>
      <c r="I18" s="5">
        <v>62</v>
      </c>
      <c r="J18" s="5">
        <v>19</v>
      </c>
      <c r="K18" s="5">
        <v>13</v>
      </c>
      <c r="L18" s="5">
        <v>16</v>
      </c>
      <c r="M18" s="5">
        <v>21</v>
      </c>
      <c r="N18" s="5">
        <v>19</v>
      </c>
      <c r="O18" s="5">
        <v>249</v>
      </c>
      <c r="P18" s="5">
        <v>21</v>
      </c>
      <c r="Q18" s="5">
        <v>42</v>
      </c>
      <c r="R18" s="5">
        <v>14</v>
      </c>
      <c r="S18" s="5">
        <v>14</v>
      </c>
      <c r="T18" s="5">
        <v>34</v>
      </c>
      <c r="U18" s="5">
        <v>33</v>
      </c>
    </row>
    <row r="19" spans="1:21" hidden="1" x14ac:dyDescent="0.2">
      <c r="A19" s="4">
        <v>43938</v>
      </c>
      <c r="B19" s="5">
        <v>22</v>
      </c>
      <c r="C19" s="5">
        <v>33</v>
      </c>
      <c r="D19" s="5">
        <v>12</v>
      </c>
      <c r="E19" s="5">
        <v>52</v>
      </c>
      <c r="F19" s="5">
        <v>883</v>
      </c>
      <c r="G19" s="5">
        <v>54</v>
      </c>
      <c r="H19" s="5">
        <v>128</v>
      </c>
      <c r="I19" s="5">
        <v>63</v>
      </c>
      <c r="J19" s="5">
        <v>19</v>
      </c>
      <c r="K19" s="5">
        <v>13</v>
      </c>
      <c r="L19" s="5">
        <v>17</v>
      </c>
      <c r="M19" s="5">
        <v>23</v>
      </c>
      <c r="N19" s="5">
        <v>20</v>
      </c>
      <c r="O19" s="5">
        <v>259</v>
      </c>
      <c r="P19" s="5">
        <v>21</v>
      </c>
      <c r="Q19" s="5">
        <v>43</v>
      </c>
      <c r="R19" s="5">
        <v>14</v>
      </c>
      <c r="S19" s="5">
        <v>14</v>
      </c>
      <c r="T19" s="5">
        <v>36</v>
      </c>
      <c r="U19" s="5">
        <v>37</v>
      </c>
    </row>
    <row r="20" spans="1:21" hidden="1" x14ac:dyDescent="0.2">
      <c r="A20" s="4">
        <v>43939</v>
      </c>
      <c r="B20" s="5">
        <v>23</v>
      </c>
      <c r="C20" s="5">
        <v>33</v>
      </c>
      <c r="D20" s="5">
        <v>13</v>
      </c>
      <c r="E20" s="5">
        <v>52</v>
      </c>
      <c r="F20" s="5">
        <v>929</v>
      </c>
      <c r="G20" s="5">
        <v>55</v>
      </c>
      <c r="H20" s="5">
        <v>141</v>
      </c>
      <c r="I20" s="5">
        <v>63</v>
      </c>
      <c r="J20" s="5">
        <v>19</v>
      </c>
      <c r="K20" s="5">
        <v>13</v>
      </c>
      <c r="L20" s="5">
        <v>18</v>
      </c>
      <c r="M20" s="5">
        <v>25</v>
      </c>
      <c r="N20" s="5">
        <v>20</v>
      </c>
      <c r="O20" s="5">
        <v>264</v>
      </c>
      <c r="P20" s="5">
        <v>21</v>
      </c>
      <c r="Q20" s="5">
        <v>43</v>
      </c>
      <c r="R20" s="5">
        <v>14</v>
      </c>
      <c r="S20" s="5">
        <v>14</v>
      </c>
      <c r="T20" s="5">
        <v>37</v>
      </c>
      <c r="U20" s="5">
        <v>37</v>
      </c>
    </row>
    <row r="21" spans="1:21" hidden="1" x14ac:dyDescent="0.2">
      <c r="A21" s="4">
        <v>43940</v>
      </c>
      <c r="B21" s="5">
        <v>23</v>
      </c>
      <c r="C21" s="5">
        <v>33</v>
      </c>
      <c r="D21" s="5">
        <v>13</v>
      </c>
      <c r="E21" s="5">
        <v>52</v>
      </c>
      <c r="F21" s="5">
        <v>971</v>
      </c>
      <c r="G21" s="5">
        <v>57</v>
      </c>
      <c r="H21" s="5">
        <v>146</v>
      </c>
      <c r="I21" s="5">
        <v>63</v>
      </c>
      <c r="J21" s="5">
        <v>19</v>
      </c>
      <c r="K21" s="5">
        <v>13</v>
      </c>
      <c r="L21" s="5">
        <v>19</v>
      </c>
      <c r="M21" s="5">
        <v>32</v>
      </c>
      <c r="N21" s="5">
        <v>22</v>
      </c>
      <c r="O21" s="5">
        <v>278</v>
      </c>
      <c r="P21" s="5">
        <v>23</v>
      </c>
      <c r="Q21" s="5">
        <v>43</v>
      </c>
      <c r="R21" s="5">
        <v>14</v>
      </c>
      <c r="S21" s="5">
        <v>14</v>
      </c>
      <c r="T21" s="5">
        <v>41</v>
      </c>
      <c r="U21" s="5">
        <v>40</v>
      </c>
    </row>
    <row r="22" spans="1:21" hidden="1" x14ac:dyDescent="0.2">
      <c r="A22" s="4">
        <v>43941</v>
      </c>
      <c r="B22" s="5">
        <v>23</v>
      </c>
      <c r="C22" s="5">
        <v>33</v>
      </c>
      <c r="D22" s="5">
        <v>13</v>
      </c>
      <c r="E22" s="5">
        <v>53</v>
      </c>
      <c r="F22" s="5">
        <v>1002</v>
      </c>
      <c r="G22" s="5">
        <v>57</v>
      </c>
      <c r="H22" s="5">
        <v>159</v>
      </c>
      <c r="I22" s="5">
        <v>64</v>
      </c>
      <c r="J22" s="5">
        <v>19</v>
      </c>
      <c r="K22" s="5">
        <v>13</v>
      </c>
      <c r="L22" s="5">
        <v>19</v>
      </c>
      <c r="M22" s="5">
        <v>43</v>
      </c>
      <c r="N22" s="5">
        <v>22</v>
      </c>
      <c r="O22" s="5">
        <v>286</v>
      </c>
      <c r="P22" s="5">
        <v>24</v>
      </c>
      <c r="Q22" s="5">
        <v>43</v>
      </c>
      <c r="R22" s="5">
        <v>14</v>
      </c>
      <c r="S22" s="5">
        <v>14</v>
      </c>
      <c r="T22" s="5">
        <v>43</v>
      </c>
      <c r="U22" s="5">
        <v>40</v>
      </c>
    </row>
    <row r="23" spans="1:21" hidden="1" x14ac:dyDescent="0.2">
      <c r="A23" s="4">
        <v>43942</v>
      </c>
      <c r="B23" s="5">
        <v>23</v>
      </c>
      <c r="C23" s="5">
        <v>34</v>
      </c>
      <c r="D23" s="5">
        <v>13</v>
      </c>
      <c r="E23" s="5">
        <v>53</v>
      </c>
      <c r="F23" s="5">
        <v>1082</v>
      </c>
      <c r="G23" s="5">
        <v>57</v>
      </c>
      <c r="H23" s="5">
        <v>175</v>
      </c>
      <c r="I23" s="5">
        <v>64</v>
      </c>
      <c r="J23" s="5">
        <v>21</v>
      </c>
      <c r="K23" s="5">
        <v>14</v>
      </c>
      <c r="L23" s="5">
        <v>19</v>
      </c>
      <c r="M23" s="5">
        <v>48</v>
      </c>
      <c r="N23" s="5">
        <v>23</v>
      </c>
      <c r="O23" s="5">
        <v>293</v>
      </c>
      <c r="P23" s="5">
        <v>24</v>
      </c>
      <c r="Q23" s="5">
        <v>44</v>
      </c>
      <c r="R23" s="5">
        <v>14</v>
      </c>
      <c r="S23" s="5">
        <v>14</v>
      </c>
      <c r="T23" s="5">
        <v>43</v>
      </c>
      <c r="U23" s="5">
        <v>40</v>
      </c>
    </row>
    <row r="24" spans="1:21" hidden="1" x14ac:dyDescent="0.2">
      <c r="A24" s="4">
        <v>43943</v>
      </c>
      <c r="B24" s="5">
        <v>23</v>
      </c>
      <c r="C24" s="5">
        <v>35</v>
      </c>
      <c r="D24" s="5">
        <v>13</v>
      </c>
      <c r="E24" s="5">
        <v>53</v>
      </c>
      <c r="F24" s="5">
        <v>1113</v>
      </c>
      <c r="G24" s="5">
        <v>57</v>
      </c>
      <c r="H24" s="5">
        <v>181</v>
      </c>
      <c r="I24" s="5">
        <v>75</v>
      </c>
      <c r="J24" s="5">
        <v>22</v>
      </c>
      <c r="K24" s="5">
        <v>14</v>
      </c>
      <c r="L24" s="5">
        <v>19</v>
      </c>
      <c r="M24" s="5">
        <v>48</v>
      </c>
      <c r="N24" s="5">
        <v>23</v>
      </c>
      <c r="O24" s="5">
        <v>305</v>
      </c>
      <c r="P24" s="5">
        <v>24</v>
      </c>
      <c r="Q24" s="5">
        <v>43</v>
      </c>
      <c r="R24" s="5">
        <v>15</v>
      </c>
      <c r="S24" s="5">
        <v>15</v>
      </c>
      <c r="T24" s="5">
        <v>48</v>
      </c>
      <c r="U24" s="5">
        <v>42</v>
      </c>
    </row>
    <row r="25" spans="1:21" hidden="1" x14ac:dyDescent="0.2">
      <c r="A25" s="4">
        <v>43944</v>
      </c>
      <c r="B25" s="5">
        <v>23</v>
      </c>
      <c r="C25" s="5">
        <v>33</v>
      </c>
      <c r="D25" s="5">
        <v>13</v>
      </c>
      <c r="E25" s="5">
        <v>53</v>
      </c>
      <c r="F25" s="5">
        <v>1173</v>
      </c>
      <c r="G25" s="5">
        <v>57</v>
      </c>
      <c r="H25" s="5">
        <v>213</v>
      </c>
      <c r="I25" s="5">
        <v>72</v>
      </c>
      <c r="J25" s="5">
        <v>21</v>
      </c>
      <c r="K25" s="5">
        <v>14</v>
      </c>
      <c r="L25" s="5">
        <v>19</v>
      </c>
      <c r="M25" s="5">
        <v>64</v>
      </c>
      <c r="N25" s="5">
        <v>23</v>
      </c>
      <c r="O25" s="5">
        <v>317</v>
      </c>
      <c r="P25" s="5">
        <v>24</v>
      </c>
      <c r="Q25" s="5">
        <v>43</v>
      </c>
      <c r="R25" s="5">
        <v>16</v>
      </c>
      <c r="S25" s="5">
        <v>14</v>
      </c>
      <c r="T25" s="5">
        <v>50</v>
      </c>
      <c r="U25" s="5">
        <v>42</v>
      </c>
    </row>
    <row r="26" spans="1:21" hidden="1" x14ac:dyDescent="0.2">
      <c r="A26" s="4">
        <v>43945</v>
      </c>
      <c r="B26" s="5">
        <v>23</v>
      </c>
      <c r="C26" s="5">
        <v>33</v>
      </c>
      <c r="D26" s="5">
        <v>13</v>
      </c>
      <c r="E26" s="5">
        <v>54</v>
      </c>
      <c r="F26" s="5">
        <v>1221</v>
      </c>
      <c r="G26" s="5">
        <v>60</v>
      </c>
      <c r="H26" s="5">
        <v>240</v>
      </c>
      <c r="I26" s="5">
        <v>74</v>
      </c>
      <c r="J26" s="5">
        <v>22</v>
      </c>
      <c r="K26" s="5">
        <v>15</v>
      </c>
      <c r="L26" s="5">
        <v>20</v>
      </c>
      <c r="M26" s="5">
        <v>67</v>
      </c>
      <c r="N26" s="5">
        <v>23</v>
      </c>
      <c r="O26" s="5">
        <v>329</v>
      </c>
      <c r="P26" s="5">
        <v>24</v>
      </c>
      <c r="Q26" s="5">
        <v>43</v>
      </c>
      <c r="R26" s="5">
        <v>16</v>
      </c>
      <c r="S26" s="5">
        <v>14</v>
      </c>
      <c r="T26" s="5">
        <v>50</v>
      </c>
      <c r="U26" s="5">
        <v>42</v>
      </c>
    </row>
    <row r="27" spans="1:21" hidden="1" x14ac:dyDescent="0.2">
      <c r="A27" s="4">
        <v>43946</v>
      </c>
      <c r="B27" s="5">
        <v>23</v>
      </c>
      <c r="C27" s="5">
        <v>33</v>
      </c>
      <c r="D27" s="5">
        <v>13</v>
      </c>
      <c r="E27" s="5">
        <v>59</v>
      </c>
      <c r="F27" s="5">
        <v>1247</v>
      </c>
      <c r="G27" s="5">
        <v>63</v>
      </c>
      <c r="H27" s="5">
        <v>246</v>
      </c>
      <c r="I27" s="5">
        <v>74</v>
      </c>
      <c r="J27" s="5">
        <v>23</v>
      </c>
      <c r="K27" s="5">
        <v>16</v>
      </c>
      <c r="L27" s="5">
        <v>20</v>
      </c>
      <c r="M27" s="5">
        <v>70</v>
      </c>
      <c r="N27" s="5">
        <v>23</v>
      </c>
      <c r="O27" s="5">
        <v>339</v>
      </c>
      <c r="P27" s="5">
        <v>24</v>
      </c>
      <c r="Q27" s="5">
        <v>44</v>
      </c>
      <c r="R27" s="5">
        <v>16</v>
      </c>
      <c r="S27" s="5">
        <v>14</v>
      </c>
      <c r="T27" s="5">
        <v>52</v>
      </c>
      <c r="U27" s="5">
        <v>44</v>
      </c>
    </row>
    <row r="28" spans="1:21" hidden="1" x14ac:dyDescent="0.2">
      <c r="A28" s="4">
        <v>43947</v>
      </c>
      <c r="B28" s="5">
        <v>23</v>
      </c>
      <c r="C28" s="5">
        <v>33</v>
      </c>
      <c r="D28" s="5">
        <v>13</v>
      </c>
      <c r="E28" s="5">
        <v>62</v>
      </c>
      <c r="F28" s="5">
        <v>1274</v>
      </c>
      <c r="G28" s="5">
        <v>63</v>
      </c>
      <c r="H28" s="5">
        <v>251</v>
      </c>
      <c r="I28" s="5">
        <v>75</v>
      </c>
      <c r="J28" s="5">
        <v>23</v>
      </c>
      <c r="K28" s="5">
        <v>16</v>
      </c>
      <c r="L28" s="5">
        <v>21</v>
      </c>
      <c r="M28" s="5">
        <v>72</v>
      </c>
      <c r="N28" s="5">
        <v>23</v>
      </c>
      <c r="O28" s="5">
        <v>350</v>
      </c>
      <c r="P28" s="5">
        <v>24</v>
      </c>
      <c r="Q28" s="5">
        <v>45</v>
      </c>
      <c r="R28" s="5">
        <v>16</v>
      </c>
      <c r="S28" s="5">
        <v>14</v>
      </c>
      <c r="T28" s="5">
        <v>54</v>
      </c>
      <c r="U28" s="5">
        <v>48</v>
      </c>
    </row>
    <row r="29" spans="1:21" hidden="1" x14ac:dyDescent="0.2">
      <c r="A29" s="4">
        <v>43948</v>
      </c>
      <c r="B29" s="5">
        <v>23</v>
      </c>
      <c r="C29" s="5">
        <v>33</v>
      </c>
      <c r="D29" s="5">
        <v>14</v>
      </c>
      <c r="E29" s="5">
        <v>62</v>
      </c>
      <c r="F29" s="5">
        <v>1286</v>
      </c>
      <c r="G29" s="5">
        <v>86</v>
      </c>
      <c r="H29" s="5">
        <v>263</v>
      </c>
      <c r="I29" s="5">
        <v>76</v>
      </c>
      <c r="J29" s="5">
        <v>23</v>
      </c>
      <c r="K29" s="5">
        <v>16</v>
      </c>
      <c r="L29" s="5">
        <v>21</v>
      </c>
      <c r="M29" s="5">
        <v>87</v>
      </c>
      <c r="N29" s="5">
        <v>23</v>
      </c>
      <c r="O29" s="5">
        <v>352</v>
      </c>
      <c r="P29" s="5">
        <v>24</v>
      </c>
      <c r="Q29" s="5">
        <v>45</v>
      </c>
      <c r="R29" s="5">
        <v>16</v>
      </c>
      <c r="S29" s="5">
        <v>14</v>
      </c>
      <c r="T29" s="5">
        <v>54</v>
      </c>
      <c r="U29" s="5">
        <v>65</v>
      </c>
    </row>
    <row r="30" spans="1:21" hidden="1" x14ac:dyDescent="0.2">
      <c r="A30" s="4">
        <v>43949</v>
      </c>
      <c r="B30" s="5">
        <v>23</v>
      </c>
      <c r="C30" s="5">
        <v>33</v>
      </c>
      <c r="D30" s="5">
        <v>14</v>
      </c>
      <c r="E30" s="5">
        <v>62</v>
      </c>
      <c r="F30" s="5">
        <v>1305</v>
      </c>
      <c r="G30" s="5">
        <v>89</v>
      </c>
      <c r="H30" s="5">
        <v>265</v>
      </c>
      <c r="I30" s="5">
        <v>77</v>
      </c>
      <c r="J30" s="5">
        <v>23</v>
      </c>
      <c r="K30" s="5">
        <v>17</v>
      </c>
      <c r="L30" s="5">
        <v>22</v>
      </c>
      <c r="M30" s="5">
        <v>92</v>
      </c>
      <c r="N30" s="5">
        <v>23</v>
      </c>
      <c r="O30" s="5">
        <v>358</v>
      </c>
      <c r="P30" s="5">
        <v>24</v>
      </c>
      <c r="Q30" s="5">
        <v>47</v>
      </c>
      <c r="R30" s="5">
        <v>16</v>
      </c>
      <c r="S30" s="5">
        <v>14</v>
      </c>
      <c r="T30" s="5">
        <v>56</v>
      </c>
      <c r="U30" s="5">
        <v>89</v>
      </c>
    </row>
    <row r="31" spans="1:21" hidden="1" x14ac:dyDescent="0.2">
      <c r="A31" s="4">
        <v>43950</v>
      </c>
      <c r="B31" s="5">
        <v>23</v>
      </c>
      <c r="C31" s="5">
        <v>34</v>
      </c>
      <c r="D31" s="5">
        <v>14</v>
      </c>
      <c r="E31" s="5">
        <v>63</v>
      </c>
      <c r="F31" s="5">
        <v>1347</v>
      </c>
      <c r="G31" s="5">
        <v>96</v>
      </c>
      <c r="H31" s="5">
        <v>269</v>
      </c>
      <c r="I31" s="5">
        <v>77</v>
      </c>
      <c r="J31" s="5">
        <v>23</v>
      </c>
      <c r="K31" s="5">
        <v>17</v>
      </c>
      <c r="L31" s="5">
        <v>22</v>
      </c>
      <c r="M31" s="5">
        <v>93</v>
      </c>
      <c r="N31" s="5">
        <v>24</v>
      </c>
      <c r="O31" s="5">
        <v>368</v>
      </c>
      <c r="P31" s="5">
        <v>25</v>
      </c>
      <c r="Q31" s="5">
        <v>47</v>
      </c>
      <c r="R31" s="5">
        <v>17</v>
      </c>
      <c r="S31" s="5">
        <v>14</v>
      </c>
      <c r="T31" s="5">
        <v>56</v>
      </c>
      <c r="U31" s="5">
        <v>98</v>
      </c>
    </row>
    <row r="32" spans="1:21" hidden="1" x14ac:dyDescent="0.2">
      <c r="A32" s="4">
        <v>43951</v>
      </c>
      <c r="B32" s="5">
        <v>23</v>
      </c>
      <c r="C32" s="5">
        <v>34</v>
      </c>
      <c r="D32" s="5">
        <v>15</v>
      </c>
      <c r="E32" s="5">
        <v>63</v>
      </c>
      <c r="F32" s="5">
        <v>1368</v>
      </c>
      <c r="G32" s="5">
        <v>97</v>
      </c>
      <c r="H32" s="5">
        <v>271</v>
      </c>
      <c r="I32" s="5">
        <v>77</v>
      </c>
      <c r="J32" s="5">
        <v>23</v>
      </c>
      <c r="K32" s="5">
        <v>17</v>
      </c>
      <c r="L32" s="5">
        <v>22</v>
      </c>
      <c r="M32" s="5">
        <v>101</v>
      </c>
      <c r="N32" s="5">
        <v>24</v>
      </c>
      <c r="O32" s="5">
        <v>375</v>
      </c>
      <c r="P32" s="5">
        <v>26</v>
      </c>
      <c r="Q32" s="5">
        <v>47</v>
      </c>
      <c r="R32" s="5">
        <v>17</v>
      </c>
      <c r="S32" s="5">
        <v>14</v>
      </c>
      <c r="T32" s="5">
        <v>58</v>
      </c>
      <c r="U32" s="5">
        <v>103</v>
      </c>
    </row>
    <row r="33" spans="1:21" hidden="1" x14ac:dyDescent="0.2">
      <c r="A33" s="4">
        <v>43952</v>
      </c>
      <c r="B33" s="5">
        <v>23</v>
      </c>
      <c r="C33" s="5">
        <v>34</v>
      </c>
      <c r="D33" s="5">
        <v>16</v>
      </c>
      <c r="E33" s="5">
        <v>64</v>
      </c>
      <c r="F33" s="5">
        <v>1408</v>
      </c>
      <c r="G33" s="5">
        <v>97</v>
      </c>
      <c r="H33" s="5">
        <v>296</v>
      </c>
      <c r="I33" s="5">
        <v>78</v>
      </c>
      <c r="J33" s="5">
        <v>23</v>
      </c>
      <c r="K33" s="5">
        <v>17</v>
      </c>
      <c r="L33" s="5">
        <v>22</v>
      </c>
      <c r="M33" s="5">
        <v>110</v>
      </c>
      <c r="N33" s="5">
        <v>24</v>
      </c>
      <c r="O33" s="5">
        <v>380</v>
      </c>
      <c r="P33" s="5">
        <v>27</v>
      </c>
      <c r="Q33" s="5">
        <v>47</v>
      </c>
      <c r="R33" s="5">
        <v>17</v>
      </c>
      <c r="S33" s="5">
        <v>14</v>
      </c>
      <c r="T33" s="5">
        <v>58</v>
      </c>
      <c r="U33" s="5">
        <v>108</v>
      </c>
    </row>
    <row r="34" spans="1:21" hidden="1" x14ac:dyDescent="0.2">
      <c r="A34" s="4">
        <v>43953</v>
      </c>
      <c r="B34" s="5">
        <v>23</v>
      </c>
      <c r="C34" s="5">
        <v>35</v>
      </c>
      <c r="D34" s="5">
        <v>16</v>
      </c>
      <c r="E34" s="5">
        <v>65</v>
      </c>
      <c r="F34" s="5">
        <v>1448</v>
      </c>
      <c r="G34" s="5">
        <v>98</v>
      </c>
      <c r="H34" s="5">
        <v>298</v>
      </c>
      <c r="I34" s="5">
        <v>79</v>
      </c>
      <c r="J34" s="5">
        <v>23</v>
      </c>
      <c r="K34" s="5">
        <v>17</v>
      </c>
      <c r="L34" s="5">
        <v>22</v>
      </c>
      <c r="M34" s="5">
        <v>121</v>
      </c>
      <c r="N34" s="5">
        <v>24</v>
      </c>
      <c r="O34" s="5">
        <v>394</v>
      </c>
      <c r="P34" s="5">
        <v>28</v>
      </c>
      <c r="Q34" s="5">
        <v>47</v>
      </c>
      <c r="R34" s="5">
        <v>17</v>
      </c>
      <c r="S34" s="5">
        <v>14</v>
      </c>
      <c r="T34" s="5">
        <v>58</v>
      </c>
      <c r="U34" s="5">
        <v>115</v>
      </c>
    </row>
    <row r="35" spans="1:21" hidden="1" x14ac:dyDescent="0.2">
      <c r="A35" s="4">
        <v>43954</v>
      </c>
      <c r="B35" s="5">
        <v>23</v>
      </c>
      <c r="C35" s="5">
        <v>36</v>
      </c>
      <c r="D35" s="5">
        <v>16</v>
      </c>
      <c r="E35" s="5">
        <v>65</v>
      </c>
      <c r="F35" s="5">
        <v>1473</v>
      </c>
      <c r="G35" s="5">
        <v>101</v>
      </c>
      <c r="H35" s="5">
        <v>300</v>
      </c>
      <c r="I35" s="5">
        <v>79</v>
      </c>
      <c r="J35" s="5">
        <v>23</v>
      </c>
      <c r="K35" s="5">
        <v>17</v>
      </c>
      <c r="L35" s="5">
        <v>22</v>
      </c>
      <c r="M35" s="5">
        <v>132</v>
      </c>
      <c r="N35" s="5">
        <v>24</v>
      </c>
      <c r="O35" s="5">
        <v>400</v>
      </c>
      <c r="P35" s="5">
        <v>28</v>
      </c>
      <c r="Q35" s="5">
        <v>47</v>
      </c>
      <c r="R35" s="5">
        <v>17</v>
      </c>
      <c r="S35" s="5">
        <v>14</v>
      </c>
      <c r="T35" s="5">
        <v>58</v>
      </c>
      <c r="U35" s="5">
        <v>123</v>
      </c>
    </row>
    <row r="36" spans="1:21" hidden="1" x14ac:dyDescent="0.2">
      <c r="A36" s="4">
        <v>43955</v>
      </c>
      <c r="B36" s="5">
        <v>23</v>
      </c>
      <c r="C36" s="5">
        <v>36</v>
      </c>
      <c r="D36" s="5">
        <v>16</v>
      </c>
      <c r="E36" s="5">
        <v>65</v>
      </c>
      <c r="F36" s="5">
        <v>1484</v>
      </c>
      <c r="G36" s="5">
        <v>101</v>
      </c>
      <c r="H36" s="5">
        <v>304</v>
      </c>
      <c r="I36" s="5">
        <v>79</v>
      </c>
      <c r="J36" s="5">
        <v>23</v>
      </c>
      <c r="K36" s="5">
        <v>17</v>
      </c>
      <c r="L36" s="5">
        <v>22</v>
      </c>
      <c r="M36" s="5">
        <v>137</v>
      </c>
      <c r="N36" s="5">
        <v>24</v>
      </c>
      <c r="O36" s="5">
        <v>401</v>
      </c>
      <c r="P36" s="5">
        <v>28</v>
      </c>
      <c r="Q36" s="5">
        <v>47</v>
      </c>
      <c r="R36" s="5">
        <v>17</v>
      </c>
      <c r="S36" s="5">
        <v>14</v>
      </c>
      <c r="T36" s="5">
        <v>58</v>
      </c>
      <c r="U36" s="5">
        <v>139</v>
      </c>
    </row>
    <row r="37" spans="1:21" hidden="1" x14ac:dyDescent="0.2">
      <c r="A37" s="4">
        <v>43956</v>
      </c>
      <c r="B37" s="5">
        <v>23</v>
      </c>
      <c r="C37" s="5">
        <v>36</v>
      </c>
      <c r="D37" s="5">
        <v>17</v>
      </c>
      <c r="E37" s="5">
        <v>65</v>
      </c>
      <c r="F37" s="5">
        <v>1503</v>
      </c>
      <c r="G37" s="5">
        <v>101</v>
      </c>
      <c r="H37" s="5">
        <v>306</v>
      </c>
      <c r="I37" s="5">
        <v>81</v>
      </c>
      <c r="J37" s="5">
        <v>23</v>
      </c>
      <c r="K37" s="5">
        <v>17</v>
      </c>
      <c r="L37" s="5">
        <v>23</v>
      </c>
      <c r="M37" s="5">
        <v>141</v>
      </c>
      <c r="N37" s="5">
        <v>24</v>
      </c>
      <c r="O37" s="5">
        <v>402</v>
      </c>
      <c r="P37" s="5">
        <v>28</v>
      </c>
      <c r="Q37" s="5">
        <v>47</v>
      </c>
      <c r="R37" s="5">
        <v>17</v>
      </c>
      <c r="S37" s="5">
        <v>14</v>
      </c>
      <c r="T37" s="5">
        <v>58</v>
      </c>
      <c r="U37" s="5">
        <v>139</v>
      </c>
    </row>
    <row r="38" spans="1:21" hidden="1" x14ac:dyDescent="0.2">
      <c r="A38" s="4">
        <v>43957</v>
      </c>
      <c r="B38" s="5">
        <v>23</v>
      </c>
      <c r="C38" s="5">
        <v>36</v>
      </c>
      <c r="D38" s="5">
        <v>17</v>
      </c>
      <c r="E38" s="5">
        <v>65</v>
      </c>
      <c r="F38" s="5">
        <v>1528</v>
      </c>
      <c r="G38" s="5">
        <v>101</v>
      </c>
      <c r="H38" s="5">
        <v>310</v>
      </c>
      <c r="I38" s="5">
        <v>81</v>
      </c>
      <c r="J38" s="5">
        <v>23</v>
      </c>
      <c r="K38" s="5">
        <v>17</v>
      </c>
      <c r="L38" s="5">
        <v>23</v>
      </c>
      <c r="M38" s="5">
        <v>148</v>
      </c>
      <c r="N38" s="5">
        <v>25</v>
      </c>
      <c r="O38" s="5">
        <v>410</v>
      </c>
      <c r="P38" s="5">
        <v>28</v>
      </c>
      <c r="Q38" s="5">
        <v>47</v>
      </c>
      <c r="R38" s="5">
        <v>17</v>
      </c>
      <c r="S38" s="5">
        <v>14</v>
      </c>
      <c r="T38" s="5">
        <v>58</v>
      </c>
      <c r="U38" s="5">
        <v>140</v>
      </c>
    </row>
    <row r="39" spans="1:21" hidden="1" x14ac:dyDescent="0.2">
      <c r="A39" s="4">
        <v>43958</v>
      </c>
      <c r="B39" s="5">
        <v>23</v>
      </c>
      <c r="C39" s="5">
        <v>36</v>
      </c>
      <c r="D39" s="5">
        <v>17</v>
      </c>
      <c r="E39" s="5">
        <v>65</v>
      </c>
      <c r="F39" s="5">
        <v>1544</v>
      </c>
      <c r="G39" s="5">
        <v>102</v>
      </c>
      <c r="H39" s="5">
        <v>312</v>
      </c>
      <c r="I39" s="5">
        <v>81</v>
      </c>
      <c r="J39" s="5">
        <v>23</v>
      </c>
      <c r="K39" s="5">
        <v>17</v>
      </c>
      <c r="L39" s="5">
        <v>23</v>
      </c>
      <c r="M39" s="5">
        <v>157</v>
      </c>
      <c r="N39" s="5">
        <v>25</v>
      </c>
      <c r="O39" s="5">
        <v>414</v>
      </c>
      <c r="P39" s="5">
        <v>28</v>
      </c>
      <c r="Q39" s="5">
        <v>47</v>
      </c>
      <c r="R39" s="5">
        <v>17</v>
      </c>
      <c r="S39" s="5">
        <v>14</v>
      </c>
      <c r="T39" s="5">
        <v>58</v>
      </c>
      <c r="U39" s="5">
        <v>147</v>
      </c>
    </row>
    <row r="40" spans="1:21" hidden="1" x14ac:dyDescent="0.2">
      <c r="A40" s="4">
        <v>43959</v>
      </c>
      <c r="B40" s="5">
        <v>23</v>
      </c>
      <c r="C40" s="5">
        <v>36</v>
      </c>
      <c r="D40" s="5">
        <v>17</v>
      </c>
      <c r="E40" s="5">
        <v>65</v>
      </c>
      <c r="F40" s="5">
        <v>1552</v>
      </c>
      <c r="G40" s="5">
        <v>105</v>
      </c>
      <c r="H40" s="5">
        <v>312</v>
      </c>
      <c r="I40" s="5">
        <v>82</v>
      </c>
      <c r="J40" s="5">
        <v>23</v>
      </c>
      <c r="K40" s="5">
        <v>17</v>
      </c>
      <c r="L40" s="5">
        <v>23</v>
      </c>
      <c r="M40" s="5">
        <v>162</v>
      </c>
      <c r="N40" s="5">
        <v>25</v>
      </c>
      <c r="O40" s="5">
        <v>420</v>
      </c>
      <c r="P40" s="5">
        <v>28</v>
      </c>
      <c r="Q40" s="5">
        <v>47</v>
      </c>
      <c r="R40" s="5">
        <v>17</v>
      </c>
      <c r="S40" s="5">
        <v>14</v>
      </c>
      <c r="T40" s="5">
        <v>59</v>
      </c>
      <c r="U40" s="5">
        <v>151</v>
      </c>
    </row>
    <row r="41" spans="1:21" hidden="1" x14ac:dyDescent="0.2">
      <c r="A41" s="4">
        <v>43960</v>
      </c>
      <c r="B41" s="5">
        <v>23</v>
      </c>
      <c r="C41" s="5">
        <v>36</v>
      </c>
      <c r="D41" s="5">
        <v>17</v>
      </c>
      <c r="E41" s="5">
        <v>63</v>
      </c>
      <c r="F41" s="5">
        <v>1562</v>
      </c>
      <c r="G41" s="5">
        <v>106</v>
      </c>
      <c r="H41" s="5">
        <v>317</v>
      </c>
      <c r="I41" s="5">
        <v>82</v>
      </c>
      <c r="J41" s="5">
        <v>23</v>
      </c>
      <c r="K41" s="5">
        <v>16</v>
      </c>
      <c r="L41" s="5">
        <v>23</v>
      </c>
      <c r="M41" s="5">
        <v>166</v>
      </c>
      <c r="N41" s="5">
        <v>25</v>
      </c>
      <c r="O41" s="5">
        <v>424</v>
      </c>
      <c r="P41" s="5">
        <v>28</v>
      </c>
      <c r="Q41" s="5">
        <v>47</v>
      </c>
      <c r="R41" s="5">
        <v>17</v>
      </c>
      <c r="S41" s="5">
        <v>14</v>
      </c>
      <c r="T41" s="5">
        <v>60</v>
      </c>
      <c r="U41" s="5">
        <v>164</v>
      </c>
    </row>
    <row r="42" spans="1:21" hidden="1" x14ac:dyDescent="0.2">
      <c r="A42" s="4">
        <v>43961</v>
      </c>
      <c r="B42" s="5">
        <v>23</v>
      </c>
      <c r="C42" s="5">
        <v>36</v>
      </c>
      <c r="D42" s="5">
        <v>17</v>
      </c>
      <c r="E42" s="5">
        <v>63</v>
      </c>
      <c r="F42" s="5">
        <v>1579</v>
      </c>
      <c r="G42" s="5">
        <v>106</v>
      </c>
      <c r="H42" s="5">
        <v>333</v>
      </c>
      <c r="I42" s="5">
        <v>83</v>
      </c>
      <c r="J42" s="5">
        <v>23</v>
      </c>
      <c r="K42" s="5">
        <v>16</v>
      </c>
      <c r="L42" s="5">
        <v>23</v>
      </c>
      <c r="M42" s="5">
        <v>168</v>
      </c>
      <c r="N42" s="5">
        <v>25</v>
      </c>
      <c r="O42" s="5">
        <v>434</v>
      </c>
      <c r="P42" s="5">
        <v>28</v>
      </c>
      <c r="Q42" s="5">
        <v>47</v>
      </c>
      <c r="R42" s="5">
        <v>17</v>
      </c>
      <c r="S42" s="5">
        <v>14</v>
      </c>
      <c r="T42" s="5">
        <v>60</v>
      </c>
      <c r="U42" s="5">
        <v>168</v>
      </c>
    </row>
    <row r="43" spans="1:21" hidden="1" x14ac:dyDescent="0.2">
      <c r="A43" s="4">
        <v>43962</v>
      </c>
      <c r="B43" s="5">
        <v>23</v>
      </c>
      <c r="C43" s="5">
        <v>36</v>
      </c>
      <c r="D43" s="5">
        <v>17</v>
      </c>
      <c r="E43" s="5">
        <v>64</v>
      </c>
      <c r="F43" s="5">
        <v>1587</v>
      </c>
      <c r="G43" s="5">
        <v>107</v>
      </c>
      <c r="H43" s="5">
        <v>333</v>
      </c>
      <c r="I43" s="5">
        <v>83</v>
      </c>
      <c r="J43" s="5">
        <v>23</v>
      </c>
      <c r="K43" s="5">
        <v>16</v>
      </c>
      <c r="L43" s="5">
        <v>23</v>
      </c>
      <c r="M43" s="5">
        <v>173</v>
      </c>
      <c r="N43" s="5">
        <v>25</v>
      </c>
      <c r="O43" s="5">
        <v>438</v>
      </c>
      <c r="P43" s="5">
        <v>28</v>
      </c>
      <c r="Q43" s="5">
        <v>47</v>
      </c>
      <c r="R43" s="5">
        <v>17</v>
      </c>
      <c r="S43" s="5">
        <v>14</v>
      </c>
      <c r="T43" s="5">
        <v>60</v>
      </c>
      <c r="U43" s="5">
        <v>170</v>
      </c>
    </row>
    <row r="44" spans="1:21" hidden="1" x14ac:dyDescent="0.2">
      <c r="A44" s="4">
        <v>43963</v>
      </c>
      <c r="B44" s="5">
        <v>23</v>
      </c>
      <c r="C44" s="5">
        <v>36</v>
      </c>
      <c r="D44" s="5">
        <v>16</v>
      </c>
      <c r="E44" s="5">
        <v>64</v>
      </c>
      <c r="F44" s="5">
        <v>1595</v>
      </c>
      <c r="G44" s="5">
        <v>108</v>
      </c>
      <c r="H44" s="5">
        <v>338</v>
      </c>
      <c r="I44" s="5">
        <v>83</v>
      </c>
      <c r="J44" s="5">
        <v>23</v>
      </c>
      <c r="K44" s="5">
        <v>17</v>
      </c>
      <c r="L44" s="5">
        <v>23</v>
      </c>
      <c r="M44" s="5">
        <v>174</v>
      </c>
      <c r="N44" s="5">
        <v>25</v>
      </c>
      <c r="O44" s="5">
        <v>445</v>
      </c>
      <c r="P44" s="5">
        <v>28</v>
      </c>
      <c r="Q44" s="5">
        <v>47</v>
      </c>
      <c r="R44" s="5">
        <v>17</v>
      </c>
      <c r="S44" s="5">
        <v>14</v>
      </c>
      <c r="T44" s="5">
        <v>62</v>
      </c>
      <c r="U44" s="5">
        <v>175</v>
      </c>
    </row>
    <row r="45" spans="1:21" hidden="1" x14ac:dyDescent="0.2">
      <c r="A45" s="4">
        <v>43964</v>
      </c>
      <c r="B45" s="5">
        <v>23</v>
      </c>
      <c r="C45" s="5">
        <v>36</v>
      </c>
      <c r="D45" s="5">
        <v>11</v>
      </c>
      <c r="E45" s="5">
        <v>64</v>
      </c>
      <c r="F45" s="5">
        <v>1609</v>
      </c>
      <c r="G45" s="5">
        <v>113</v>
      </c>
      <c r="H45" s="5">
        <v>338</v>
      </c>
      <c r="I45" s="5">
        <v>83</v>
      </c>
      <c r="J45" s="5">
        <v>23</v>
      </c>
      <c r="K45" s="5">
        <v>17</v>
      </c>
      <c r="L45" s="5">
        <v>23</v>
      </c>
      <c r="M45" s="5">
        <v>176</v>
      </c>
      <c r="N45" s="5">
        <v>25</v>
      </c>
      <c r="O45" s="5">
        <v>456</v>
      </c>
      <c r="P45" s="5">
        <v>28</v>
      </c>
      <c r="Q45" s="5">
        <v>47</v>
      </c>
      <c r="R45" s="5">
        <v>17</v>
      </c>
      <c r="S45" s="5">
        <v>14</v>
      </c>
      <c r="T45" s="5">
        <v>62</v>
      </c>
      <c r="U45" s="5">
        <v>176</v>
      </c>
    </row>
    <row r="46" spans="1:21" hidden="1" x14ac:dyDescent="0.2">
      <c r="A46" s="4">
        <v>43965</v>
      </c>
      <c r="B46" s="5">
        <v>23</v>
      </c>
      <c r="C46" s="5">
        <v>36</v>
      </c>
      <c r="D46" s="5">
        <v>11</v>
      </c>
      <c r="E46" s="5">
        <v>64</v>
      </c>
      <c r="F46" s="5">
        <v>1619</v>
      </c>
      <c r="G46" s="5">
        <v>114</v>
      </c>
      <c r="H46" s="5">
        <v>339</v>
      </c>
      <c r="I46" s="5">
        <v>83</v>
      </c>
      <c r="J46" s="5">
        <v>23</v>
      </c>
      <c r="K46" s="5">
        <v>17</v>
      </c>
      <c r="L46" s="5">
        <v>23</v>
      </c>
      <c r="M46" s="5">
        <v>180</v>
      </c>
      <c r="N46" s="5">
        <v>25</v>
      </c>
      <c r="O46" s="5">
        <v>459</v>
      </c>
      <c r="P46" s="5">
        <v>28</v>
      </c>
      <c r="Q46" s="5">
        <v>47</v>
      </c>
      <c r="R46" s="5">
        <v>17</v>
      </c>
      <c r="S46" s="5">
        <v>16</v>
      </c>
      <c r="T46" s="5">
        <v>62</v>
      </c>
      <c r="U46" s="5">
        <v>194</v>
      </c>
    </row>
    <row r="47" spans="1:21" hidden="1" x14ac:dyDescent="0.2">
      <c r="A47" s="4">
        <v>43966</v>
      </c>
      <c r="B47" s="5">
        <v>23</v>
      </c>
      <c r="C47" s="5">
        <v>36</v>
      </c>
      <c r="D47" s="5">
        <v>11</v>
      </c>
      <c r="E47" s="5">
        <v>64</v>
      </c>
      <c r="F47" s="5">
        <v>1636</v>
      </c>
      <c r="G47" s="5">
        <v>114</v>
      </c>
      <c r="H47" s="5">
        <v>340</v>
      </c>
      <c r="I47" s="5">
        <v>83</v>
      </c>
      <c r="J47" s="5">
        <v>23</v>
      </c>
      <c r="K47" s="5">
        <v>17</v>
      </c>
      <c r="L47" s="5">
        <v>24</v>
      </c>
      <c r="M47" s="5">
        <v>183</v>
      </c>
      <c r="N47" s="5">
        <v>25</v>
      </c>
      <c r="O47" s="5">
        <v>460</v>
      </c>
      <c r="P47" s="5">
        <v>28</v>
      </c>
      <c r="Q47" s="5">
        <v>48</v>
      </c>
      <c r="R47" s="5">
        <v>17</v>
      </c>
      <c r="S47" s="5">
        <v>16</v>
      </c>
      <c r="T47" s="5">
        <v>63</v>
      </c>
      <c r="U47" s="5">
        <v>206</v>
      </c>
    </row>
    <row r="48" spans="1:21" hidden="1" x14ac:dyDescent="0.2">
      <c r="A48" s="4">
        <v>43967</v>
      </c>
      <c r="B48" s="5">
        <v>24</v>
      </c>
      <c r="C48" s="5">
        <v>36</v>
      </c>
      <c r="D48" s="5">
        <v>11</v>
      </c>
      <c r="E48" s="5">
        <v>64</v>
      </c>
      <c r="F48" s="5">
        <v>1655</v>
      </c>
      <c r="G48" s="5">
        <v>114</v>
      </c>
      <c r="H48" s="5">
        <v>355</v>
      </c>
      <c r="I48" s="5">
        <v>83</v>
      </c>
      <c r="J48" s="5">
        <v>23</v>
      </c>
      <c r="K48" s="5">
        <v>17</v>
      </c>
      <c r="L48" s="5">
        <v>24</v>
      </c>
      <c r="M48" s="5">
        <v>184</v>
      </c>
      <c r="N48" s="5">
        <v>25</v>
      </c>
      <c r="O48" s="5">
        <v>467</v>
      </c>
      <c r="P48" s="5">
        <v>28</v>
      </c>
      <c r="Q48" s="5">
        <v>48</v>
      </c>
      <c r="R48" s="5">
        <v>17</v>
      </c>
      <c r="S48" s="5">
        <v>17</v>
      </c>
      <c r="T48" s="5">
        <v>63</v>
      </c>
      <c r="U48" s="5">
        <v>218</v>
      </c>
    </row>
    <row r="49" spans="1:21" hidden="1" x14ac:dyDescent="0.2">
      <c r="A49" s="4">
        <v>43968</v>
      </c>
      <c r="B49" s="5">
        <v>24</v>
      </c>
      <c r="C49" s="5">
        <v>36</v>
      </c>
      <c r="D49" s="5">
        <v>11</v>
      </c>
      <c r="E49" s="5">
        <v>64</v>
      </c>
      <c r="F49" s="5">
        <v>1672</v>
      </c>
      <c r="G49" s="5">
        <v>114</v>
      </c>
      <c r="H49" s="5">
        <v>356</v>
      </c>
      <c r="I49" s="5">
        <v>83</v>
      </c>
      <c r="J49" s="5">
        <v>23</v>
      </c>
      <c r="K49" s="5">
        <v>17</v>
      </c>
      <c r="L49" s="5">
        <v>24</v>
      </c>
      <c r="M49" s="5">
        <v>195</v>
      </c>
      <c r="N49" s="5">
        <v>25</v>
      </c>
      <c r="O49" s="5">
        <v>473</v>
      </c>
      <c r="P49" s="5">
        <v>28</v>
      </c>
      <c r="Q49" s="5">
        <v>48</v>
      </c>
      <c r="R49" s="5">
        <v>17</v>
      </c>
      <c r="S49" s="5">
        <v>17</v>
      </c>
      <c r="T49" s="5">
        <v>63</v>
      </c>
      <c r="U49" s="5">
        <v>219</v>
      </c>
    </row>
    <row r="50" spans="1:21" hidden="1" x14ac:dyDescent="0.2">
      <c r="A50" s="4">
        <v>43969</v>
      </c>
      <c r="B50" s="5">
        <v>24</v>
      </c>
      <c r="C50" s="5">
        <v>36</v>
      </c>
      <c r="D50" s="5">
        <v>11</v>
      </c>
      <c r="E50" s="5">
        <v>64</v>
      </c>
      <c r="F50" s="5">
        <v>1681</v>
      </c>
      <c r="G50" s="5">
        <v>114</v>
      </c>
      <c r="H50" s="5">
        <v>359</v>
      </c>
      <c r="I50" s="5">
        <v>84</v>
      </c>
      <c r="J50" s="5">
        <v>23</v>
      </c>
      <c r="K50" s="5">
        <v>17</v>
      </c>
      <c r="L50" s="5">
        <v>25</v>
      </c>
      <c r="M50" s="5">
        <v>198</v>
      </c>
      <c r="N50" s="5">
        <v>25</v>
      </c>
      <c r="O50" s="5">
        <v>476</v>
      </c>
      <c r="P50" s="5">
        <v>28</v>
      </c>
      <c r="Q50" s="5">
        <v>49</v>
      </c>
      <c r="R50" s="5">
        <v>17</v>
      </c>
      <c r="S50" s="5">
        <v>17</v>
      </c>
      <c r="T50" s="5">
        <v>63</v>
      </c>
      <c r="U50" s="5">
        <v>224</v>
      </c>
    </row>
    <row r="51" spans="1:21" hidden="1" x14ac:dyDescent="0.2">
      <c r="A51" s="4">
        <v>43970</v>
      </c>
      <c r="B51" s="5">
        <v>24</v>
      </c>
      <c r="C51" s="5">
        <v>36</v>
      </c>
      <c r="D51" s="5">
        <v>11</v>
      </c>
      <c r="E51" s="5">
        <v>64</v>
      </c>
      <c r="F51" s="5">
        <v>1689</v>
      </c>
      <c r="G51" s="5">
        <v>114</v>
      </c>
      <c r="H51" s="5">
        <v>359</v>
      </c>
      <c r="I51" s="5">
        <v>84</v>
      </c>
      <c r="J51" s="5">
        <v>23</v>
      </c>
      <c r="K51" s="5">
        <v>17</v>
      </c>
      <c r="L51" s="5">
        <v>25</v>
      </c>
      <c r="M51" s="5">
        <v>199</v>
      </c>
      <c r="N51" s="5">
        <v>25</v>
      </c>
      <c r="O51" s="5">
        <v>486</v>
      </c>
      <c r="P51" s="5">
        <v>28</v>
      </c>
      <c r="Q51" s="5">
        <v>49</v>
      </c>
      <c r="R51" s="5">
        <v>17</v>
      </c>
      <c r="S51" s="5">
        <v>17</v>
      </c>
      <c r="T51" s="5">
        <v>63</v>
      </c>
      <c r="U51" s="5">
        <v>226</v>
      </c>
    </row>
    <row r="52" spans="1:21" hidden="1" x14ac:dyDescent="0.2">
      <c r="A52" s="4">
        <v>43971</v>
      </c>
      <c r="B52" s="5">
        <v>24</v>
      </c>
      <c r="C52" s="5">
        <v>36</v>
      </c>
      <c r="D52" s="5">
        <v>11</v>
      </c>
      <c r="E52" s="5">
        <v>64</v>
      </c>
      <c r="F52" s="5">
        <v>1710</v>
      </c>
      <c r="G52" s="5">
        <v>114</v>
      </c>
      <c r="H52" s="5">
        <v>361</v>
      </c>
      <c r="I52" s="5">
        <v>84</v>
      </c>
      <c r="J52" s="5">
        <v>23</v>
      </c>
      <c r="K52" s="5">
        <v>13</v>
      </c>
      <c r="L52" s="5">
        <v>25</v>
      </c>
      <c r="M52" s="5">
        <v>206</v>
      </c>
      <c r="N52" s="5">
        <v>26</v>
      </c>
      <c r="O52" s="5">
        <v>496</v>
      </c>
      <c r="P52" s="5">
        <v>28</v>
      </c>
      <c r="Q52" s="5">
        <v>49</v>
      </c>
      <c r="R52" s="5">
        <v>17</v>
      </c>
      <c r="S52" s="5">
        <v>17</v>
      </c>
      <c r="T52" s="5">
        <v>63</v>
      </c>
      <c r="U52" s="5">
        <v>231</v>
      </c>
    </row>
    <row r="53" spans="1:21" hidden="1" x14ac:dyDescent="0.2">
      <c r="A53" s="4">
        <v>43972</v>
      </c>
      <c r="B53" s="5">
        <v>24</v>
      </c>
      <c r="C53" s="5">
        <v>36</v>
      </c>
      <c r="D53" s="5">
        <v>11</v>
      </c>
      <c r="E53" s="5">
        <v>64</v>
      </c>
      <c r="F53" s="5">
        <v>1726</v>
      </c>
      <c r="G53" s="5">
        <v>114</v>
      </c>
      <c r="H53" s="5">
        <v>363</v>
      </c>
      <c r="I53" s="5">
        <v>84</v>
      </c>
      <c r="J53" s="5">
        <v>24</v>
      </c>
      <c r="K53" s="5">
        <v>13</v>
      </c>
      <c r="L53" s="5">
        <v>26</v>
      </c>
      <c r="M53" s="5">
        <v>214</v>
      </c>
      <c r="N53" s="5">
        <v>27</v>
      </c>
      <c r="O53" s="5">
        <v>500</v>
      </c>
      <c r="P53" s="5">
        <v>28</v>
      </c>
      <c r="Q53" s="5">
        <v>49</v>
      </c>
      <c r="R53" s="5">
        <v>17</v>
      </c>
      <c r="S53" s="5">
        <v>17</v>
      </c>
      <c r="T53" s="5">
        <v>63</v>
      </c>
      <c r="U53" s="5">
        <v>241</v>
      </c>
    </row>
    <row r="54" spans="1:21" hidden="1" x14ac:dyDescent="0.2">
      <c r="A54" s="4">
        <v>43973</v>
      </c>
      <c r="B54" s="5">
        <v>24</v>
      </c>
      <c r="C54" s="5">
        <v>36</v>
      </c>
      <c r="D54" s="5">
        <v>11</v>
      </c>
      <c r="E54" s="5">
        <v>61</v>
      </c>
      <c r="F54" s="5">
        <v>1754</v>
      </c>
      <c r="G54" s="5">
        <v>114</v>
      </c>
      <c r="H54" s="5">
        <v>365</v>
      </c>
      <c r="I54" s="5">
        <v>84</v>
      </c>
      <c r="J54" s="5">
        <v>24</v>
      </c>
      <c r="K54" s="5">
        <v>13</v>
      </c>
      <c r="L54" s="5">
        <v>26</v>
      </c>
      <c r="M54" s="5">
        <v>222</v>
      </c>
      <c r="N54" s="5">
        <v>28</v>
      </c>
      <c r="O54" s="5">
        <v>510</v>
      </c>
      <c r="P54" s="5">
        <v>28</v>
      </c>
      <c r="Q54" s="5">
        <v>38</v>
      </c>
      <c r="R54" s="5">
        <v>17</v>
      </c>
      <c r="S54" s="5">
        <v>17</v>
      </c>
      <c r="T54" s="5">
        <v>63</v>
      </c>
      <c r="U54" s="5">
        <v>243</v>
      </c>
    </row>
    <row r="55" spans="1:21" hidden="1" x14ac:dyDescent="0.2">
      <c r="A55" s="4">
        <v>43974</v>
      </c>
      <c r="B55" s="5">
        <v>24</v>
      </c>
      <c r="C55" s="5">
        <v>36</v>
      </c>
      <c r="D55" s="5">
        <v>11</v>
      </c>
      <c r="E55" s="5">
        <v>61</v>
      </c>
      <c r="F55" s="5">
        <v>1765</v>
      </c>
      <c r="G55" s="5">
        <v>114</v>
      </c>
      <c r="H55" s="5">
        <v>366</v>
      </c>
      <c r="I55" s="5">
        <v>84</v>
      </c>
      <c r="J55" s="5">
        <v>24</v>
      </c>
      <c r="K55" s="5">
        <v>13</v>
      </c>
      <c r="L55" s="5">
        <v>26</v>
      </c>
      <c r="M55" s="5">
        <v>234</v>
      </c>
      <c r="N55" s="5">
        <v>31</v>
      </c>
      <c r="O55" s="5">
        <v>516</v>
      </c>
      <c r="P55" s="5">
        <v>28</v>
      </c>
      <c r="Q55" s="5">
        <v>38</v>
      </c>
      <c r="R55" s="5">
        <v>17</v>
      </c>
      <c r="S55" s="5">
        <v>17</v>
      </c>
      <c r="T55" s="5">
        <v>63</v>
      </c>
      <c r="U55" s="5">
        <v>245</v>
      </c>
    </row>
    <row r="56" spans="1:21" hidden="1" x14ac:dyDescent="0.2">
      <c r="A56" s="4">
        <v>43975</v>
      </c>
      <c r="B56" s="5">
        <v>24</v>
      </c>
      <c r="C56" s="5">
        <v>36</v>
      </c>
      <c r="D56" s="5">
        <v>11</v>
      </c>
      <c r="E56" s="5">
        <v>61</v>
      </c>
      <c r="F56" s="5">
        <v>1780</v>
      </c>
      <c r="G56" s="5">
        <v>114</v>
      </c>
      <c r="H56" s="5">
        <v>367</v>
      </c>
      <c r="I56" s="5">
        <v>84</v>
      </c>
      <c r="J56" s="5">
        <v>24</v>
      </c>
      <c r="K56" s="5">
        <v>13</v>
      </c>
      <c r="L56" s="5">
        <v>26</v>
      </c>
      <c r="M56" s="5">
        <v>236</v>
      </c>
      <c r="N56" s="5">
        <v>32</v>
      </c>
      <c r="O56" s="5">
        <v>525</v>
      </c>
      <c r="P56" s="5">
        <v>28</v>
      </c>
      <c r="Q56" s="5">
        <v>38</v>
      </c>
      <c r="R56" s="5">
        <v>17</v>
      </c>
      <c r="S56" s="5">
        <v>17</v>
      </c>
      <c r="T56" s="5">
        <v>63</v>
      </c>
      <c r="U56" s="5">
        <v>245</v>
      </c>
    </row>
    <row r="57" spans="1:21" hidden="1" x14ac:dyDescent="0.2">
      <c r="A57" s="4">
        <v>43976</v>
      </c>
      <c r="B57" s="5">
        <v>24</v>
      </c>
      <c r="C57" s="5">
        <v>36</v>
      </c>
      <c r="D57" s="5">
        <v>11</v>
      </c>
      <c r="E57" s="5">
        <v>61</v>
      </c>
      <c r="F57" s="5">
        <v>1784</v>
      </c>
      <c r="G57" s="5">
        <v>114</v>
      </c>
      <c r="H57" s="5">
        <v>368</v>
      </c>
      <c r="I57" s="5">
        <v>84</v>
      </c>
      <c r="J57" s="5">
        <v>24</v>
      </c>
      <c r="K57" s="5">
        <v>13</v>
      </c>
      <c r="L57" s="5">
        <v>26</v>
      </c>
      <c r="M57" s="5">
        <v>243</v>
      </c>
      <c r="N57" s="5">
        <v>32</v>
      </c>
      <c r="O57" s="5">
        <v>527</v>
      </c>
      <c r="P57" s="5">
        <v>28</v>
      </c>
      <c r="Q57" s="5">
        <v>38</v>
      </c>
      <c r="R57" s="5">
        <v>17</v>
      </c>
      <c r="S57" s="5">
        <v>17</v>
      </c>
      <c r="T57" s="5">
        <v>64</v>
      </c>
      <c r="U57" s="5">
        <v>245</v>
      </c>
    </row>
    <row r="58" spans="1:21" hidden="1" x14ac:dyDescent="0.2">
      <c r="A58" s="4">
        <v>43977</v>
      </c>
      <c r="B58" s="5">
        <v>24</v>
      </c>
      <c r="C58" s="5">
        <v>36</v>
      </c>
      <c r="D58" s="5">
        <v>11</v>
      </c>
      <c r="E58" s="5">
        <v>61</v>
      </c>
      <c r="F58" s="5">
        <v>1789</v>
      </c>
      <c r="G58" s="5">
        <v>114</v>
      </c>
      <c r="H58" s="5">
        <v>368</v>
      </c>
      <c r="I58" s="5">
        <v>84</v>
      </c>
      <c r="J58" s="5">
        <v>24</v>
      </c>
      <c r="K58" s="5">
        <v>13</v>
      </c>
      <c r="L58" s="5">
        <v>26</v>
      </c>
      <c r="M58" s="5">
        <v>244</v>
      </c>
      <c r="N58" s="5">
        <v>34</v>
      </c>
      <c r="O58" s="5">
        <v>531</v>
      </c>
      <c r="P58" s="5">
        <v>28</v>
      </c>
      <c r="Q58" s="5">
        <v>38</v>
      </c>
      <c r="R58" s="5">
        <v>17</v>
      </c>
      <c r="S58" s="5">
        <v>17</v>
      </c>
      <c r="T58" s="5">
        <v>65</v>
      </c>
      <c r="U58" s="5">
        <v>247</v>
      </c>
    </row>
    <row r="59" spans="1:21" hidden="1" x14ac:dyDescent="0.2">
      <c r="A59" s="4">
        <v>43978</v>
      </c>
      <c r="B59" s="5">
        <v>24</v>
      </c>
      <c r="C59" s="5">
        <v>36</v>
      </c>
      <c r="D59" s="5">
        <v>11</v>
      </c>
      <c r="E59" s="5">
        <v>61</v>
      </c>
      <c r="F59" s="5">
        <v>1805</v>
      </c>
      <c r="G59" s="5">
        <v>114</v>
      </c>
      <c r="H59" s="5">
        <v>369</v>
      </c>
      <c r="I59" s="5">
        <v>84</v>
      </c>
      <c r="J59" s="5">
        <v>24</v>
      </c>
      <c r="K59" s="5">
        <v>13</v>
      </c>
      <c r="L59" s="5">
        <v>26</v>
      </c>
      <c r="M59" s="5">
        <v>243</v>
      </c>
      <c r="N59" s="5">
        <v>35</v>
      </c>
      <c r="O59" s="5">
        <v>535</v>
      </c>
      <c r="P59" s="5">
        <v>28</v>
      </c>
      <c r="Q59" s="5">
        <v>39</v>
      </c>
      <c r="R59" s="5">
        <v>17</v>
      </c>
      <c r="S59" s="5">
        <v>17</v>
      </c>
      <c r="T59" s="5">
        <v>65</v>
      </c>
      <c r="U59" s="5">
        <v>247</v>
      </c>
    </row>
    <row r="60" spans="1:21" hidden="1" x14ac:dyDescent="0.2">
      <c r="A60" s="4">
        <v>43979</v>
      </c>
      <c r="B60" s="5">
        <v>24</v>
      </c>
      <c r="C60" s="5">
        <v>36</v>
      </c>
      <c r="D60" s="5">
        <v>11</v>
      </c>
      <c r="E60" s="5">
        <v>61</v>
      </c>
      <c r="F60" s="5">
        <v>1818</v>
      </c>
      <c r="G60" s="5">
        <v>115</v>
      </c>
      <c r="H60" s="5">
        <v>369</v>
      </c>
      <c r="I60" s="5">
        <v>84</v>
      </c>
      <c r="J60" s="5">
        <v>24</v>
      </c>
      <c r="K60" s="5">
        <v>13</v>
      </c>
      <c r="L60" s="5">
        <v>17</v>
      </c>
      <c r="M60" s="5">
        <v>250</v>
      </c>
      <c r="N60" s="5">
        <v>36</v>
      </c>
      <c r="O60" s="5">
        <v>541</v>
      </c>
      <c r="P60" s="5">
        <v>29</v>
      </c>
      <c r="Q60" s="5">
        <v>38</v>
      </c>
      <c r="R60" s="5">
        <v>17</v>
      </c>
      <c r="S60" s="5">
        <v>17</v>
      </c>
      <c r="T60" s="5">
        <v>65</v>
      </c>
      <c r="U60" s="5">
        <v>251</v>
      </c>
    </row>
    <row r="61" spans="1:21" hidden="1" x14ac:dyDescent="0.2">
      <c r="A61" s="4">
        <v>43980</v>
      </c>
      <c r="B61" s="5">
        <v>24</v>
      </c>
      <c r="C61" s="5">
        <v>36</v>
      </c>
      <c r="D61" s="5">
        <v>11</v>
      </c>
      <c r="E61" s="5">
        <v>61</v>
      </c>
      <c r="F61" s="5">
        <v>1829</v>
      </c>
      <c r="G61" s="5">
        <v>115</v>
      </c>
      <c r="H61" s="5">
        <v>370</v>
      </c>
      <c r="I61" s="5">
        <v>84</v>
      </c>
      <c r="J61" s="5">
        <v>24</v>
      </c>
      <c r="K61" s="5">
        <v>13</v>
      </c>
      <c r="L61" s="5">
        <v>18</v>
      </c>
      <c r="M61" s="5">
        <v>252</v>
      </c>
      <c r="N61" s="5">
        <v>37</v>
      </c>
      <c r="O61" s="5">
        <v>547</v>
      </c>
      <c r="P61" s="5">
        <v>29</v>
      </c>
      <c r="Q61" s="5">
        <v>40</v>
      </c>
      <c r="R61" s="5">
        <v>17</v>
      </c>
      <c r="S61" s="5">
        <v>17</v>
      </c>
      <c r="T61" s="5">
        <v>65</v>
      </c>
      <c r="U61" s="5">
        <v>252</v>
      </c>
    </row>
    <row r="62" spans="1:21" hidden="1" x14ac:dyDescent="0.2">
      <c r="A62" s="4">
        <v>43981</v>
      </c>
      <c r="B62" s="5">
        <v>24</v>
      </c>
      <c r="C62" s="5">
        <v>36</v>
      </c>
      <c r="D62" s="5">
        <v>11</v>
      </c>
      <c r="E62" s="5">
        <v>61</v>
      </c>
      <c r="F62" s="5">
        <v>1838</v>
      </c>
      <c r="G62" s="5">
        <v>115</v>
      </c>
      <c r="H62" s="5">
        <v>370</v>
      </c>
      <c r="I62" s="5">
        <v>84</v>
      </c>
      <c r="J62" s="5">
        <v>25</v>
      </c>
      <c r="K62" s="5">
        <v>14</v>
      </c>
      <c r="L62" s="5">
        <v>18</v>
      </c>
      <c r="M62" s="5">
        <v>259</v>
      </c>
      <c r="N62" s="5">
        <v>42</v>
      </c>
      <c r="O62" s="5">
        <v>550</v>
      </c>
      <c r="P62" s="5">
        <v>29</v>
      </c>
      <c r="Q62" s="5">
        <v>40</v>
      </c>
      <c r="R62" s="5">
        <v>17</v>
      </c>
      <c r="S62" s="5">
        <v>17</v>
      </c>
      <c r="T62" s="5">
        <v>65</v>
      </c>
      <c r="U62" s="5">
        <v>252</v>
      </c>
    </row>
    <row r="63" spans="1:21" hidden="1" x14ac:dyDescent="0.2">
      <c r="A63" s="4">
        <v>43982</v>
      </c>
      <c r="B63" s="5">
        <v>24</v>
      </c>
      <c r="C63" s="5">
        <v>36</v>
      </c>
      <c r="D63" s="5">
        <v>11</v>
      </c>
      <c r="E63" s="5">
        <v>61</v>
      </c>
      <c r="F63" s="5">
        <v>1841</v>
      </c>
      <c r="G63" s="5">
        <v>115</v>
      </c>
      <c r="H63" s="5">
        <v>371</v>
      </c>
      <c r="I63" s="5">
        <v>85</v>
      </c>
      <c r="J63" s="5">
        <v>25</v>
      </c>
      <c r="K63" s="5">
        <v>14</v>
      </c>
      <c r="L63" s="5">
        <v>18</v>
      </c>
      <c r="M63" s="5">
        <v>259</v>
      </c>
      <c r="N63" s="5">
        <v>43</v>
      </c>
      <c r="O63" s="5">
        <v>552</v>
      </c>
      <c r="P63" s="5">
        <v>29</v>
      </c>
      <c r="Q63" s="5">
        <v>40</v>
      </c>
      <c r="R63" s="5">
        <v>17</v>
      </c>
      <c r="S63" s="5">
        <v>17</v>
      </c>
      <c r="T63" s="5">
        <v>65</v>
      </c>
      <c r="U63" s="5">
        <v>253</v>
      </c>
    </row>
    <row r="64" spans="1:21" hidden="1" x14ac:dyDescent="0.2">
      <c r="A64" s="4">
        <v>43983</v>
      </c>
      <c r="B64" s="5">
        <v>24</v>
      </c>
      <c r="C64" s="5">
        <v>36</v>
      </c>
      <c r="D64" s="5">
        <v>11</v>
      </c>
      <c r="E64" s="5">
        <v>61</v>
      </c>
      <c r="F64" s="5">
        <v>1848</v>
      </c>
      <c r="G64" s="5">
        <v>115</v>
      </c>
      <c r="H64" s="5">
        <v>371</v>
      </c>
      <c r="I64" s="5">
        <v>85</v>
      </c>
      <c r="J64" s="5">
        <v>25</v>
      </c>
      <c r="K64" s="5">
        <v>14</v>
      </c>
      <c r="L64" s="5">
        <v>18</v>
      </c>
      <c r="M64" s="5">
        <v>262</v>
      </c>
      <c r="N64" s="5">
        <v>43</v>
      </c>
      <c r="O64" s="5">
        <v>554</v>
      </c>
      <c r="P64" s="5">
        <v>29</v>
      </c>
      <c r="Q64" s="5">
        <v>41</v>
      </c>
      <c r="R64" s="5">
        <v>17</v>
      </c>
      <c r="S64" s="5">
        <v>17</v>
      </c>
      <c r="T64" s="5">
        <v>66</v>
      </c>
      <c r="U64" s="5">
        <v>255</v>
      </c>
    </row>
    <row r="65" spans="1:21" hidden="1" x14ac:dyDescent="0.2">
      <c r="A65" s="4">
        <v>43984</v>
      </c>
      <c r="B65" s="5">
        <v>24</v>
      </c>
      <c r="C65" s="5">
        <v>36</v>
      </c>
      <c r="D65" s="5">
        <v>11</v>
      </c>
      <c r="E65" s="5">
        <v>61</v>
      </c>
      <c r="F65" s="5">
        <v>1866</v>
      </c>
      <c r="G65" s="5">
        <v>115</v>
      </c>
      <c r="H65" s="5">
        <v>371</v>
      </c>
      <c r="I65" s="5">
        <v>85</v>
      </c>
      <c r="J65" s="5">
        <v>25</v>
      </c>
      <c r="K65" s="5">
        <v>14</v>
      </c>
      <c r="L65" s="5">
        <v>18</v>
      </c>
      <c r="M65" s="5">
        <v>264</v>
      </c>
      <c r="N65" s="5">
        <v>43</v>
      </c>
      <c r="O65" s="5">
        <v>563</v>
      </c>
      <c r="P65" s="5">
        <v>29</v>
      </c>
      <c r="Q65" s="5">
        <v>41</v>
      </c>
      <c r="R65" s="5">
        <v>17</v>
      </c>
      <c r="S65" s="5">
        <v>17</v>
      </c>
      <c r="T65" s="5">
        <v>66</v>
      </c>
      <c r="U65" s="5">
        <v>255</v>
      </c>
    </row>
    <row r="66" spans="1:21" hidden="1" x14ac:dyDescent="0.2">
      <c r="A66" s="4">
        <v>43985</v>
      </c>
      <c r="B66" s="5">
        <v>24</v>
      </c>
      <c r="C66" s="5">
        <v>36</v>
      </c>
      <c r="D66" s="5">
        <v>11</v>
      </c>
      <c r="E66" s="5">
        <v>61</v>
      </c>
      <c r="F66" s="5">
        <v>1868</v>
      </c>
      <c r="G66" s="5">
        <v>115</v>
      </c>
      <c r="H66" s="5">
        <v>371</v>
      </c>
      <c r="I66" s="5">
        <v>85</v>
      </c>
      <c r="J66" s="5">
        <v>25</v>
      </c>
      <c r="K66" s="5">
        <v>13</v>
      </c>
      <c r="L66" s="5">
        <v>18</v>
      </c>
      <c r="M66" s="5">
        <v>268</v>
      </c>
      <c r="N66" s="5">
        <v>47</v>
      </c>
      <c r="O66" s="5">
        <v>563</v>
      </c>
      <c r="P66" s="5">
        <v>29</v>
      </c>
      <c r="Q66" s="5">
        <v>42</v>
      </c>
      <c r="R66" s="5">
        <v>17</v>
      </c>
      <c r="S66" s="5">
        <v>17</v>
      </c>
      <c r="T66" s="5">
        <v>66</v>
      </c>
      <c r="U66" s="5">
        <v>255</v>
      </c>
    </row>
    <row r="67" spans="1:21" hidden="1" x14ac:dyDescent="0.2">
      <c r="A67" s="4">
        <v>43986</v>
      </c>
      <c r="B67" s="5">
        <v>24</v>
      </c>
      <c r="C67" s="5">
        <v>36</v>
      </c>
      <c r="D67" s="5">
        <v>11</v>
      </c>
      <c r="E67" s="5">
        <v>61</v>
      </c>
      <c r="F67" s="5">
        <v>1880</v>
      </c>
      <c r="G67" s="5">
        <v>115</v>
      </c>
      <c r="H67" s="5">
        <v>371</v>
      </c>
      <c r="I67" s="5">
        <v>85</v>
      </c>
      <c r="J67" s="5">
        <v>25</v>
      </c>
      <c r="K67" s="5">
        <v>14</v>
      </c>
      <c r="L67" s="5">
        <v>18</v>
      </c>
      <c r="M67" s="5">
        <v>272</v>
      </c>
      <c r="N67" s="5">
        <v>47</v>
      </c>
      <c r="O67" s="5">
        <v>567</v>
      </c>
      <c r="P67" s="5">
        <v>29</v>
      </c>
      <c r="Q67" s="5">
        <v>43</v>
      </c>
      <c r="R67" s="5">
        <v>17</v>
      </c>
      <c r="S67" s="5">
        <v>17</v>
      </c>
      <c r="T67" s="5">
        <v>66</v>
      </c>
      <c r="U67" s="5">
        <v>256</v>
      </c>
    </row>
    <row r="68" spans="1:21" hidden="1" x14ac:dyDescent="0.2">
      <c r="A68" s="4">
        <v>43987</v>
      </c>
      <c r="B68" s="5">
        <v>24</v>
      </c>
      <c r="C68" s="5">
        <v>36</v>
      </c>
      <c r="D68" s="5">
        <v>11</v>
      </c>
      <c r="E68" s="5">
        <v>61</v>
      </c>
      <c r="F68" s="5">
        <v>1886</v>
      </c>
      <c r="G68" s="5">
        <v>115</v>
      </c>
      <c r="H68" s="5">
        <v>371</v>
      </c>
      <c r="I68" s="5">
        <v>85</v>
      </c>
      <c r="J68" s="5">
        <v>25</v>
      </c>
      <c r="K68" s="5">
        <v>14</v>
      </c>
      <c r="L68" s="5">
        <v>18</v>
      </c>
      <c r="M68" s="5">
        <v>273</v>
      </c>
      <c r="N68" s="5">
        <v>47</v>
      </c>
      <c r="O68" s="5">
        <v>575</v>
      </c>
      <c r="P68" s="5">
        <v>29</v>
      </c>
      <c r="Q68" s="5">
        <v>43</v>
      </c>
      <c r="R68" s="5">
        <v>17</v>
      </c>
      <c r="S68" s="5">
        <v>17</v>
      </c>
      <c r="T68" s="5">
        <v>66</v>
      </c>
      <c r="U68" s="5">
        <v>257</v>
      </c>
    </row>
    <row r="69" spans="1:21" hidden="1" x14ac:dyDescent="0.2">
      <c r="A69" s="4">
        <v>43988</v>
      </c>
      <c r="B69" s="5">
        <v>24</v>
      </c>
      <c r="C69" s="5">
        <v>37</v>
      </c>
      <c r="D69" s="5">
        <v>11</v>
      </c>
      <c r="E69" s="5">
        <v>61</v>
      </c>
      <c r="F69" s="5">
        <v>1898</v>
      </c>
      <c r="G69" s="5">
        <v>115</v>
      </c>
      <c r="H69" s="5">
        <v>373</v>
      </c>
      <c r="I69" s="5">
        <v>85</v>
      </c>
      <c r="J69" s="5">
        <v>25</v>
      </c>
      <c r="K69" s="5">
        <v>14</v>
      </c>
      <c r="L69" s="5">
        <v>17</v>
      </c>
      <c r="M69" s="5">
        <v>278</v>
      </c>
      <c r="N69" s="5">
        <v>50</v>
      </c>
      <c r="O69" s="5">
        <v>579</v>
      </c>
      <c r="P69" s="5">
        <v>22</v>
      </c>
      <c r="Q69" s="5">
        <v>43</v>
      </c>
      <c r="R69" s="5">
        <v>17</v>
      </c>
      <c r="S69" s="5">
        <v>17</v>
      </c>
      <c r="T69" s="5">
        <v>66</v>
      </c>
      <c r="U69" s="5">
        <v>258</v>
      </c>
    </row>
    <row r="70" spans="1:21" hidden="1" x14ac:dyDescent="0.2">
      <c r="A70" s="4">
        <v>43989</v>
      </c>
      <c r="B70" s="5">
        <v>24</v>
      </c>
      <c r="C70" s="5">
        <v>37</v>
      </c>
      <c r="D70" s="5">
        <v>11</v>
      </c>
      <c r="E70" s="5">
        <v>62</v>
      </c>
      <c r="F70" s="5">
        <v>1903</v>
      </c>
      <c r="G70" s="5">
        <v>115</v>
      </c>
      <c r="H70" s="5">
        <v>374</v>
      </c>
      <c r="I70" s="5">
        <v>85</v>
      </c>
      <c r="J70" s="5">
        <v>25</v>
      </c>
      <c r="K70" s="5">
        <v>14</v>
      </c>
      <c r="L70" s="5">
        <v>17</v>
      </c>
      <c r="M70" s="5">
        <v>283</v>
      </c>
      <c r="N70" s="5">
        <v>52</v>
      </c>
      <c r="O70" s="5">
        <v>582</v>
      </c>
      <c r="P70" s="5">
        <v>22</v>
      </c>
      <c r="Q70" s="5">
        <v>43</v>
      </c>
      <c r="R70" s="5">
        <v>17</v>
      </c>
      <c r="S70" s="5">
        <v>17</v>
      </c>
      <c r="T70" s="5">
        <v>66</v>
      </c>
      <c r="U70" s="5">
        <v>259</v>
      </c>
    </row>
    <row r="71" spans="1:21" hidden="1" x14ac:dyDescent="0.2">
      <c r="A71" s="4">
        <v>43990</v>
      </c>
      <c r="B71" s="5">
        <v>24</v>
      </c>
      <c r="C71" s="5">
        <v>37</v>
      </c>
      <c r="D71" s="5">
        <v>11</v>
      </c>
      <c r="E71" s="5">
        <v>62</v>
      </c>
      <c r="F71" s="5">
        <v>1906</v>
      </c>
      <c r="G71" s="5">
        <v>115</v>
      </c>
      <c r="H71" s="5">
        <v>374</v>
      </c>
      <c r="I71" s="5">
        <v>85</v>
      </c>
      <c r="J71" s="5">
        <v>25</v>
      </c>
      <c r="K71" s="5">
        <v>14</v>
      </c>
      <c r="L71" s="5">
        <v>17</v>
      </c>
      <c r="M71" s="5">
        <v>283</v>
      </c>
      <c r="N71" s="5">
        <v>52</v>
      </c>
      <c r="O71" s="5">
        <v>584</v>
      </c>
      <c r="P71" s="5">
        <v>22</v>
      </c>
      <c r="Q71" s="5">
        <v>44</v>
      </c>
      <c r="R71" s="5">
        <v>17</v>
      </c>
      <c r="S71" s="5">
        <v>17</v>
      </c>
      <c r="T71" s="5">
        <v>66</v>
      </c>
      <c r="U71" s="5">
        <v>259</v>
      </c>
    </row>
    <row r="72" spans="1:21" hidden="1" x14ac:dyDescent="0.2">
      <c r="A72" s="4">
        <v>43991</v>
      </c>
      <c r="B72" s="5">
        <v>24</v>
      </c>
      <c r="C72" s="5">
        <v>37</v>
      </c>
      <c r="D72" s="5">
        <v>11</v>
      </c>
      <c r="E72" s="5">
        <v>62</v>
      </c>
      <c r="F72" s="5">
        <v>1906</v>
      </c>
      <c r="G72" s="5">
        <v>115</v>
      </c>
      <c r="H72" s="5">
        <v>374</v>
      </c>
      <c r="I72" s="5">
        <v>85</v>
      </c>
      <c r="J72" s="5">
        <v>25</v>
      </c>
      <c r="K72" s="5">
        <v>14</v>
      </c>
      <c r="L72" s="5">
        <v>17</v>
      </c>
      <c r="M72" s="5">
        <v>285</v>
      </c>
      <c r="N72" s="5">
        <v>52</v>
      </c>
      <c r="O72" s="5">
        <v>585</v>
      </c>
      <c r="P72" s="5">
        <v>22</v>
      </c>
      <c r="Q72" s="5">
        <v>44</v>
      </c>
      <c r="R72" s="5">
        <v>17</v>
      </c>
      <c r="S72" s="5">
        <v>17</v>
      </c>
      <c r="T72" s="5">
        <v>66</v>
      </c>
      <c r="U72" s="5">
        <v>259</v>
      </c>
    </row>
    <row r="73" spans="1:21" hidden="1" x14ac:dyDescent="0.2">
      <c r="A73" s="4">
        <v>43992</v>
      </c>
      <c r="B73" s="5">
        <v>24</v>
      </c>
      <c r="C73" s="5">
        <v>38</v>
      </c>
      <c r="D73" s="5">
        <v>11</v>
      </c>
      <c r="E73" s="5">
        <v>62</v>
      </c>
      <c r="F73" s="5">
        <v>1910</v>
      </c>
      <c r="G73" s="5">
        <v>115</v>
      </c>
      <c r="H73" s="5">
        <v>374</v>
      </c>
      <c r="I73" s="5">
        <v>85</v>
      </c>
      <c r="J73" s="5">
        <v>26</v>
      </c>
      <c r="K73" s="5">
        <v>14</v>
      </c>
      <c r="L73" s="5">
        <v>17</v>
      </c>
      <c r="M73" s="5">
        <v>287</v>
      </c>
      <c r="N73" s="5">
        <v>52</v>
      </c>
      <c r="O73" s="5">
        <v>589</v>
      </c>
      <c r="P73" s="5">
        <v>22</v>
      </c>
      <c r="Q73" s="5">
        <v>44</v>
      </c>
      <c r="R73" s="5">
        <v>14</v>
      </c>
      <c r="S73" s="5">
        <v>17</v>
      </c>
      <c r="T73" s="5">
        <v>67</v>
      </c>
      <c r="U73" s="5">
        <v>259</v>
      </c>
    </row>
    <row r="74" spans="1:21" hidden="1" x14ac:dyDescent="0.2">
      <c r="A74" s="4">
        <v>43993</v>
      </c>
      <c r="B74" s="5">
        <v>20</v>
      </c>
      <c r="C74" s="5">
        <v>37</v>
      </c>
      <c r="D74" s="5">
        <v>11</v>
      </c>
      <c r="E74" s="5">
        <v>62</v>
      </c>
      <c r="F74" s="5">
        <v>1917</v>
      </c>
      <c r="G74" s="5">
        <v>116</v>
      </c>
      <c r="H74" s="5">
        <v>374</v>
      </c>
      <c r="I74" s="5">
        <v>85</v>
      </c>
      <c r="J74" s="5">
        <v>27</v>
      </c>
      <c r="K74" s="5">
        <v>14</v>
      </c>
      <c r="L74" s="5">
        <v>17</v>
      </c>
      <c r="M74" s="5">
        <v>290</v>
      </c>
      <c r="N74" s="5">
        <v>52</v>
      </c>
      <c r="O74" s="5">
        <v>590</v>
      </c>
      <c r="P74" s="5">
        <v>22</v>
      </c>
      <c r="Q74" s="5">
        <v>47</v>
      </c>
      <c r="R74" s="5">
        <v>14</v>
      </c>
      <c r="S74" s="5">
        <v>17</v>
      </c>
      <c r="T74" s="5">
        <v>67</v>
      </c>
      <c r="U74" s="5">
        <v>260</v>
      </c>
    </row>
    <row r="75" spans="1:21" hidden="1" x14ac:dyDescent="0.2">
      <c r="A75" s="4">
        <v>43994</v>
      </c>
      <c r="B75" s="5">
        <v>20</v>
      </c>
      <c r="C75" s="5">
        <v>39</v>
      </c>
      <c r="D75" s="5">
        <v>13</v>
      </c>
      <c r="E75" s="5">
        <v>62</v>
      </c>
      <c r="F75" s="5">
        <v>1922</v>
      </c>
      <c r="G75" s="5">
        <v>117</v>
      </c>
      <c r="H75" s="5">
        <v>375</v>
      </c>
      <c r="I75" s="5">
        <v>85</v>
      </c>
      <c r="J75" s="5">
        <v>27</v>
      </c>
      <c r="K75" s="5">
        <v>14</v>
      </c>
      <c r="L75" s="5">
        <v>17</v>
      </c>
      <c r="M75" s="5">
        <v>295</v>
      </c>
      <c r="N75" s="5">
        <v>49</v>
      </c>
      <c r="O75" s="5">
        <v>592</v>
      </c>
      <c r="P75" s="5">
        <v>22</v>
      </c>
      <c r="Q75" s="5">
        <v>47</v>
      </c>
      <c r="R75" s="5">
        <v>14</v>
      </c>
      <c r="S75" s="5">
        <v>17</v>
      </c>
      <c r="T75" s="5">
        <v>66</v>
      </c>
      <c r="U75" s="5">
        <v>260</v>
      </c>
    </row>
    <row r="76" spans="1:21" hidden="1" x14ac:dyDescent="0.2">
      <c r="A76" s="4">
        <v>43995</v>
      </c>
      <c r="B76" s="5">
        <v>20</v>
      </c>
      <c r="C76" s="5">
        <v>39</v>
      </c>
      <c r="D76" s="5">
        <v>13</v>
      </c>
      <c r="E76" s="5">
        <v>62</v>
      </c>
      <c r="F76" s="5">
        <v>1927</v>
      </c>
      <c r="G76" s="5">
        <v>118</v>
      </c>
      <c r="H76" s="5">
        <v>376</v>
      </c>
      <c r="I76" s="5">
        <v>86</v>
      </c>
      <c r="J76" s="5">
        <v>27</v>
      </c>
      <c r="K76" s="5">
        <v>14</v>
      </c>
      <c r="L76" s="5">
        <v>17</v>
      </c>
      <c r="M76" s="5">
        <v>298</v>
      </c>
      <c r="N76" s="5">
        <v>51</v>
      </c>
      <c r="O76" s="5">
        <v>593</v>
      </c>
      <c r="P76" s="5">
        <v>22</v>
      </c>
      <c r="Q76" s="5">
        <v>47</v>
      </c>
      <c r="R76" s="5">
        <v>13</v>
      </c>
      <c r="S76" s="5">
        <v>17</v>
      </c>
      <c r="T76" s="5">
        <v>63</v>
      </c>
      <c r="U76" s="5">
        <v>261</v>
      </c>
    </row>
    <row r="77" spans="1:21" hidden="1" x14ac:dyDescent="0.2">
      <c r="A77" s="4">
        <v>43996</v>
      </c>
      <c r="B77" s="5">
        <v>20</v>
      </c>
      <c r="C77" s="5">
        <v>39</v>
      </c>
      <c r="D77" s="5">
        <v>13</v>
      </c>
      <c r="E77" s="5">
        <v>62</v>
      </c>
      <c r="F77" s="5">
        <v>1930</v>
      </c>
      <c r="G77" s="5">
        <v>118</v>
      </c>
      <c r="H77" s="5">
        <v>376</v>
      </c>
      <c r="I77" s="5">
        <v>86</v>
      </c>
      <c r="J77" s="5">
        <v>27</v>
      </c>
      <c r="K77" s="5">
        <v>14</v>
      </c>
      <c r="L77" s="5">
        <v>17</v>
      </c>
      <c r="M77" s="5">
        <v>298</v>
      </c>
      <c r="N77" s="5">
        <v>51</v>
      </c>
      <c r="O77" s="5">
        <v>595</v>
      </c>
      <c r="P77" s="5">
        <v>22</v>
      </c>
      <c r="Q77" s="5">
        <v>47</v>
      </c>
      <c r="R77" s="5">
        <v>13</v>
      </c>
      <c r="S77" s="5">
        <v>17</v>
      </c>
      <c r="T77" s="5">
        <v>63</v>
      </c>
      <c r="U77" s="5">
        <v>261</v>
      </c>
    </row>
    <row r="78" spans="1:21" hidden="1" x14ac:dyDescent="0.2">
      <c r="A78" s="4">
        <v>43997</v>
      </c>
      <c r="B78" s="5">
        <v>21</v>
      </c>
      <c r="C78" s="5">
        <v>39</v>
      </c>
      <c r="D78" s="5">
        <v>13</v>
      </c>
      <c r="E78" s="5">
        <v>62</v>
      </c>
      <c r="F78" s="5">
        <v>1932</v>
      </c>
      <c r="G78" s="5">
        <v>118</v>
      </c>
      <c r="H78" s="5">
        <v>376</v>
      </c>
      <c r="I78" s="5">
        <v>86</v>
      </c>
      <c r="J78" s="5">
        <v>27</v>
      </c>
      <c r="K78" s="5">
        <v>14</v>
      </c>
      <c r="L78" s="5">
        <v>17</v>
      </c>
      <c r="M78" s="5">
        <v>300</v>
      </c>
      <c r="N78" s="5">
        <v>51</v>
      </c>
      <c r="O78" s="5">
        <v>597</v>
      </c>
      <c r="P78" s="5">
        <v>22</v>
      </c>
      <c r="Q78" s="5">
        <v>47</v>
      </c>
      <c r="R78" s="5">
        <v>13</v>
      </c>
      <c r="S78" s="5">
        <v>17</v>
      </c>
      <c r="T78" s="5">
        <v>63</v>
      </c>
      <c r="U78" s="5">
        <v>261</v>
      </c>
    </row>
    <row r="79" spans="1:21" hidden="1" x14ac:dyDescent="0.2">
      <c r="A79" s="4">
        <v>43998</v>
      </c>
      <c r="B79" s="5">
        <v>20</v>
      </c>
      <c r="C79" s="5">
        <v>39</v>
      </c>
      <c r="D79" s="5">
        <v>13</v>
      </c>
      <c r="E79" s="5">
        <v>62</v>
      </c>
      <c r="F79" s="5">
        <v>1927</v>
      </c>
      <c r="G79" s="5">
        <v>118</v>
      </c>
      <c r="H79" s="5">
        <v>376</v>
      </c>
      <c r="I79" s="5">
        <v>86</v>
      </c>
      <c r="J79" s="5">
        <v>27</v>
      </c>
      <c r="K79" s="5">
        <v>14</v>
      </c>
      <c r="L79" s="5">
        <v>17</v>
      </c>
      <c r="M79" s="5">
        <v>298</v>
      </c>
      <c r="N79" s="5">
        <v>51</v>
      </c>
      <c r="O79" s="5">
        <v>593</v>
      </c>
      <c r="P79" s="5">
        <v>22</v>
      </c>
      <c r="Q79" s="5">
        <v>47</v>
      </c>
      <c r="R79" s="5">
        <v>13</v>
      </c>
      <c r="S79" s="5">
        <v>17</v>
      </c>
      <c r="T79" s="5">
        <v>63</v>
      </c>
      <c r="U79" s="5">
        <v>261</v>
      </c>
    </row>
    <row r="80" spans="1:21" hidden="1" x14ac:dyDescent="0.2">
      <c r="A80" s="4">
        <v>43999</v>
      </c>
      <c r="B80" s="5">
        <v>20</v>
      </c>
      <c r="C80" s="5">
        <v>39</v>
      </c>
      <c r="D80" s="5">
        <v>13</v>
      </c>
      <c r="E80" s="5">
        <v>62</v>
      </c>
      <c r="F80" s="5">
        <v>1932</v>
      </c>
      <c r="G80" s="5">
        <v>118</v>
      </c>
      <c r="H80" s="5">
        <v>376</v>
      </c>
      <c r="I80" s="5">
        <v>86</v>
      </c>
      <c r="J80" s="5">
        <v>27</v>
      </c>
      <c r="K80" s="5">
        <v>14</v>
      </c>
      <c r="L80" s="5">
        <v>18</v>
      </c>
      <c r="M80" s="5">
        <v>301</v>
      </c>
      <c r="N80" s="5">
        <v>51</v>
      </c>
      <c r="O80" s="5">
        <v>597</v>
      </c>
      <c r="P80" s="5">
        <v>22</v>
      </c>
      <c r="Q80" s="5">
        <v>48</v>
      </c>
      <c r="R80" s="5">
        <v>13</v>
      </c>
      <c r="S80" s="5">
        <v>17</v>
      </c>
      <c r="T80" s="5">
        <v>63</v>
      </c>
      <c r="U80" s="5">
        <v>261</v>
      </c>
    </row>
    <row r="81" spans="1:21" hidden="1" x14ac:dyDescent="0.2">
      <c r="A81" s="4">
        <v>44000</v>
      </c>
      <c r="B81" s="5">
        <v>20</v>
      </c>
      <c r="C81" s="5">
        <v>39</v>
      </c>
      <c r="D81" s="5">
        <v>13</v>
      </c>
      <c r="E81" s="5">
        <v>62</v>
      </c>
      <c r="F81" s="5">
        <v>1934</v>
      </c>
      <c r="G81" s="5">
        <v>117</v>
      </c>
      <c r="H81" s="5">
        <v>376</v>
      </c>
      <c r="I81" s="5">
        <v>86</v>
      </c>
      <c r="J81" s="5">
        <v>27</v>
      </c>
      <c r="K81" s="5">
        <v>14</v>
      </c>
      <c r="L81" s="5">
        <v>18</v>
      </c>
      <c r="M81" s="5">
        <v>301</v>
      </c>
      <c r="N81" s="5">
        <v>51</v>
      </c>
      <c r="O81" s="5">
        <v>597</v>
      </c>
      <c r="P81" s="5">
        <v>22</v>
      </c>
      <c r="Q81" s="5">
        <v>48</v>
      </c>
      <c r="R81" s="5">
        <v>13</v>
      </c>
      <c r="S81" s="5">
        <v>17</v>
      </c>
      <c r="T81" s="5">
        <v>63</v>
      </c>
      <c r="U81" s="5">
        <v>261</v>
      </c>
    </row>
    <row r="82" spans="1:21" hidden="1" x14ac:dyDescent="0.2">
      <c r="A82" s="4">
        <v>44001</v>
      </c>
      <c r="B82" s="5">
        <v>20</v>
      </c>
      <c r="C82" s="5">
        <v>39</v>
      </c>
      <c r="D82" s="5">
        <v>13</v>
      </c>
      <c r="E82" s="5">
        <v>62</v>
      </c>
      <c r="F82" s="5">
        <v>1935</v>
      </c>
      <c r="G82" s="5">
        <v>117</v>
      </c>
      <c r="H82" s="5">
        <v>376</v>
      </c>
      <c r="I82" s="5">
        <v>86</v>
      </c>
      <c r="J82" s="5">
        <v>27</v>
      </c>
      <c r="K82" s="5">
        <v>14</v>
      </c>
      <c r="L82" s="5">
        <v>18</v>
      </c>
      <c r="M82" s="5">
        <v>301</v>
      </c>
      <c r="N82" s="5">
        <v>51</v>
      </c>
      <c r="O82" s="5">
        <v>598</v>
      </c>
      <c r="P82" s="5">
        <v>22</v>
      </c>
      <c r="Q82" s="5">
        <v>48</v>
      </c>
      <c r="R82" s="5">
        <v>13</v>
      </c>
      <c r="S82" s="5">
        <v>17</v>
      </c>
      <c r="T82" s="5">
        <v>63</v>
      </c>
      <c r="U82" s="5">
        <v>261</v>
      </c>
    </row>
    <row r="83" spans="1:21" hidden="1" x14ac:dyDescent="0.2">
      <c r="A83" s="4">
        <v>44002</v>
      </c>
      <c r="B83" s="5">
        <v>20</v>
      </c>
      <c r="C83" s="5">
        <v>39</v>
      </c>
      <c r="D83" s="5">
        <v>13</v>
      </c>
      <c r="E83" s="5">
        <v>62</v>
      </c>
      <c r="F83" s="5">
        <v>1939</v>
      </c>
      <c r="G83" s="5">
        <v>117</v>
      </c>
      <c r="H83" s="5">
        <v>376</v>
      </c>
      <c r="I83" s="5">
        <v>86</v>
      </c>
      <c r="J83" s="5">
        <v>27</v>
      </c>
      <c r="K83" s="5">
        <v>14</v>
      </c>
      <c r="L83" s="5">
        <v>18</v>
      </c>
      <c r="M83" s="5">
        <v>301</v>
      </c>
      <c r="N83" s="5">
        <v>51</v>
      </c>
      <c r="O83" s="5">
        <v>600</v>
      </c>
      <c r="P83" s="5">
        <v>22</v>
      </c>
      <c r="Q83" s="5">
        <v>48</v>
      </c>
      <c r="R83" s="5">
        <v>13</v>
      </c>
      <c r="S83" s="5">
        <v>17</v>
      </c>
      <c r="T83" s="5">
        <v>63</v>
      </c>
      <c r="U83" s="5">
        <v>260</v>
      </c>
    </row>
    <row r="84" spans="1:21" hidden="1" x14ac:dyDescent="0.2">
      <c r="A84" s="4">
        <v>44003</v>
      </c>
      <c r="B84" s="5">
        <v>20</v>
      </c>
      <c r="C84" s="5">
        <v>39</v>
      </c>
      <c r="D84" s="5">
        <v>13</v>
      </c>
      <c r="E84" s="5">
        <v>62</v>
      </c>
      <c r="F84" s="5">
        <v>1943</v>
      </c>
      <c r="G84" s="5">
        <v>117</v>
      </c>
      <c r="H84" s="5">
        <v>376</v>
      </c>
      <c r="I84" s="5">
        <v>86</v>
      </c>
      <c r="J84" s="5">
        <v>27</v>
      </c>
      <c r="K84" s="5">
        <v>14</v>
      </c>
      <c r="L84" s="5">
        <v>18</v>
      </c>
      <c r="M84" s="5">
        <v>301</v>
      </c>
      <c r="N84" s="5">
        <v>51</v>
      </c>
      <c r="O84" s="5">
        <v>604</v>
      </c>
      <c r="P84" s="5">
        <v>22</v>
      </c>
      <c r="Q84" s="5">
        <v>48</v>
      </c>
      <c r="R84" s="5">
        <v>13</v>
      </c>
      <c r="S84" s="5">
        <v>17</v>
      </c>
      <c r="T84" s="5">
        <v>63</v>
      </c>
      <c r="U84" s="5">
        <v>260</v>
      </c>
    </row>
    <row r="85" spans="1:21" hidden="1" x14ac:dyDescent="0.2">
      <c r="A85" s="4">
        <v>44004</v>
      </c>
      <c r="B85" s="5">
        <v>20</v>
      </c>
      <c r="C85" s="5">
        <v>39</v>
      </c>
      <c r="D85" s="5">
        <v>13</v>
      </c>
      <c r="E85" s="5">
        <v>62</v>
      </c>
      <c r="F85" s="5">
        <v>1946</v>
      </c>
      <c r="G85" s="5">
        <v>117</v>
      </c>
      <c r="H85" s="5">
        <v>376</v>
      </c>
      <c r="I85" s="5">
        <v>86</v>
      </c>
      <c r="J85" s="5">
        <v>27</v>
      </c>
      <c r="K85" s="5">
        <v>14</v>
      </c>
      <c r="L85" s="5">
        <v>19</v>
      </c>
      <c r="M85" s="5">
        <v>302</v>
      </c>
      <c r="N85" s="5">
        <v>51</v>
      </c>
      <c r="O85" s="5">
        <v>605</v>
      </c>
      <c r="P85" s="5">
        <v>22</v>
      </c>
      <c r="Q85" s="5">
        <v>50</v>
      </c>
      <c r="R85" s="5">
        <v>13</v>
      </c>
      <c r="S85" s="5">
        <v>17</v>
      </c>
      <c r="T85" s="5">
        <v>63</v>
      </c>
      <c r="U85" s="5">
        <v>260</v>
      </c>
    </row>
    <row r="86" spans="1:21" hidden="1" x14ac:dyDescent="0.2">
      <c r="A86" s="4">
        <v>44005</v>
      </c>
      <c r="B86" s="5">
        <v>20</v>
      </c>
      <c r="C86" s="5">
        <v>39</v>
      </c>
      <c r="D86" s="5">
        <v>13</v>
      </c>
      <c r="E86" s="5">
        <v>62</v>
      </c>
      <c r="F86" s="5">
        <v>1948</v>
      </c>
      <c r="G86" s="5">
        <v>117</v>
      </c>
      <c r="H86" s="5">
        <v>376</v>
      </c>
      <c r="I86" s="5">
        <v>86</v>
      </c>
      <c r="J86" s="5">
        <v>27</v>
      </c>
      <c r="K86" s="5">
        <v>14</v>
      </c>
      <c r="L86" s="5">
        <v>19</v>
      </c>
      <c r="M86" s="5">
        <v>302</v>
      </c>
      <c r="N86" s="5">
        <v>51</v>
      </c>
      <c r="O86" s="5">
        <v>608</v>
      </c>
      <c r="P86" s="5">
        <v>22</v>
      </c>
      <c r="Q86" s="5">
        <v>50</v>
      </c>
      <c r="R86" s="5">
        <v>13</v>
      </c>
      <c r="S86" s="5">
        <v>17</v>
      </c>
      <c r="T86" s="5">
        <v>63</v>
      </c>
      <c r="U86" s="5">
        <v>260</v>
      </c>
    </row>
    <row r="87" spans="1:21" hidden="1" x14ac:dyDescent="0.2">
      <c r="A87" s="4">
        <v>44006</v>
      </c>
      <c r="B87" s="5">
        <v>20</v>
      </c>
      <c r="C87" s="5">
        <v>40</v>
      </c>
      <c r="D87" s="5">
        <v>13</v>
      </c>
      <c r="E87" s="5">
        <v>62</v>
      </c>
      <c r="F87" s="5">
        <v>1952</v>
      </c>
      <c r="G87" s="5">
        <v>117</v>
      </c>
      <c r="H87" s="5">
        <v>376</v>
      </c>
      <c r="I87" s="5">
        <v>86</v>
      </c>
      <c r="J87" s="5">
        <v>27</v>
      </c>
      <c r="K87" s="5">
        <v>14</v>
      </c>
      <c r="L87" s="5">
        <v>19</v>
      </c>
      <c r="M87" s="5">
        <v>302</v>
      </c>
      <c r="N87" s="5">
        <v>51</v>
      </c>
      <c r="O87" s="5">
        <v>609</v>
      </c>
      <c r="P87" s="5">
        <v>22</v>
      </c>
      <c r="Q87" s="5">
        <v>50</v>
      </c>
      <c r="R87" s="5">
        <v>13</v>
      </c>
      <c r="S87" s="5">
        <v>17</v>
      </c>
      <c r="T87" s="5">
        <v>63</v>
      </c>
      <c r="U87" s="5">
        <v>261</v>
      </c>
    </row>
    <row r="88" spans="1:21" hidden="1" x14ac:dyDescent="0.2">
      <c r="A88" s="4">
        <v>44007</v>
      </c>
      <c r="B88" s="5">
        <v>20</v>
      </c>
      <c r="C88" s="5">
        <v>40</v>
      </c>
      <c r="D88" s="5">
        <v>13</v>
      </c>
      <c r="E88" s="5">
        <v>62</v>
      </c>
      <c r="F88" s="5">
        <v>1957</v>
      </c>
      <c r="G88" s="5">
        <v>112</v>
      </c>
      <c r="H88" s="5">
        <v>376</v>
      </c>
      <c r="I88" s="5">
        <v>86</v>
      </c>
      <c r="J88" s="5">
        <v>27</v>
      </c>
      <c r="K88" s="5">
        <v>14</v>
      </c>
      <c r="L88" s="5">
        <v>19</v>
      </c>
      <c r="M88" s="5">
        <v>305</v>
      </c>
      <c r="N88" s="5">
        <v>51</v>
      </c>
      <c r="O88" s="5">
        <v>615</v>
      </c>
      <c r="P88" s="5">
        <v>22</v>
      </c>
      <c r="Q88" s="5">
        <v>50</v>
      </c>
      <c r="R88" s="5">
        <v>13</v>
      </c>
      <c r="S88" s="5">
        <v>17</v>
      </c>
      <c r="T88" s="5">
        <v>63</v>
      </c>
      <c r="U88" s="5">
        <v>261</v>
      </c>
    </row>
    <row r="89" spans="1:21" hidden="1" x14ac:dyDescent="0.2">
      <c r="A89" s="4">
        <v>44008</v>
      </c>
      <c r="B89" s="5">
        <v>20</v>
      </c>
      <c r="C89" s="5">
        <v>40</v>
      </c>
      <c r="D89" s="5">
        <v>13</v>
      </c>
      <c r="E89" s="5">
        <v>62</v>
      </c>
      <c r="F89" s="5">
        <v>1959</v>
      </c>
      <c r="G89" s="5">
        <v>112</v>
      </c>
      <c r="H89" s="5">
        <v>376</v>
      </c>
      <c r="I89" s="5">
        <v>86</v>
      </c>
      <c r="J89" s="5">
        <v>27</v>
      </c>
      <c r="K89" s="5">
        <v>14</v>
      </c>
      <c r="L89" s="5">
        <v>19</v>
      </c>
      <c r="M89" s="5">
        <v>305</v>
      </c>
      <c r="N89" s="5">
        <v>51</v>
      </c>
      <c r="O89" s="5">
        <v>616</v>
      </c>
      <c r="P89" s="5">
        <v>22</v>
      </c>
      <c r="Q89" s="5">
        <v>51</v>
      </c>
      <c r="R89" s="5">
        <v>13</v>
      </c>
      <c r="S89" s="5">
        <v>17</v>
      </c>
      <c r="T89" s="5">
        <v>63</v>
      </c>
      <c r="U89" s="5">
        <v>261</v>
      </c>
    </row>
    <row r="90" spans="1:21" hidden="1" x14ac:dyDescent="0.2">
      <c r="A90" s="4">
        <v>44009</v>
      </c>
      <c r="B90" s="5">
        <v>20</v>
      </c>
      <c r="C90" s="5">
        <v>40</v>
      </c>
      <c r="D90" s="5">
        <v>13</v>
      </c>
      <c r="E90" s="5">
        <v>62</v>
      </c>
      <c r="F90" s="5">
        <v>1973</v>
      </c>
      <c r="G90" s="5">
        <v>112</v>
      </c>
      <c r="H90" s="5">
        <v>376</v>
      </c>
      <c r="I90" s="5">
        <v>86</v>
      </c>
      <c r="J90" s="5">
        <v>21</v>
      </c>
      <c r="K90" s="5">
        <v>14</v>
      </c>
      <c r="L90" s="5">
        <v>19</v>
      </c>
      <c r="M90" s="5">
        <v>307</v>
      </c>
      <c r="N90" s="5">
        <v>51</v>
      </c>
      <c r="O90" s="5">
        <v>617</v>
      </c>
      <c r="P90" s="5">
        <v>22</v>
      </c>
      <c r="Q90" s="5">
        <v>51</v>
      </c>
      <c r="R90" s="5">
        <v>13</v>
      </c>
      <c r="S90" s="5">
        <v>17</v>
      </c>
      <c r="T90" s="5">
        <v>63</v>
      </c>
      <c r="U90" s="5">
        <v>261</v>
      </c>
    </row>
    <row r="91" spans="1:21" hidden="1" x14ac:dyDescent="0.2">
      <c r="A91" s="4">
        <v>44010</v>
      </c>
      <c r="B91" s="5">
        <v>20</v>
      </c>
      <c r="C91" s="5">
        <v>40</v>
      </c>
      <c r="D91" s="5">
        <v>13</v>
      </c>
      <c r="E91" s="5">
        <v>62</v>
      </c>
      <c r="F91" s="5">
        <v>1975</v>
      </c>
      <c r="G91" s="5">
        <v>112</v>
      </c>
      <c r="H91" s="5">
        <v>376</v>
      </c>
      <c r="I91" s="5">
        <v>86</v>
      </c>
      <c r="J91" s="5">
        <v>22</v>
      </c>
      <c r="K91" s="5">
        <v>14</v>
      </c>
      <c r="L91" s="5">
        <v>19</v>
      </c>
      <c r="M91" s="5">
        <v>307</v>
      </c>
      <c r="N91" s="5">
        <v>51</v>
      </c>
      <c r="O91" s="5">
        <v>617</v>
      </c>
      <c r="P91" s="5">
        <v>22</v>
      </c>
      <c r="Q91" s="5">
        <v>51</v>
      </c>
      <c r="R91" s="5">
        <v>13</v>
      </c>
      <c r="S91" s="5">
        <v>17</v>
      </c>
      <c r="T91" s="5">
        <v>63</v>
      </c>
      <c r="U91" s="5">
        <v>262</v>
      </c>
    </row>
    <row r="92" spans="1:21" hidden="1" x14ac:dyDescent="0.2">
      <c r="A92" s="4">
        <v>44011</v>
      </c>
      <c r="B92" s="5">
        <v>20</v>
      </c>
      <c r="C92" s="5">
        <v>40</v>
      </c>
      <c r="D92" s="5">
        <v>13</v>
      </c>
      <c r="E92" s="5">
        <v>62</v>
      </c>
      <c r="F92" s="5">
        <v>1977</v>
      </c>
      <c r="G92" s="5">
        <v>112</v>
      </c>
      <c r="H92" s="5">
        <v>376</v>
      </c>
      <c r="I92" s="5">
        <v>86</v>
      </c>
      <c r="J92" s="5">
        <v>22</v>
      </c>
      <c r="K92" s="5">
        <v>14</v>
      </c>
      <c r="L92" s="5">
        <v>19</v>
      </c>
      <c r="M92" s="5">
        <v>307</v>
      </c>
      <c r="N92" s="5">
        <v>51</v>
      </c>
      <c r="O92" s="5">
        <v>618</v>
      </c>
      <c r="P92" s="5">
        <v>22</v>
      </c>
      <c r="Q92" s="5">
        <v>51</v>
      </c>
      <c r="R92" s="5">
        <v>13</v>
      </c>
      <c r="S92" s="5">
        <v>17</v>
      </c>
      <c r="T92" s="5">
        <v>63</v>
      </c>
      <c r="U92" s="5">
        <v>262</v>
      </c>
    </row>
    <row r="93" spans="1:21" hidden="1" x14ac:dyDescent="0.2">
      <c r="A93" s="4">
        <v>44012</v>
      </c>
      <c r="B93" s="5">
        <v>20</v>
      </c>
      <c r="C93" s="5">
        <v>40</v>
      </c>
      <c r="D93" s="5">
        <v>13</v>
      </c>
      <c r="E93" s="5">
        <v>62</v>
      </c>
      <c r="F93" s="5">
        <v>1978</v>
      </c>
      <c r="G93" s="5">
        <v>112</v>
      </c>
      <c r="H93" s="5">
        <v>377</v>
      </c>
      <c r="I93" s="5">
        <v>86</v>
      </c>
      <c r="J93" s="5">
        <v>22</v>
      </c>
      <c r="K93" s="5">
        <v>14</v>
      </c>
      <c r="L93" s="5">
        <v>19</v>
      </c>
      <c r="M93" s="5">
        <v>307</v>
      </c>
      <c r="N93" s="5">
        <v>52</v>
      </c>
      <c r="O93" s="5">
        <v>624</v>
      </c>
      <c r="P93" s="5">
        <v>22</v>
      </c>
      <c r="Q93" s="5">
        <v>51</v>
      </c>
      <c r="R93" s="5">
        <v>14</v>
      </c>
      <c r="S93" s="5">
        <v>17</v>
      </c>
      <c r="T93" s="5">
        <v>63</v>
      </c>
      <c r="U93" s="5">
        <v>262</v>
      </c>
    </row>
    <row r="94" spans="1:21" hidden="1" x14ac:dyDescent="0.2">
      <c r="A94" s="4">
        <v>44013</v>
      </c>
      <c r="B94" s="5">
        <v>20</v>
      </c>
      <c r="C94" s="5">
        <v>40</v>
      </c>
      <c r="D94" s="5">
        <v>13</v>
      </c>
      <c r="E94" s="5">
        <v>62</v>
      </c>
      <c r="F94" s="5">
        <v>1979</v>
      </c>
      <c r="G94" s="5">
        <v>112</v>
      </c>
      <c r="H94" s="5">
        <v>377</v>
      </c>
      <c r="I94" s="5">
        <v>86</v>
      </c>
      <c r="J94" s="5">
        <v>22</v>
      </c>
      <c r="K94" s="5">
        <v>14</v>
      </c>
      <c r="L94" s="5">
        <v>19</v>
      </c>
      <c r="M94" s="5">
        <v>307</v>
      </c>
      <c r="N94" s="5">
        <v>52</v>
      </c>
      <c r="O94" s="5">
        <v>625</v>
      </c>
      <c r="P94" s="5">
        <v>22</v>
      </c>
      <c r="Q94" s="5">
        <v>51</v>
      </c>
      <c r="R94" s="5">
        <v>14</v>
      </c>
      <c r="S94" s="5">
        <v>17</v>
      </c>
      <c r="T94" s="5">
        <v>63</v>
      </c>
      <c r="U94" s="5">
        <v>262</v>
      </c>
    </row>
    <row r="95" spans="1:21" hidden="1" x14ac:dyDescent="0.2">
      <c r="A95" s="4">
        <v>44014</v>
      </c>
      <c r="B95" s="5">
        <v>21</v>
      </c>
      <c r="C95" s="5">
        <v>40</v>
      </c>
      <c r="D95" s="5">
        <v>13</v>
      </c>
      <c r="E95" s="5">
        <v>62</v>
      </c>
      <c r="F95" s="5">
        <v>1983</v>
      </c>
      <c r="G95" s="5">
        <v>112</v>
      </c>
      <c r="H95" s="5">
        <v>378</v>
      </c>
      <c r="I95" s="5">
        <v>86</v>
      </c>
      <c r="J95" s="5">
        <v>22</v>
      </c>
      <c r="K95" s="5">
        <v>15</v>
      </c>
      <c r="L95" s="5">
        <v>19</v>
      </c>
      <c r="M95" s="5">
        <v>307</v>
      </c>
      <c r="N95" s="5">
        <v>52</v>
      </c>
      <c r="O95" s="5">
        <v>627</v>
      </c>
      <c r="P95" s="5">
        <v>22</v>
      </c>
      <c r="Q95" s="5">
        <v>51</v>
      </c>
      <c r="R95" s="5">
        <v>14</v>
      </c>
      <c r="S95" s="5">
        <v>17</v>
      </c>
      <c r="T95" s="5">
        <v>63</v>
      </c>
      <c r="U95" s="5">
        <v>262</v>
      </c>
    </row>
    <row r="96" spans="1:21" hidden="1" x14ac:dyDescent="0.2">
      <c r="A96" s="4">
        <v>44015</v>
      </c>
      <c r="B96" s="5">
        <v>21</v>
      </c>
      <c r="C96" s="5">
        <v>40</v>
      </c>
      <c r="D96" s="5">
        <v>13</v>
      </c>
      <c r="E96" s="5">
        <v>63</v>
      </c>
      <c r="F96" s="5">
        <v>1983</v>
      </c>
      <c r="G96" s="5">
        <v>112</v>
      </c>
      <c r="H96" s="5">
        <v>378</v>
      </c>
      <c r="I96" s="5">
        <v>87</v>
      </c>
      <c r="J96" s="5">
        <v>22</v>
      </c>
      <c r="K96" s="5">
        <v>18</v>
      </c>
      <c r="L96" s="5">
        <v>19</v>
      </c>
      <c r="M96" s="5">
        <v>307</v>
      </c>
      <c r="N96" s="5">
        <v>52</v>
      </c>
      <c r="O96" s="5">
        <v>627</v>
      </c>
      <c r="P96" s="5">
        <v>22</v>
      </c>
      <c r="Q96" s="5">
        <v>52</v>
      </c>
      <c r="R96" s="5">
        <v>14</v>
      </c>
      <c r="S96" s="5">
        <v>17</v>
      </c>
      <c r="T96" s="5">
        <v>63</v>
      </c>
      <c r="U96" s="5">
        <v>262</v>
      </c>
    </row>
    <row r="97" spans="1:21" hidden="1" x14ac:dyDescent="0.2">
      <c r="A97" s="4">
        <v>44016</v>
      </c>
      <c r="B97" s="5">
        <v>21</v>
      </c>
      <c r="C97" s="5">
        <v>40</v>
      </c>
      <c r="D97" s="5">
        <v>13</v>
      </c>
      <c r="E97" s="5">
        <v>63</v>
      </c>
      <c r="F97" s="5">
        <v>1986</v>
      </c>
      <c r="G97" s="5">
        <v>112</v>
      </c>
      <c r="H97" s="5">
        <v>378</v>
      </c>
      <c r="I97" s="5">
        <v>87</v>
      </c>
      <c r="J97" s="5">
        <v>22</v>
      </c>
      <c r="K97" s="5">
        <v>18</v>
      </c>
      <c r="L97" s="5">
        <v>17</v>
      </c>
      <c r="M97" s="5">
        <v>307</v>
      </c>
      <c r="N97" s="5">
        <v>52</v>
      </c>
      <c r="O97" s="5">
        <v>629</v>
      </c>
      <c r="P97" s="5">
        <v>22</v>
      </c>
      <c r="Q97" s="5">
        <v>52</v>
      </c>
      <c r="R97" s="5">
        <v>13</v>
      </c>
      <c r="S97" s="5">
        <v>17</v>
      </c>
      <c r="T97" s="5">
        <v>63</v>
      </c>
      <c r="U97" s="5">
        <v>262</v>
      </c>
    </row>
    <row r="98" spans="1:21" hidden="1" x14ac:dyDescent="0.2">
      <c r="A98" s="4">
        <v>44017</v>
      </c>
      <c r="B98" s="5">
        <v>21</v>
      </c>
      <c r="C98" s="5">
        <v>40</v>
      </c>
      <c r="D98" s="5">
        <v>13</v>
      </c>
      <c r="E98" s="5">
        <v>65</v>
      </c>
      <c r="F98" s="5">
        <v>1988</v>
      </c>
      <c r="G98" s="5">
        <v>113</v>
      </c>
      <c r="H98" s="5">
        <v>378</v>
      </c>
      <c r="I98" s="5">
        <v>87</v>
      </c>
      <c r="J98" s="5">
        <v>22</v>
      </c>
      <c r="K98" s="5">
        <v>19</v>
      </c>
      <c r="L98" s="5">
        <v>17</v>
      </c>
      <c r="M98" s="5">
        <v>307</v>
      </c>
      <c r="N98" s="5">
        <v>52</v>
      </c>
      <c r="O98" s="5">
        <v>631</v>
      </c>
      <c r="P98" s="5">
        <v>22</v>
      </c>
      <c r="Q98" s="5">
        <v>53</v>
      </c>
      <c r="R98" s="5">
        <v>13</v>
      </c>
      <c r="S98" s="5">
        <v>17</v>
      </c>
      <c r="T98" s="5">
        <v>63</v>
      </c>
      <c r="U98" s="5">
        <v>262</v>
      </c>
    </row>
    <row r="99" spans="1:21" hidden="1" x14ac:dyDescent="0.2">
      <c r="A99" s="4">
        <v>44018</v>
      </c>
      <c r="B99" s="5">
        <v>21</v>
      </c>
      <c r="C99" s="5">
        <v>40</v>
      </c>
      <c r="D99" s="5">
        <v>13</v>
      </c>
      <c r="E99" s="5">
        <v>70</v>
      </c>
      <c r="F99" s="5">
        <v>1988</v>
      </c>
      <c r="G99" s="5">
        <v>113</v>
      </c>
      <c r="H99" s="5">
        <v>379</v>
      </c>
      <c r="I99" s="5">
        <v>87</v>
      </c>
      <c r="J99" s="5">
        <v>22</v>
      </c>
      <c r="K99" s="5">
        <v>19</v>
      </c>
      <c r="L99" s="5">
        <v>17</v>
      </c>
      <c r="M99" s="5">
        <v>307</v>
      </c>
      <c r="N99" s="5">
        <v>52</v>
      </c>
      <c r="O99" s="5">
        <v>631</v>
      </c>
      <c r="P99" s="5">
        <v>22</v>
      </c>
      <c r="Q99" s="5">
        <v>53</v>
      </c>
      <c r="R99" s="5">
        <v>13</v>
      </c>
      <c r="S99" s="5">
        <v>17</v>
      </c>
      <c r="T99" s="5">
        <v>63</v>
      </c>
      <c r="U99" s="5">
        <v>262</v>
      </c>
    </row>
    <row r="100" spans="1:21" hidden="1" x14ac:dyDescent="0.2">
      <c r="A100" s="4">
        <v>44019</v>
      </c>
      <c r="B100" s="5">
        <v>21</v>
      </c>
      <c r="C100" s="5">
        <v>40</v>
      </c>
      <c r="D100" s="5">
        <v>13</v>
      </c>
      <c r="E100" s="5">
        <v>82</v>
      </c>
      <c r="F100" s="5">
        <v>1988</v>
      </c>
      <c r="G100" s="5">
        <v>113</v>
      </c>
      <c r="H100" s="5">
        <v>379</v>
      </c>
      <c r="I100" s="5">
        <v>88</v>
      </c>
      <c r="J100" s="5">
        <v>23</v>
      </c>
      <c r="K100" s="5">
        <v>20</v>
      </c>
      <c r="L100" s="5">
        <v>17</v>
      </c>
      <c r="M100" s="5">
        <v>307</v>
      </c>
      <c r="N100" s="5">
        <v>52</v>
      </c>
      <c r="O100" s="5">
        <v>632</v>
      </c>
      <c r="P100" s="5">
        <v>22</v>
      </c>
      <c r="Q100" s="5">
        <v>53</v>
      </c>
      <c r="R100" s="5">
        <v>13</v>
      </c>
      <c r="S100" s="5">
        <v>17</v>
      </c>
      <c r="T100" s="5">
        <v>63</v>
      </c>
      <c r="U100" s="5">
        <v>262</v>
      </c>
    </row>
    <row r="101" spans="1:21" hidden="1" x14ac:dyDescent="0.2">
      <c r="A101" s="4">
        <v>44020</v>
      </c>
      <c r="B101" s="5">
        <v>21</v>
      </c>
      <c r="C101" s="5">
        <v>40</v>
      </c>
      <c r="D101" s="5">
        <v>13</v>
      </c>
      <c r="E101" s="5">
        <v>84</v>
      </c>
      <c r="F101" s="5">
        <v>1988</v>
      </c>
      <c r="G101" s="5">
        <v>113</v>
      </c>
      <c r="H101" s="5">
        <v>379</v>
      </c>
      <c r="I101" s="5">
        <v>88</v>
      </c>
      <c r="J101" s="5">
        <v>23</v>
      </c>
      <c r="K101" s="5">
        <v>20</v>
      </c>
      <c r="L101" s="5">
        <v>17</v>
      </c>
      <c r="M101" s="5">
        <v>307</v>
      </c>
      <c r="N101" s="5">
        <v>52</v>
      </c>
      <c r="O101" s="5">
        <v>635</v>
      </c>
      <c r="P101" s="5">
        <v>22</v>
      </c>
      <c r="Q101" s="5">
        <v>53</v>
      </c>
      <c r="R101" s="5">
        <v>13</v>
      </c>
      <c r="S101" s="5">
        <v>17</v>
      </c>
      <c r="T101" s="5">
        <v>63</v>
      </c>
      <c r="U101" s="5">
        <v>262</v>
      </c>
    </row>
    <row r="102" spans="1:21" hidden="1" x14ac:dyDescent="0.2">
      <c r="A102" s="4">
        <v>44021</v>
      </c>
      <c r="B102" s="5">
        <v>23</v>
      </c>
      <c r="C102" s="5">
        <v>40</v>
      </c>
      <c r="D102" s="5">
        <v>15</v>
      </c>
      <c r="E102" s="5">
        <v>85</v>
      </c>
      <c r="F102" s="5">
        <v>1988</v>
      </c>
      <c r="G102" s="5">
        <v>113</v>
      </c>
      <c r="H102" s="5">
        <v>379</v>
      </c>
      <c r="I102" s="5">
        <v>89</v>
      </c>
      <c r="J102" s="5">
        <v>23</v>
      </c>
      <c r="K102" s="5">
        <v>20</v>
      </c>
      <c r="L102" s="5">
        <v>17</v>
      </c>
      <c r="M102" s="5">
        <v>307</v>
      </c>
      <c r="N102" s="5">
        <v>52</v>
      </c>
      <c r="O102" s="5">
        <v>639</v>
      </c>
      <c r="P102" s="5">
        <v>22</v>
      </c>
      <c r="Q102" s="5">
        <v>53</v>
      </c>
      <c r="R102" s="5">
        <v>13</v>
      </c>
      <c r="S102" s="5">
        <v>17</v>
      </c>
      <c r="T102" s="5">
        <v>63</v>
      </c>
      <c r="U102" s="5">
        <v>262</v>
      </c>
    </row>
    <row r="103" spans="1:21" hidden="1" x14ac:dyDescent="0.2">
      <c r="A103" s="4">
        <v>44022</v>
      </c>
      <c r="B103" s="5">
        <v>24</v>
      </c>
      <c r="C103" s="5">
        <v>40</v>
      </c>
      <c r="D103" s="5">
        <v>15</v>
      </c>
      <c r="E103" s="5">
        <v>86</v>
      </c>
      <c r="F103" s="5">
        <v>1988</v>
      </c>
      <c r="G103" s="5">
        <v>114</v>
      </c>
      <c r="H103" s="5">
        <v>379</v>
      </c>
      <c r="I103" s="5">
        <v>89</v>
      </c>
      <c r="J103" s="5">
        <v>23</v>
      </c>
      <c r="K103" s="5">
        <v>20</v>
      </c>
      <c r="L103" s="5">
        <v>17</v>
      </c>
      <c r="M103" s="5">
        <v>307</v>
      </c>
      <c r="N103" s="5">
        <v>52</v>
      </c>
      <c r="O103" s="5">
        <v>639</v>
      </c>
      <c r="P103" s="5">
        <v>22</v>
      </c>
      <c r="Q103" s="5">
        <v>53</v>
      </c>
      <c r="R103" s="5">
        <v>13</v>
      </c>
      <c r="S103" s="5">
        <v>17</v>
      </c>
      <c r="T103" s="5">
        <v>63</v>
      </c>
      <c r="U103" s="5">
        <v>262</v>
      </c>
    </row>
    <row r="104" spans="1:21" hidden="1" x14ac:dyDescent="0.2">
      <c r="A104" s="4">
        <v>44023</v>
      </c>
      <c r="B104" s="5">
        <v>24</v>
      </c>
      <c r="C104" s="5">
        <v>40</v>
      </c>
      <c r="D104" s="5">
        <v>15</v>
      </c>
      <c r="E104" s="5">
        <v>88</v>
      </c>
      <c r="F104" s="5">
        <v>1989</v>
      </c>
      <c r="G104" s="5">
        <v>115</v>
      </c>
      <c r="H104" s="5">
        <v>379</v>
      </c>
      <c r="I104" s="5">
        <v>89</v>
      </c>
      <c r="J104" s="5">
        <v>23</v>
      </c>
      <c r="K104" s="5">
        <v>20</v>
      </c>
      <c r="L104" s="5">
        <v>17</v>
      </c>
      <c r="M104" s="5">
        <v>308</v>
      </c>
      <c r="N104" s="5">
        <v>52</v>
      </c>
      <c r="O104" s="5">
        <v>640</v>
      </c>
      <c r="P104" s="5">
        <v>22</v>
      </c>
      <c r="Q104" s="5">
        <v>53</v>
      </c>
      <c r="R104" s="5">
        <v>13</v>
      </c>
      <c r="S104" s="5">
        <v>17</v>
      </c>
      <c r="T104" s="5">
        <v>63</v>
      </c>
      <c r="U104" s="5">
        <v>262</v>
      </c>
    </row>
    <row r="105" spans="1:21" hidden="1" x14ac:dyDescent="0.2">
      <c r="A105" s="4">
        <v>44024</v>
      </c>
      <c r="B105" s="5">
        <v>25</v>
      </c>
      <c r="C105" s="5">
        <v>40</v>
      </c>
      <c r="D105" s="5">
        <v>15</v>
      </c>
      <c r="E105" s="5">
        <v>88</v>
      </c>
      <c r="F105" s="5">
        <v>1892</v>
      </c>
      <c r="G105" s="5">
        <v>116</v>
      </c>
      <c r="H105" s="5">
        <v>379</v>
      </c>
      <c r="I105" s="5">
        <v>89</v>
      </c>
      <c r="J105" s="5">
        <v>23</v>
      </c>
      <c r="K105" s="5">
        <v>20</v>
      </c>
      <c r="L105" s="5">
        <v>17</v>
      </c>
      <c r="M105" s="5">
        <v>308</v>
      </c>
      <c r="N105" s="5">
        <v>52</v>
      </c>
      <c r="O105" s="5">
        <v>640</v>
      </c>
      <c r="P105" s="5">
        <v>22</v>
      </c>
      <c r="Q105" s="5">
        <v>53</v>
      </c>
      <c r="R105" s="5">
        <v>13</v>
      </c>
      <c r="S105" s="5">
        <v>17</v>
      </c>
      <c r="T105" s="5">
        <v>63</v>
      </c>
      <c r="U105" s="5">
        <v>262</v>
      </c>
    </row>
    <row r="106" spans="1:21" hidden="1" x14ac:dyDescent="0.2">
      <c r="A106" s="4">
        <v>44025</v>
      </c>
      <c r="B106" s="5">
        <v>25</v>
      </c>
      <c r="C106" s="5">
        <v>40</v>
      </c>
      <c r="D106" s="5">
        <v>15</v>
      </c>
      <c r="E106" s="5">
        <v>97</v>
      </c>
      <c r="F106" s="5">
        <v>1993</v>
      </c>
      <c r="G106" s="5">
        <v>116</v>
      </c>
      <c r="H106" s="5">
        <v>379</v>
      </c>
      <c r="I106" s="5">
        <v>89</v>
      </c>
      <c r="J106" s="5">
        <v>24</v>
      </c>
      <c r="K106" s="5">
        <v>20</v>
      </c>
      <c r="L106" s="5">
        <v>17</v>
      </c>
      <c r="M106" s="5">
        <v>308</v>
      </c>
      <c r="N106" s="5">
        <v>52</v>
      </c>
      <c r="O106" s="5">
        <v>641</v>
      </c>
      <c r="P106" s="5">
        <v>22</v>
      </c>
      <c r="Q106" s="5">
        <v>53</v>
      </c>
      <c r="R106" s="5">
        <v>13</v>
      </c>
      <c r="S106" s="5">
        <v>18</v>
      </c>
      <c r="T106" s="5">
        <v>63</v>
      </c>
      <c r="U106" s="5">
        <v>262</v>
      </c>
    </row>
    <row r="107" spans="1:21" hidden="1" x14ac:dyDescent="0.2">
      <c r="A107" s="4">
        <v>44026</v>
      </c>
      <c r="B107" s="5">
        <v>25</v>
      </c>
      <c r="C107" s="5">
        <v>40</v>
      </c>
      <c r="D107" s="5">
        <v>15</v>
      </c>
      <c r="E107" s="5">
        <v>100</v>
      </c>
      <c r="F107" s="5">
        <v>1994</v>
      </c>
      <c r="G107" s="5">
        <v>116</v>
      </c>
      <c r="H107" s="5">
        <v>379</v>
      </c>
      <c r="I107" s="5">
        <v>89</v>
      </c>
      <c r="J107" s="5">
        <v>26</v>
      </c>
      <c r="K107" s="5">
        <v>22</v>
      </c>
      <c r="L107" s="5">
        <v>17</v>
      </c>
      <c r="M107" s="5">
        <v>308</v>
      </c>
      <c r="N107" s="5">
        <v>52</v>
      </c>
      <c r="O107" s="5">
        <v>644</v>
      </c>
      <c r="P107" s="5">
        <v>22</v>
      </c>
      <c r="Q107" s="5">
        <v>53</v>
      </c>
      <c r="R107" s="5">
        <v>13</v>
      </c>
      <c r="S107" s="5">
        <v>18</v>
      </c>
      <c r="T107" s="5">
        <v>63</v>
      </c>
      <c r="U107" s="5">
        <v>262</v>
      </c>
    </row>
    <row r="108" spans="1:21" hidden="1" x14ac:dyDescent="0.2">
      <c r="A108" s="4">
        <v>44027</v>
      </c>
      <c r="B108" s="5">
        <v>25</v>
      </c>
      <c r="C108" s="5">
        <v>40</v>
      </c>
      <c r="D108" s="5">
        <v>15</v>
      </c>
      <c r="E108" s="5">
        <v>100</v>
      </c>
      <c r="F108" s="5">
        <v>1997</v>
      </c>
      <c r="G108" s="5">
        <v>117</v>
      </c>
      <c r="H108" s="5">
        <v>379</v>
      </c>
      <c r="I108" s="5">
        <v>89</v>
      </c>
      <c r="J108" s="5">
        <v>26</v>
      </c>
      <c r="K108" s="5">
        <v>22</v>
      </c>
      <c r="L108" s="5">
        <v>17</v>
      </c>
      <c r="M108" s="5">
        <v>308</v>
      </c>
      <c r="N108" s="5">
        <v>52</v>
      </c>
      <c r="O108" s="5">
        <v>645</v>
      </c>
      <c r="P108" s="5">
        <v>22</v>
      </c>
      <c r="Q108" s="5">
        <v>53</v>
      </c>
      <c r="R108" s="5">
        <v>13</v>
      </c>
      <c r="S108" s="5">
        <v>18</v>
      </c>
      <c r="T108" s="5">
        <v>63</v>
      </c>
      <c r="U108" s="5">
        <v>262</v>
      </c>
    </row>
    <row r="109" spans="1:21" hidden="1" x14ac:dyDescent="0.2">
      <c r="A109" s="4">
        <v>44028</v>
      </c>
      <c r="B109" s="5">
        <v>25</v>
      </c>
      <c r="C109" s="5">
        <v>40</v>
      </c>
      <c r="D109" s="5">
        <v>15</v>
      </c>
      <c r="E109" s="5">
        <v>105</v>
      </c>
      <c r="F109" s="5">
        <v>2001</v>
      </c>
      <c r="G109" s="5">
        <v>124</v>
      </c>
      <c r="H109" s="5">
        <v>379</v>
      </c>
      <c r="I109" s="5">
        <v>89</v>
      </c>
      <c r="J109" s="5">
        <v>26</v>
      </c>
      <c r="K109" s="5">
        <v>22</v>
      </c>
      <c r="L109" s="5">
        <v>17</v>
      </c>
      <c r="M109" s="5">
        <v>308</v>
      </c>
      <c r="N109" s="5">
        <v>52</v>
      </c>
      <c r="O109" s="5">
        <v>645</v>
      </c>
      <c r="P109" s="5">
        <v>22</v>
      </c>
      <c r="Q109" s="5">
        <v>53</v>
      </c>
      <c r="R109" s="5">
        <v>13</v>
      </c>
      <c r="S109" s="5">
        <v>18</v>
      </c>
      <c r="T109" s="5">
        <v>63</v>
      </c>
      <c r="U109" s="5">
        <v>262</v>
      </c>
    </row>
    <row r="110" spans="1:21" hidden="1" x14ac:dyDescent="0.2">
      <c r="A110" s="4">
        <v>44029</v>
      </c>
      <c r="B110" s="5">
        <v>25</v>
      </c>
      <c r="C110" s="5">
        <v>41</v>
      </c>
      <c r="D110" s="5">
        <v>15</v>
      </c>
      <c r="E110" s="5">
        <v>108</v>
      </c>
      <c r="F110" s="5">
        <v>2006</v>
      </c>
      <c r="G110" s="5">
        <v>125</v>
      </c>
      <c r="H110" s="5">
        <v>379</v>
      </c>
      <c r="I110" s="5">
        <v>89</v>
      </c>
      <c r="J110" s="5">
        <v>26</v>
      </c>
      <c r="K110" s="5">
        <v>22</v>
      </c>
      <c r="L110" s="5">
        <v>18</v>
      </c>
      <c r="M110" s="5">
        <v>308</v>
      </c>
      <c r="N110" s="5">
        <v>52</v>
      </c>
      <c r="O110" s="5">
        <v>648</v>
      </c>
      <c r="P110" s="5">
        <v>22</v>
      </c>
      <c r="Q110" s="5">
        <v>53</v>
      </c>
      <c r="R110" s="5">
        <v>13</v>
      </c>
      <c r="S110" s="5">
        <v>18</v>
      </c>
      <c r="T110" s="5">
        <v>63</v>
      </c>
      <c r="U110" s="5">
        <v>262</v>
      </c>
    </row>
    <row r="111" spans="1:21" hidden="1" x14ac:dyDescent="0.2">
      <c r="A111" s="4">
        <v>44030</v>
      </c>
      <c r="B111" s="5">
        <v>25</v>
      </c>
      <c r="C111" s="5">
        <v>41</v>
      </c>
      <c r="D111" s="5">
        <v>15</v>
      </c>
      <c r="E111" s="5">
        <v>115</v>
      </c>
      <c r="F111" s="5">
        <v>2009</v>
      </c>
      <c r="G111" s="5">
        <v>130</v>
      </c>
      <c r="H111" s="5">
        <v>379</v>
      </c>
      <c r="I111" s="5">
        <v>90</v>
      </c>
      <c r="J111" s="5">
        <v>25</v>
      </c>
      <c r="K111" s="5">
        <v>23</v>
      </c>
      <c r="L111" s="5">
        <v>18</v>
      </c>
      <c r="M111" s="5">
        <v>308</v>
      </c>
      <c r="N111" s="5">
        <v>52</v>
      </c>
      <c r="O111" s="5">
        <v>651</v>
      </c>
      <c r="P111" s="5">
        <v>23</v>
      </c>
      <c r="Q111" s="5">
        <v>53</v>
      </c>
      <c r="R111" s="5">
        <v>13</v>
      </c>
      <c r="S111" s="5">
        <v>18</v>
      </c>
      <c r="T111" s="5">
        <v>65</v>
      </c>
      <c r="U111" s="5">
        <v>262</v>
      </c>
    </row>
    <row r="112" spans="1:21" hidden="1" x14ac:dyDescent="0.2">
      <c r="A112" s="4">
        <v>44031</v>
      </c>
      <c r="B112" s="5">
        <v>27</v>
      </c>
      <c r="C112" s="5">
        <v>41</v>
      </c>
      <c r="D112" s="5">
        <v>15</v>
      </c>
      <c r="E112" s="5">
        <v>117</v>
      </c>
      <c r="F112" s="5">
        <v>2012</v>
      </c>
      <c r="G112" s="5">
        <v>133</v>
      </c>
      <c r="H112" s="5">
        <v>379</v>
      </c>
      <c r="I112" s="5">
        <v>90</v>
      </c>
      <c r="J112" s="5">
        <v>26</v>
      </c>
      <c r="K112" s="5">
        <v>23</v>
      </c>
      <c r="L112" s="5">
        <v>18</v>
      </c>
      <c r="M112" s="5">
        <v>308</v>
      </c>
      <c r="N112" s="5">
        <v>52</v>
      </c>
      <c r="O112" s="5">
        <v>656</v>
      </c>
      <c r="P112" s="5">
        <v>23</v>
      </c>
      <c r="Q112" s="5">
        <v>53</v>
      </c>
      <c r="R112" s="5">
        <v>13</v>
      </c>
      <c r="S112" s="5">
        <v>19</v>
      </c>
      <c r="T112" s="5">
        <v>65</v>
      </c>
      <c r="U112" s="5">
        <v>263</v>
      </c>
    </row>
    <row r="113" spans="1:21" hidden="1" x14ac:dyDescent="0.2">
      <c r="A113" s="4">
        <v>44032</v>
      </c>
      <c r="B113" s="5">
        <v>27</v>
      </c>
      <c r="C113" s="5">
        <v>41</v>
      </c>
      <c r="D113" s="5">
        <v>15</v>
      </c>
      <c r="E113" s="5">
        <v>118</v>
      </c>
      <c r="F113" s="5">
        <v>2013</v>
      </c>
      <c r="G113" s="5">
        <v>134</v>
      </c>
      <c r="H113" s="5">
        <v>379</v>
      </c>
      <c r="I113" s="5">
        <v>90</v>
      </c>
      <c r="J113" s="5">
        <v>26</v>
      </c>
      <c r="K113" s="5">
        <v>24</v>
      </c>
      <c r="L113" s="5">
        <v>18</v>
      </c>
      <c r="M113" s="5">
        <v>308</v>
      </c>
      <c r="N113" s="5">
        <v>53</v>
      </c>
      <c r="O113" s="5">
        <v>657</v>
      </c>
      <c r="P113" s="5">
        <v>24</v>
      </c>
      <c r="Q113" s="5">
        <v>53</v>
      </c>
      <c r="R113" s="5">
        <v>13</v>
      </c>
      <c r="S113" s="5">
        <v>19</v>
      </c>
      <c r="T113" s="5">
        <v>65</v>
      </c>
      <c r="U113" s="5">
        <v>262</v>
      </c>
    </row>
    <row r="114" spans="1:21" hidden="1" x14ac:dyDescent="0.2">
      <c r="A114" s="4">
        <v>44033</v>
      </c>
      <c r="B114" s="5">
        <v>27</v>
      </c>
      <c r="C114" s="5">
        <v>41</v>
      </c>
      <c r="D114" s="5">
        <v>14</v>
      </c>
      <c r="E114" s="5">
        <v>120</v>
      </c>
      <c r="F114" s="5">
        <v>2014</v>
      </c>
      <c r="G114" s="5">
        <v>134</v>
      </c>
      <c r="H114" s="5">
        <v>379</v>
      </c>
      <c r="I114" s="5">
        <v>90</v>
      </c>
      <c r="J114" s="5">
        <v>28</v>
      </c>
      <c r="K114" s="5">
        <v>24</v>
      </c>
      <c r="L114" s="5">
        <v>19</v>
      </c>
      <c r="M114" s="5">
        <v>308</v>
      </c>
      <c r="N114" s="5">
        <v>53</v>
      </c>
      <c r="O114" s="5">
        <v>660</v>
      </c>
      <c r="P114" s="5">
        <v>24</v>
      </c>
      <c r="Q114" s="5">
        <v>53</v>
      </c>
      <c r="R114" s="5">
        <v>13</v>
      </c>
      <c r="S114" s="5">
        <v>19</v>
      </c>
      <c r="T114" s="5">
        <v>65</v>
      </c>
      <c r="U114" s="5">
        <v>262</v>
      </c>
    </row>
    <row r="115" spans="1:21" hidden="1" x14ac:dyDescent="0.2">
      <c r="A115" s="4">
        <v>44034</v>
      </c>
      <c r="B115" s="5">
        <v>29</v>
      </c>
      <c r="C115" s="5">
        <v>41</v>
      </c>
      <c r="D115" s="5">
        <v>15</v>
      </c>
      <c r="E115" s="5">
        <v>121</v>
      </c>
      <c r="F115" s="5">
        <v>2019</v>
      </c>
      <c r="G115" s="5">
        <v>137</v>
      </c>
      <c r="H115" s="5">
        <v>379</v>
      </c>
      <c r="I115" s="5">
        <v>90</v>
      </c>
      <c r="J115" s="5">
        <v>30</v>
      </c>
      <c r="K115" s="5">
        <v>24</v>
      </c>
      <c r="L115" s="5">
        <v>20</v>
      </c>
      <c r="M115" s="5">
        <v>309</v>
      </c>
      <c r="N115" s="5">
        <v>53</v>
      </c>
      <c r="O115" s="5">
        <v>663</v>
      </c>
      <c r="P115" s="5">
        <v>24</v>
      </c>
      <c r="Q115" s="5">
        <v>53</v>
      </c>
      <c r="R115" s="5">
        <v>13</v>
      </c>
      <c r="S115" s="5">
        <v>19</v>
      </c>
      <c r="T115" s="5">
        <v>65</v>
      </c>
      <c r="U115" s="5">
        <v>262</v>
      </c>
    </row>
    <row r="116" spans="1:21" hidden="1" x14ac:dyDescent="0.2">
      <c r="A116" s="4">
        <v>44035</v>
      </c>
      <c r="B116" s="5">
        <v>30</v>
      </c>
      <c r="C116" s="5">
        <v>41</v>
      </c>
      <c r="D116" s="5">
        <v>15</v>
      </c>
      <c r="E116" s="5">
        <v>121</v>
      </c>
      <c r="F116" s="5">
        <v>2019</v>
      </c>
      <c r="G116" s="5">
        <v>138</v>
      </c>
      <c r="H116" s="5">
        <v>379</v>
      </c>
      <c r="I116" s="5">
        <v>91</v>
      </c>
      <c r="J116" s="5">
        <v>40</v>
      </c>
      <c r="K116" s="5">
        <v>24</v>
      </c>
      <c r="L116" s="5">
        <v>20</v>
      </c>
      <c r="M116" s="5">
        <v>309</v>
      </c>
      <c r="N116" s="5">
        <v>53</v>
      </c>
      <c r="O116" s="5">
        <v>663</v>
      </c>
      <c r="P116" s="5">
        <v>24</v>
      </c>
      <c r="Q116" s="5">
        <v>53</v>
      </c>
      <c r="R116" s="5">
        <v>13</v>
      </c>
      <c r="S116" s="5">
        <v>19</v>
      </c>
      <c r="T116" s="5">
        <v>66</v>
      </c>
      <c r="U116" s="5">
        <v>262</v>
      </c>
    </row>
    <row r="117" spans="1:21" hidden="1" x14ac:dyDescent="0.2">
      <c r="A117" s="4">
        <v>44036</v>
      </c>
      <c r="B117" s="5">
        <v>30</v>
      </c>
      <c r="C117" s="5">
        <v>41</v>
      </c>
      <c r="D117" s="5">
        <v>15</v>
      </c>
      <c r="E117" s="5">
        <v>122</v>
      </c>
      <c r="F117" s="5">
        <v>2021</v>
      </c>
      <c r="G117" s="5">
        <v>138</v>
      </c>
      <c r="H117" s="5">
        <v>379</v>
      </c>
      <c r="I117" s="5">
        <v>93</v>
      </c>
      <c r="J117" s="5">
        <v>40</v>
      </c>
      <c r="K117" s="5">
        <v>26</v>
      </c>
      <c r="L117" s="5">
        <v>20</v>
      </c>
      <c r="M117" s="5">
        <v>310</v>
      </c>
      <c r="N117" s="5">
        <v>53</v>
      </c>
      <c r="O117" s="5">
        <v>666</v>
      </c>
      <c r="P117" s="5">
        <v>25</v>
      </c>
      <c r="Q117" s="5">
        <v>54</v>
      </c>
      <c r="R117" s="5">
        <v>13</v>
      </c>
      <c r="S117" s="5">
        <v>23</v>
      </c>
      <c r="T117" s="5">
        <v>66</v>
      </c>
      <c r="U117" s="5">
        <v>263</v>
      </c>
    </row>
    <row r="118" spans="1:21" hidden="1" x14ac:dyDescent="0.2">
      <c r="A118" s="4">
        <v>44037</v>
      </c>
      <c r="B118" s="5">
        <v>30</v>
      </c>
      <c r="C118" s="5">
        <v>41</v>
      </c>
      <c r="D118" s="5">
        <v>15</v>
      </c>
      <c r="E118" s="5">
        <v>124</v>
      </c>
      <c r="F118" s="5">
        <v>2028</v>
      </c>
      <c r="G118" s="5">
        <v>138</v>
      </c>
      <c r="H118" s="5">
        <v>379</v>
      </c>
      <c r="I118" s="5">
        <v>97</v>
      </c>
      <c r="J118" s="5">
        <v>43</v>
      </c>
      <c r="K118" s="5">
        <v>28</v>
      </c>
      <c r="L118" s="5">
        <v>21</v>
      </c>
      <c r="M118" s="5">
        <v>312</v>
      </c>
      <c r="N118" s="5">
        <v>53</v>
      </c>
      <c r="O118" s="5">
        <v>669</v>
      </c>
      <c r="P118" s="5">
        <v>26</v>
      </c>
      <c r="Q118" s="5">
        <v>54</v>
      </c>
      <c r="R118" s="5">
        <v>13</v>
      </c>
      <c r="S118" s="5">
        <v>23</v>
      </c>
      <c r="T118" s="5">
        <v>66</v>
      </c>
      <c r="U118" s="5">
        <v>264</v>
      </c>
    </row>
    <row r="119" spans="1:21" hidden="1" x14ac:dyDescent="0.2">
      <c r="A119" s="4">
        <v>44038</v>
      </c>
      <c r="B119" s="5">
        <v>31</v>
      </c>
      <c r="C119" s="5">
        <v>41</v>
      </c>
      <c r="D119" s="5">
        <v>15</v>
      </c>
      <c r="E119" s="5">
        <v>124</v>
      </c>
      <c r="F119" s="5">
        <v>2029</v>
      </c>
      <c r="G119" s="5">
        <v>138</v>
      </c>
      <c r="H119" s="5">
        <v>380</v>
      </c>
      <c r="I119" s="5">
        <v>97</v>
      </c>
      <c r="J119" s="5">
        <v>43</v>
      </c>
      <c r="K119" s="5">
        <v>28</v>
      </c>
      <c r="L119" s="5">
        <v>22</v>
      </c>
      <c r="M119" s="5">
        <v>312</v>
      </c>
      <c r="N119" s="5">
        <v>53</v>
      </c>
      <c r="O119" s="5">
        <v>675</v>
      </c>
      <c r="P119" s="5">
        <v>27</v>
      </c>
      <c r="Q119" s="5">
        <v>54</v>
      </c>
      <c r="R119" s="5">
        <v>13</v>
      </c>
      <c r="S119" s="5">
        <v>23</v>
      </c>
      <c r="T119" s="5">
        <v>66</v>
      </c>
      <c r="U119" s="5">
        <v>264</v>
      </c>
    </row>
    <row r="120" spans="1:21" hidden="1" x14ac:dyDescent="0.2">
      <c r="A120" s="4">
        <v>44039</v>
      </c>
      <c r="B120" s="5">
        <v>31</v>
      </c>
      <c r="C120" s="5">
        <v>41</v>
      </c>
      <c r="D120" s="5">
        <v>15</v>
      </c>
      <c r="E120" s="5">
        <v>125</v>
      </c>
      <c r="F120" s="5">
        <v>2032</v>
      </c>
      <c r="G120" s="5">
        <v>139</v>
      </c>
      <c r="H120" s="5">
        <v>380</v>
      </c>
      <c r="I120" s="5">
        <v>98</v>
      </c>
      <c r="J120" s="5">
        <v>44</v>
      </c>
      <c r="K120" s="5">
        <v>28</v>
      </c>
      <c r="L120" s="5">
        <v>22</v>
      </c>
      <c r="M120" s="5">
        <v>312</v>
      </c>
      <c r="N120" s="5">
        <v>53</v>
      </c>
      <c r="O120" s="5">
        <v>680</v>
      </c>
      <c r="P120" s="5">
        <v>27</v>
      </c>
      <c r="Q120" s="5">
        <v>54</v>
      </c>
      <c r="R120" s="5">
        <v>13</v>
      </c>
      <c r="S120" s="5">
        <v>24</v>
      </c>
      <c r="T120" s="5">
        <v>66</v>
      </c>
      <c r="U120" s="5">
        <v>264</v>
      </c>
    </row>
    <row r="121" spans="1:21" hidden="1" x14ac:dyDescent="0.2">
      <c r="A121" s="4">
        <v>44040</v>
      </c>
      <c r="B121" s="5">
        <v>31</v>
      </c>
      <c r="C121" s="5">
        <v>41</v>
      </c>
      <c r="D121" s="5">
        <v>15</v>
      </c>
      <c r="E121" s="5">
        <v>126</v>
      </c>
      <c r="F121" s="5">
        <v>2034</v>
      </c>
      <c r="G121" s="5">
        <v>139</v>
      </c>
      <c r="H121" s="5">
        <v>380</v>
      </c>
      <c r="I121" s="5">
        <v>98</v>
      </c>
      <c r="J121" s="5">
        <v>46</v>
      </c>
      <c r="K121" s="5">
        <v>28</v>
      </c>
      <c r="L121" s="5">
        <v>23</v>
      </c>
      <c r="M121" s="5">
        <v>312</v>
      </c>
      <c r="N121" s="5">
        <v>53</v>
      </c>
      <c r="O121" s="5">
        <v>681</v>
      </c>
      <c r="P121" s="5">
        <v>27</v>
      </c>
      <c r="Q121" s="5">
        <v>54</v>
      </c>
      <c r="R121" s="5">
        <v>14</v>
      </c>
      <c r="S121" s="5">
        <v>24</v>
      </c>
      <c r="T121" s="5">
        <v>66</v>
      </c>
      <c r="U121" s="5">
        <v>264</v>
      </c>
    </row>
    <row r="122" spans="1:21" hidden="1" x14ac:dyDescent="0.2">
      <c r="A122" s="4">
        <v>44041</v>
      </c>
      <c r="B122" s="5">
        <v>31</v>
      </c>
      <c r="C122" s="5">
        <v>41</v>
      </c>
      <c r="D122" s="5">
        <v>15</v>
      </c>
      <c r="E122" s="5">
        <v>126</v>
      </c>
      <c r="F122" s="5">
        <v>2037</v>
      </c>
      <c r="G122" s="5">
        <v>139</v>
      </c>
      <c r="H122" s="5">
        <v>380</v>
      </c>
      <c r="I122" s="5">
        <v>98</v>
      </c>
      <c r="J122" s="5">
        <v>49</v>
      </c>
      <c r="K122" s="5">
        <v>28</v>
      </c>
      <c r="L122" s="5">
        <v>23</v>
      </c>
      <c r="M122" s="5">
        <v>312</v>
      </c>
      <c r="N122" s="5">
        <v>53</v>
      </c>
      <c r="O122" s="5">
        <v>682</v>
      </c>
      <c r="P122" s="5">
        <v>27</v>
      </c>
      <c r="Q122" s="5">
        <v>54</v>
      </c>
      <c r="R122" s="5">
        <v>14</v>
      </c>
      <c r="S122" s="5">
        <v>24</v>
      </c>
      <c r="T122" s="5">
        <v>67</v>
      </c>
      <c r="U122" s="5">
        <v>265</v>
      </c>
    </row>
    <row r="123" spans="1:21" hidden="1" x14ac:dyDescent="0.2">
      <c r="A123" s="4">
        <v>44042</v>
      </c>
      <c r="B123" s="5">
        <v>31</v>
      </c>
      <c r="C123" s="5">
        <v>41</v>
      </c>
      <c r="D123" s="5">
        <v>15</v>
      </c>
      <c r="E123" s="5">
        <v>127</v>
      </c>
      <c r="F123" s="5">
        <v>2044</v>
      </c>
      <c r="G123" s="5">
        <v>140</v>
      </c>
      <c r="H123" s="5">
        <v>380</v>
      </c>
      <c r="I123" s="5">
        <v>100</v>
      </c>
      <c r="J123" s="5">
        <v>56</v>
      </c>
      <c r="K123" s="5">
        <v>27</v>
      </c>
      <c r="L123" s="5">
        <v>23</v>
      </c>
      <c r="M123" s="5">
        <v>312</v>
      </c>
      <c r="N123" s="5">
        <v>54</v>
      </c>
      <c r="O123" s="5">
        <v>682</v>
      </c>
      <c r="P123" s="5">
        <v>28</v>
      </c>
      <c r="Q123" s="5">
        <v>54</v>
      </c>
      <c r="R123" s="5">
        <v>15</v>
      </c>
      <c r="S123" s="5">
        <v>24</v>
      </c>
      <c r="T123" s="5">
        <v>67</v>
      </c>
      <c r="U123" s="5">
        <v>265</v>
      </c>
    </row>
    <row r="124" spans="1:21" hidden="1" x14ac:dyDescent="0.2">
      <c r="A124" s="4">
        <v>44043</v>
      </c>
      <c r="B124" s="5">
        <v>31</v>
      </c>
      <c r="C124" s="5">
        <v>42</v>
      </c>
      <c r="D124" s="5">
        <v>16</v>
      </c>
      <c r="E124" s="5">
        <v>128</v>
      </c>
      <c r="F124" s="5">
        <v>2053</v>
      </c>
      <c r="G124" s="5">
        <v>143</v>
      </c>
      <c r="H124" s="5">
        <v>380</v>
      </c>
      <c r="I124" s="5">
        <v>102</v>
      </c>
      <c r="J124" s="5">
        <v>55</v>
      </c>
      <c r="K124" s="5">
        <v>27</v>
      </c>
      <c r="L124" s="5">
        <v>24</v>
      </c>
      <c r="M124" s="5">
        <v>312</v>
      </c>
      <c r="N124" s="5">
        <v>53</v>
      </c>
      <c r="O124" s="5">
        <v>685</v>
      </c>
      <c r="P124" s="5">
        <v>28</v>
      </c>
      <c r="Q124" s="5">
        <v>54</v>
      </c>
      <c r="R124" s="5">
        <v>15</v>
      </c>
      <c r="S124" s="5">
        <v>25</v>
      </c>
      <c r="T124" s="5">
        <v>67</v>
      </c>
      <c r="U124" s="5">
        <v>265</v>
      </c>
    </row>
    <row r="125" spans="1:21" hidden="1" x14ac:dyDescent="0.2">
      <c r="A125" s="4">
        <v>44044</v>
      </c>
      <c r="B125" s="5">
        <v>31</v>
      </c>
      <c r="C125" s="5">
        <v>44</v>
      </c>
      <c r="D125" s="5">
        <v>16</v>
      </c>
      <c r="E125" s="5">
        <v>130</v>
      </c>
      <c r="F125" s="5">
        <v>2061</v>
      </c>
      <c r="G125" s="5">
        <v>144</v>
      </c>
      <c r="H125" s="5">
        <v>379</v>
      </c>
      <c r="I125" s="5">
        <v>102</v>
      </c>
      <c r="J125" s="5">
        <v>55</v>
      </c>
      <c r="K125" s="5">
        <v>27</v>
      </c>
      <c r="L125" s="5">
        <v>24</v>
      </c>
      <c r="M125" s="5">
        <v>312</v>
      </c>
      <c r="N125" s="5">
        <v>53</v>
      </c>
      <c r="O125" s="5">
        <v>690</v>
      </c>
      <c r="P125" s="5">
        <v>28</v>
      </c>
      <c r="Q125" s="5">
        <v>54</v>
      </c>
      <c r="R125" s="5">
        <v>15</v>
      </c>
      <c r="S125" s="5">
        <v>25</v>
      </c>
      <c r="T125" s="5">
        <v>71</v>
      </c>
      <c r="U125" s="5">
        <v>265</v>
      </c>
    </row>
    <row r="126" spans="1:21" hidden="1" x14ac:dyDescent="0.2">
      <c r="A126" s="4">
        <v>44045</v>
      </c>
      <c r="B126" s="5">
        <v>31</v>
      </c>
      <c r="C126" s="5">
        <v>45</v>
      </c>
      <c r="D126" s="5">
        <v>17</v>
      </c>
      <c r="E126" s="5">
        <v>130</v>
      </c>
      <c r="F126" s="5">
        <v>2062</v>
      </c>
      <c r="G126" s="5">
        <v>144</v>
      </c>
      <c r="H126" s="5">
        <v>379</v>
      </c>
      <c r="I126" s="5">
        <v>102</v>
      </c>
      <c r="J126" s="5">
        <v>55</v>
      </c>
      <c r="K126" s="5">
        <v>28</v>
      </c>
      <c r="L126" s="5">
        <v>24</v>
      </c>
      <c r="M126" s="5">
        <v>312</v>
      </c>
      <c r="N126" s="5">
        <v>53</v>
      </c>
      <c r="O126" s="5">
        <v>690</v>
      </c>
      <c r="P126" s="5">
        <v>28</v>
      </c>
      <c r="Q126" s="5">
        <v>54</v>
      </c>
      <c r="R126" s="5">
        <v>17</v>
      </c>
      <c r="S126" s="5">
        <v>27</v>
      </c>
      <c r="T126" s="5">
        <v>72</v>
      </c>
      <c r="U126" s="5">
        <v>265</v>
      </c>
    </row>
    <row r="127" spans="1:21" hidden="1" x14ac:dyDescent="0.2">
      <c r="A127" s="4">
        <v>44046</v>
      </c>
      <c r="B127" s="5">
        <v>31</v>
      </c>
      <c r="C127" s="5">
        <v>45</v>
      </c>
      <c r="D127" s="5">
        <v>17</v>
      </c>
      <c r="E127" s="5">
        <v>131</v>
      </c>
      <c r="F127" s="5">
        <v>2065</v>
      </c>
      <c r="G127" s="5">
        <v>144</v>
      </c>
      <c r="H127" s="5">
        <v>379</v>
      </c>
      <c r="I127" s="5">
        <v>102</v>
      </c>
      <c r="J127" s="5">
        <v>56</v>
      </c>
      <c r="K127" s="5">
        <v>28</v>
      </c>
      <c r="L127" s="5">
        <v>24</v>
      </c>
      <c r="M127" s="5">
        <v>312</v>
      </c>
      <c r="N127" s="5">
        <v>53</v>
      </c>
      <c r="O127" s="5">
        <v>691</v>
      </c>
      <c r="P127" s="5">
        <v>28</v>
      </c>
      <c r="Q127" s="5">
        <v>54</v>
      </c>
      <c r="R127" s="5">
        <v>18</v>
      </c>
      <c r="S127" s="5">
        <v>27</v>
      </c>
      <c r="T127" s="5">
        <v>74</v>
      </c>
      <c r="U127" s="5">
        <v>265</v>
      </c>
    </row>
    <row r="128" spans="1:21" hidden="1" x14ac:dyDescent="0.2">
      <c r="A128" s="4">
        <v>44047</v>
      </c>
      <c r="B128" s="5">
        <v>31</v>
      </c>
      <c r="C128" s="5">
        <v>45</v>
      </c>
      <c r="D128" s="5">
        <v>17</v>
      </c>
      <c r="E128" s="5">
        <v>137</v>
      </c>
      <c r="F128" s="5">
        <v>2067</v>
      </c>
      <c r="G128" s="5">
        <v>144</v>
      </c>
      <c r="H128" s="5">
        <v>379</v>
      </c>
      <c r="I128" s="5">
        <v>102</v>
      </c>
      <c r="J128" s="5">
        <v>57</v>
      </c>
      <c r="K128" s="5">
        <v>28</v>
      </c>
      <c r="L128" s="5">
        <v>24</v>
      </c>
      <c r="M128" s="5">
        <v>312</v>
      </c>
      <c r="N128" s="5">
        <v>53</v>
      </c>
      <c r="O128" s="5">
        <v>691</v>
      </c>
      <c r="P128" s="5">
        <v>28</v>
      </c>
      <c r="Q128" s="5">
        <v>54</v>
      </c>
      <c r="R128" s="5">
        <v>18</v>
      </c>
      <c r="S128" s="5">
        <v>27</v>
      </c>
      <c r="T128" s="5">
        <v>74</v>
      </c>
      <c r="U128" s="5">
        <v>265</v>
      </c>
    </row>
    <row r="129" spans="1:21" hidden="1" x14ac:dyDescent="0.2">
      <c r="A129" s="4">
        <v>44048</v>
      </c>
      <c r="B129" s="5">
        <v>31</v>
      </c>
      <c r="C129" s="5">
        <v>45</v>
      </c>
      <c r="D129" s="5">
        <v>17</v>
      </c>
      <c r="E129" s="5">
        <v>139</v>
      </c>
      <c r="F129" s="5">
        <v>2067</v>
      </c>
      <c r="G129" s="5">
        <v>146</v>
      </c>
      <c r="H129" s="5">
        <v>379</v>
      </c>
      <c r="I129" s="5">
        <v>102</v>
      </c>
      <c r="J129" s="5">
        <v>59</v>
      </c>
      <c r="K129" s="5">
        <v>28</v>
      </c>
      <c r="L129" s="5">
        <v>24</v>
      </c>
      <c r="M129" s="5">
        <v>312</v>
      </c>
      <c r="N129" s="5">
        <v>53</v>
      </c>
      <c r="O129" s="5">
        <v>692</v>
      </c>
      <c r="P129" s="5">
        <v>28</v>
      </c>
      <c r="Q129" s="5">
        <v>55</v>
      </c>
      <c r="R129" s="5">
        <v>18</v>
      </c>
      <c r="S129" s="5">
        <v>28</v>
      </c>
      <c r="T129" s="5">
        <v>76</v>
      </c>
      <c r="U129" s="5">
        <v>265</v>
      </c>
    </row>
    <row r="130" spans="1:21" hidden="1" x14ac:dyDescent="0.2">
      <c r="A130" s="4">
        <v>44049</v>
      </c>
      <c r="B130" s="5">
        <v>35</v>
      </c>
      <c r="C130" s="5">
        <v>46</v>
      </c>
      <c r="D130" s="5">
        <v>17</v>
      </c>
      <c r="E130" s="5">
        <v>142</v>
      </c>
      <c r="F130" s="5">
        <v>2069</v>
      </c>
      <c r="G130" s="5">
        <v>148</v>
      </c>
      <c r="H130" s="5">
        <v>379</v>
      </c>
      <c r="I130" s="5">
        <v>103</v>
      </c>
      <c r="J130" s="5">
        <v>61</v>
      </c>
      <c r="K130" s="5">
        <v>28</v>
      </c>
      <c r="L130" s="5">
        <v>25</v>
      </c>
      <c r="M130" s="5">
        <v>313</v>
      </c>
      <c r="N130" s="5">
        <v>54</v>
      </c>
      <c r="O130" s="5">
        <v>695</v>
      </c>
      <c r="P130" s="5">
        <v>28</v>
      </c>
      <c r="Q130" s="5">
        <v>56</v>
      </c>
      <c r="R130" s="5">
        <v>18</v>
      </c>
      <c r="S130" s="5">
        <v>28</v>
      </c>
      <c r="T130" s="5">
        <v>87</v>
      </c>
      <c r="U130" s="5">
        <v>265</v>
      </c>
    </row>
    <row r="131" spans="1:21" hidden="1" x14ac:dyDescent="0.2">
      <c r="A131" s="4">
        <v>44050</v>
      </c>
      <c r="B131" s="5">
        <v>35</v>
      </c>
      <c r="C131" s="5">
        <v>46</v>
      </c>
      <c r="D131" s="5">
        <v>18</v>
      </c>
      <c r="E131" s="5">
        <v>143</v>
      </c>
      <c r="F131" s="5">
        <v>2074</v>
      </c>
      <c r="G131" s="5">
        <v>150</v>
      </c>
      <c r="H131" s="5">
        <v>379</v>
      </c>
      <c r="I131" s="5">
        <v>103</v>
      </c>
      <c r="J131" s="5">
        <v>62</v>
      </c>
      <c r="K131" s="5">
        <v>28</v>
      </c>
      <c r="L131" s="5">
        <v>25</v>
      </c>
      <c r="M131" s="5">
        <v>315</v>
      </c>
      <c r="N131" s="5">
        <v>54</v>
      </c>
      <c r="O131" s="5">
        <v>695</v>
      </c>
      <c r="P131" s="5">
        <v>33</v>
      </c>
      <c r="Q131" s="5">
        <v>56</v>
      </c>
      <c r="R131" s="5">
        <v>19</v>
      </c>
      <c r="S131" s="5">
        <v>30</v>
      </c>
      <c r="T131" s="5">
        <v>91</v>
      </c>
      <c r="U131" s="5">
        <v>265</v>
      </c>
    </row>
    <row r="132" spans="1:21" hidden="1" x14ac:dyDescent="0.2">
      <c r="A132" s="4">
        <v>44051</v>
      </c>
      <c r="B132" s="5">
        <v>35</v>
      </c>
      <c r="C132" s="5">
        <v>47</v>
      </c>
      <c r="D132" s="5">
        <v>18</v>
      </c>
      <c r="E132" s="5">
        <v>144</v>
      </c>
      <c r="F132" s="5">
        <v>2081</v>
      </c>
      <c r="G132" s="5">
        <v>151</v>
      </c>
      <c r="H132" s="5">
        <v>382</v>
      </c>
      <c r="I132" s="5">
        <v>103</v>
      </c>
      <c r="J132" s="5">
        <v>68</v>
      </c>
      <c r="K132" s="5">
        <v>28</v>
      </c>
      <c r="L132" s="5">
        <v>26</v>
      </c>
      <c r="M132" s="5">
        <v>315</v>
      </c>
      <c r="N132" s="5">
        <v>54</v>
      </c>
      <c r="O132" s="5">
        <v>700</v>
      </c>
      <c r="P132" s="5">
        <v>33</v>
      </c>
      <c r="Q132" s="5">
        <v>57</v>
      </c>
      <c r="R132" s="5">
        <v>18</v>
      </c>
      <c r="S132" s="5">
        <v>30</v>
      </c>
      <c r="T132" s="5">
        <v>98</v>
      </c>
      <c r="U132" s="5">
        <v>265</v>
      </c>
    </row>
    <row r="133" spans="1:21" hidden="1" x14ac:dyDescent="0.2">
      <c r="A133" s="4">
        <v>44052</v>
      </c>
      <c r="B133" s="5">
        <v>39</v>
      </c>
      <c r="C133" s="5">
        <v>52</v>
      </c>
      <c r="D133" s="5">
        <v>18</v>
      </c>
      <c r="E133" s="5">
        <v>145</v>
      </c>
      <c r="F133" s="5">
        <v>2091</v>
      </c>
      <c r="G133" s="5">
        <v>151</v>
      </c>
      <c r="H133" s="5">
        <v>382</v>
      </c>
      <c r="I133" s="5">
        <v>103</v>
      </c>
      <c r="J133" s="5">
        <v>70</v>
      </c>
      <c r="K133" s="5">
        <v>28</v>
      </c>
      <c r="L133" s="5">
        <v>26</v>
      </c>
      <c r="M133" s="5">
        <v>315</v>
      </c>
      <c r="N133" s="5">
        <v>56</v>
      </c>
      <c r="O133" s="5">
        <v>703</v>
      </c>
      <c r="P133" s="5">
        <v>33</v>
      </c>
      <c r="Q133" s="5">
        <v>58</v>
      </c>
      <c r="R133" s="5">
        <v>18</v>
      </c>
      <c r="S133" s="5">
        <v>35</v>
      </c>
      <c r="T133" s="5">
        <v>108</v>
      </c>
      <c r="U133" s="5">
        <v>265</v>
      </c>
    </row>
    <row r="134" spans="1:21" hidden="1" x14ac:dyDescent="0.2">
      <c r="A134" s="4">
        <v>44053</v>
      </c>
      <c r="B134" s="5">
        <v>40</v>
      </c>
      <c r="C134" s="5">
        <v>53</v>
      </c>
      <c r="D134" s="5">
        <v>18</v>
      </c>
      <c r="E134" s="5">
        <v>145</v>
      </c>
      <c r="F134" s="5">
        <v>2099</v>
      </c>
      <c r="G134" s="5">
        <v>152</v>
      </c>
      <c r="H134" s="5">
        <v>382</v>
      </c>
      <c r="I134" s="5">
        <v>104</v>
      </c>
      <c r="J134" s="5">
        <v>80</v>
      </c>
      <c r="K134" s="5">
        <v>28</v>
      </c>
      <c r="L134" s="5">
        <v>28</v>
      </c>
      <c r="M134" s="5">
        <v>315</v>
      </c>
      <c r="N134" s="5">
        <v>56</v>
      </c>
      <c r="O134" s="5">
        <v>706</v>
      </c>
      <c r="P134" s="5">
        <v>33</v>
      </c>
      <c r="Q134" s="5">
        <v>60</v>
      </c>
      <c r="R134" s="5">
        <v>18</v>
      </c>
      <c r="S134" s="5">
        <v>35</v>
      </c>
      <c r="T134" s="5">
        <v>114</v>
      </c>
      <c r="U134" s="5">
        <v>265</v>
      </c>
    </row>
    <row r="135" spans="1:21" hidden="1" x14ac:dyDescent="0.2">
      <c r="A135" s="4">
        <v>44054</v>
      </c>
      <c r="B135" s="5">
        <v>40</v>
      </c>
      <c r="C135" s="5">
        <v>54</v>
      </c>
      <c r="D135" s="5">
        <v>18</v>
      </c>
      <c r="E135" s="5">
        <v>145</v>
      </c>
      <c r="F135" s="5">
        <v>2100</v>
      </c>
      <c r="G135" s="5">
        <v>153</v>
      </c>
      <c r="H135" s="5">
        <v>382</v>
      </c>
      <c r="I135" s="5">
        <v>104</v>
      </c>
      <c r="J135" s="5">
        <v>82</v>
      </c>
      <c r="K135" s="5">
        <v>29</v>
      </c>
      <c r="L135" s="5">
        <v>28</v>
      </c>
      <c r="M135" s="5">
        <v>315</v>
      </c>
      <c r="N135" s="5">
        <v>56</v>
      </c>
      <c r="O135" s="5">
        <v>706</v>
      </c>
      <c r="P135" s="5">
        <v>33</v>
      </c>
      <c r="Q135" s="5">
        <v>61</v>
      </c>
      <c r="R135" s="5">
        <v>18</v>
      </c>
      <c r="S135" s="5">
        <v>35</v>
      </c>
      <c r="T135" s="5">
        <v>122</v>
      </c>
      <c r="U135" s="5">
        <v>265</v>
      </c>
    </row>
    <row r="136" spans="1:21" hidden="1" x14ac:dyDescent="0.2">
      <c r="A136" s="4">
        <v>44055</v>
      </c>
      <c r="B136" s="5">
        <v>40</v>
      </c>
      <c r="C136" s="5">
        <v>54</v>
      </c>
      <c r="D136" s="5">
        <v>19</v>
      </c>
      <c r="E136" s="5">
        <v>146</v>
      </c>
      <c r="F136" s="5">
        <v>2102</v>
      </c>
      <c r="G136" s="5">
        <v>153</v>
      </c>
      <c r="H136" s="5">
        <v>382</v>
      </c>
      <c r="I136" s="5">
        <v>104</v>
      </c>
      <c r="J136" s="5">
        <v>83</v>
      </c>
      <c r="K136" s="5">
        <v>29</v>
      </c>
      <c r="L136" s="5">
        <v>28</v>
      </c>
      <c r="M136" s="5">
        <v>315</v>
      </c>
      <c r="N136" s="5">
        <v>56</v>
      </c>
      <c r="O136" s="5">
        <v>706</v>
      </c>
      <c r="P136" s="5">
        <v>33</v>
      </c>
      <c r="Q136" s="5">
        <v>66</v>
      </c>
      <c r="R136" s="5">
        <v>18</v>
      </c>
      <c r="S136" s="5">
        <v>38</v>
      </c>
      <c r="T136" s="5">
        <v>131</v>
      </c>
      <c r="U136" s="5">
        <v>265</v>
      </c>
    </row>
    <row r="137" spans="1:21" hidden="1" x14ac:dyDescent="0.2">
      <c r="A137" s="4">
        <v>44056</v>
      </c>
      <c r="B137" s="5">
        <v>41</v>
      </c>
      <c r="C137" s="5">
        <v>54</v>
      </c>
      <c r="D137" s="5">
        <v>19</v>
      </c>
      <c r="E137" s="5">
        <v>147</v>
      </c>
      <c r="F137" s="5">
        <v>2113</v>
      </c>
      <c r="G137" s="5">
        <v>155</v>
      </c>
      <c r="H137" s="5">
        <v>382</v>
      </c>
      <c r="I137" s="5">
        <v>104</v>
      </c>
      <c r="J137" s="5">
        <v>91</v>
      </c>
      <c r="K137" s="5">
        <v>29</v>
      </c>
      <c r="L137" s="5">
        <v>31</v>
      </c>
      <c r="M137" s="5">
        <v>315</v>
      </c>
      <c r="N137" s="5">
        <v>56</v>
      </c>
      <c r="O137" s="5">
        <v>708</v>
      </c>
      <c r="P137" s="5">
        <v>33</v>
      </c>
      <c r="Q137" s="5">
        <v>75</v>
      </c>
      <c r="R137" s="5">
        <v>18</v>
      </c>
      <c r="S137" s="5">
        <v>38</v>
      </c>
      <c r="T137" s="5">
        <v>138</v>
      </c>
      <c r="U137" s="5">
        <v>266</v>
      </c>
    </row>
    <row r="138" spans="1:21" hidden="1" x14ac:dyDescent="0.2">
      <c r="A138" s="4">
        <v>44057</v>
      </c>
      <c r="B138" s="5">
        <v>42</v>
      </c>
      <c r="C138" s="5">
        <v>54</v>
      </c>
      <c r="D138" s="5">
        <v>19</v>
      </c>
      <c r="E138" s="5">
        <v>149</v>
      </c>
      <c r="F138" s="5">
        <v>2125</v>
      </c>
      <c r="G138" s="5">
        <v>155</v>
      </c>
      <c r="H138" s="5">
        <v>382</v>
      </c>
      <c r="I138" s="5">
        <v>104</v>
      </c>
      <c r="J138" s="5">
        <v>93</v>
      </c>
      <c r="K138" s="5">
        <v>30</v>
      </c>
      <c r="L138" s="5">
        <v>32</v>
      </c>
      <c r="M138" s="5">
        <v>315</v>
      </c>
      <c r="N138" s="5">
        <v>56</v>
      </c>
      <c r="O138" s="5">
        <v>713</v>
      </c>
      <c r="P138" s="5">
        <v>33</v>
      </c>
      <c r="Q138" s="5">
        <v>85</v>
      </c>
      <c r="R138" s="5">
        <v>20</v>
      </c>
      <c r="S138" s="5">
        <v>39</v>
      </c>
      <c r="T138" s="5">
        <v>141</v>
      </c>
      <c r="U138" s="5">
        <v>266</v>
      </c>
    </row>
    <row r="139" spans="1:21" hidden="1" x14ac:dyDescent="0.2">
      <c r="A139" s="4">
        <v>44058</v>
      </c>
      <c r="B139" s="5">
        <v>44</v>
      </c>
      <c r="C139" s="5">
        <v>54</v>
      </c>
      <c r="D139" s="5">
        <v>19</v>
      </c>
      <c r="E139" s="5">
        <v>149</v>
      </c>
      <c r="F139" s="5">
        <v>2132</v>
      </c>
      <c r="G139" s="5">
        <v>156</v>
      </c>
      <c r="H139" s="5">
        <v>382</v>
      </c>
      <c r="I139" s="5">
        <v>106</v>
      </c>
      <c r="J139" s="5">
        <v>89</v>
      </c>
      <c r="K139" s="5">
        <v>30</v>
      </c>
      <c r="L139" s="5">
        <v>32</v>
      </c>
      <c r="M139" s="5">
        <v>315</v>
      </c>
      <c r="N139" s="5">
        <v>56</v>
      </c>
      <c r="O139" s="5">
        <v>721</v>
      </c>
      <c r="P139" s="5">
        <v>33</v>
      </c>
      <c r="Q139" s="5">
        <v>93</v>
      </c>
      <c r="R139" s="5">
        <v>20</v>
      </c>
      <c r="S139" s="5">
        <v>39</v>
      </c>
      <c r="T139" s="5">
        <v>141</v>
      </c>
      <c r="U139" s="5">
        <v>266</v>
      </c>
    </row>
    <row r="140" spans="1:21" hidden="1" x14ac:dyDescent="0.2">
      <c r="A140" s="4">
        <v>44059</v>
      </c>
      <c r="B140" s="5">
        <v>44</v>
      </c>
      <c r="C140" s="5">
        <v>54</v>
      </c>
      <c r="D140" s="5">
        <v>19</v>
      </c>
      <c r="E140" s="5">
        <v>150</v>
      </c>
      <c r="F140" s="5">
        <v>2142</v>
      </c>
      <c r="G140" s="5">
        <v>156</v>
      </c>
      <c r="H140" s="5">
        <v>382</v>
      </c>
      <c r="I140" s="5">
        <v>106</v>
      </c>
      <c r="J140" s="5">
        <v>93</v>
      </c>
      <c r="K140" s="5">
        <v>31</v>
      </c>
      <c r="L140" s="5">
        <v>33</v>
      </c>
      <c r="M140" s="5">
        <v>315</v>
      </c>
      <c r="N140" s="5">
        <v>57</v>
      </c>
      <c r="O140" s="5">
        <v>725</v>
      </c>
      <c r="P140" s="5">
        <v>33</v>
      </c>
      <c r="Q140" s="5">
        <v>98</v>
      </c>
      <c r="R140" s="5">
        <v>20</v>
      </c>
      <c r="S140" s="5">
        <v>39</v>
      </c>
      <c r="T140" s="5">
        <v>142</v>
      </c>
      <c r="U140" s="5">
        <v>277</v>
      </c>
    </row>
    <row r="141" spans="1:21" hidden="1" x14ac:dyDescent="0.2">
      <c r="A141" s="4">
        <v>44060</v>
      </c>
      <c r="B141" s="5">
        <v>47</v>
      </c>
      <c r="C141" s="5">
        <v>54</v>
      </c>
      <c r="D141" s="5">
        <v>19</v>
      </c>
      <c r="E141" s="5">
        <v>151</v>
      </c>
      <c r="F141" s="5">
        <v>2154</v>
      </c>
      <c r="G141" s="5">
        <v>156</v>
      </c>
      <c r="H141" s="5">
        <v>386</v>
      </c>
      <c r="I141" s="5">
        <v>106</v>
      </c>
      <c r="J141" s="5">
        <v>95</v>
      </c>
      <c r="K141" s="5">
        <v>31</v>
      </c>
      <c r="L141" s="5">
        <v>33</v>
      </c>
      <c r="M141" s="5">
        <v>315</v>
      </c>
      <c r="N141" s="5">
        <v>57</v>
      </c>
      <c r="O141" s="5">
        <v>727</v>
      </c>
      <c r="P141" s="5">
        <v>33</v>
      </c>
      <c r="Q141" s="5">
        <v>99</v>
      </c>
      <c r="R141" s="5">
        <v>21</v>
      </c>
      <c r="S141" s="5">
        <v>41</v>
      </c>
      <c r="T141" s="5">
        <v>144</v>
      </c>
      <c r="U141" s="5">
        <v>277</v>
      </c>
    </row>
    <row r="142" spans="1:21" hidden="1" x14ac:dyDescent="0.2">
      <c r="A142" s="4">
        <v>44061</v>
      </c>
      <c r="B142" s="5">
        <v>47</v>
      </c>
      <c r="C142" s="5">
        <v>54</v>
      </c>
      <c r="D142" s="5">
        <v>19</v>
      </c>
      <c r="E142" s="5">
        <v>151</v>
      </c>
      <c r="F142" s="5">
        <v>2163</v>
      </c>
      <c r="G142" s="5">
        <v>157</v>
      </c>
      <c r="H142" s="5">
        <v>386</v>
      </c>
      <c r="I142" s="5">
        <v>107</v>
      </c>
      <c r="J142" s="5">
        <v>95</v>
      </c>
      <c r="K142" s="5">
        <v>31</v>
      </c>
      <c r="L142" s="5">
        <v>33</v>
      </c>
      <c r="M142" s="5">
        <v>315</v>
      </c>
      <c r="N142" s="5">
        <v>57</v>
      </c>
      <c r="O142" s="5">
        <v>735</v>
      </c>
      <c r="P142" s="5">
        <v>33</v>
      </c>
      <c r="Q142" s="5">
        <v>101</v>
      </c>
      <c r="R142" s="5">
        <v>21</v>
      </c>
      <c r="S142" s="5">
        <v>41</v>
      </c>
      <c r="T142" s="5">
        <v>147</v>
      </c>
      <c r="U142" s="5">
        <v>277</v>
      </c>
    </row>
    <row r="143" spans="1:21" hidden="1" x14ac:dyDescent="0.2">
      <c r="A143" s="4">
        <v>44062</v>
      </c>
      <c r="B143" s="5">
        <v>47</v>
      </c>
      <c r="C143" s="5">
        <v>55</v>
      </c>
      <c r="D143" s="5">
        <v>19</v>
      </c>
      <c r="E143" s="5">
        <v>152</v>
      </c>
      <c r="F143" s="5">
        <v>2178</v>
      </c>
      <c r="G143" s="5">
        <v>157</v>
      </c>
      <c r="H143" s="5">
        <v>391</v>
      </c>
      <c r="I143" s="5">
        <v>109</v>
      </c>
      <c r="J143" s="5">
        <v>95</v>
      </c>
      <c r="K143" s="5">
        <v>32</v>
      </c>
      <c r="L143" s="5">
        <v>33</v>
      </c>
      <c r="M143" s="5">
        <v>315</v>
      </c>
      <c r="N143" s="5">
        <v>57</v>
      </c>
      <c r="O143" s="5">
        <v>738</v>
      </c>
      <c r="P143" s="5">
        <v>33</v>
      </c>
      <c r="Q143" s="5">
        <v>101</v>
      </c>
      <c r="R143" s="5">
        <v>21</v>
      </c>
      <c r="S143" s="5">
        <v>42</v>
      </c>
      <c r="T143" s="5">
        <v>148</v>
      </c>
      <c r="U143" s="5">
        <v>279</v>
      </c>
    </row>
    <row r="144" spans="1:21" hidden="1" x14ac:dyDescent="0.2">
      <c r="A144" s="4">
        <v>44063</v>
      </c>
      <c r="B144" s="5">
        <v>49</v>
      </c>
      <c r="C144" s="5">
        <v>56</v>
      </c>
      <c r="D144" s="5">
        <v>19</v>
      </c>
      <c r="E144" s="5">
        <v>153</v>
      </c>
      <c r="F144" s="5">
        <v>2198</v>
      </c>
      <c r="G144" s="5">
        <v>158</v>
      </c>
      <c r="H144" s="5">
        <v>392</v>
      </c>
      <c r="I144" s="5">
        <v>109</v>
      </c>
      <c r="J144" s="5">
        <v>97</v>
      </c>
      <c r="K144" s="5">
        <v>32</v>
      </c>
      <c r="L144" s="5">
        <v>35</v>
      </c>
      <c r="M144" s="5">
        <v>315</v>
      </c>
      <c r="N144" s="5">
        <v>59</v>
      </c>
      <c r="O144" s="5">
        <v>741</v>
      </c>
      <c r="P144" s="5">
        <v>33</v>
      </c>
      <c r="Q144" s="5">
        <v>108</v>
      </c>
      <c r="R144" s="5">
        <v>21</v>
      </c>
      <c r="S144" s="5">
        <v>42</v>
      </c>
      <c r="T144" s="5">
        <v>150</v>
      </c>
      <c r="U144" s="5">
        <v>279</v>
      </c>
    </row>
    <row r="145" spans="1:21" hidden="1" x14ac:dyDescent="0.2">
      <c r="A145" s="4">
        <v>44064</v>
      </c>
      <c r="B145" s="5">
        <v>50</v>
      </c>
      <c r="C145" s="5">
        <v>58</v>
      </c>
      <c r="D145" s="5">
        <v>19</v>
      </c>
      <c r="E145" s="5">
        <v>154</v>
      </c>
      <c r="F145" s="5">
        <v>2215</v>
      </c>
      <c r="G145" s="5">
        <v>158</v>
      </c>
      <c r="H145" s="5">
        <v>393</v>
      </c>
      <c r="I145" s="5">
        <v>113</v>
      </c>
      <c r="J145" s="5">
        <v>100</v>
      </c>
      <c r="K145" s="5">
        <v>33</v>
      </c>
      <c r="L145" s="5">
        <v>35</v>
      </c>
      <c r="M145" s="5">
        <v>315</v>
      </c>
      <c r="N145" s="5">
        <v>62</v>
      </c>
      <c r="O145" s="5">
        <v>747</v>
      </c>
      <c r="P145" s="5">
        <v>33</v>
      </c>
      <c r="Q145" s="5">
        <v>116</v>
      </c>
      <c r="R145" s="5">
        <v>21</v>
      </c>
      <c r="S145" s="5">
        <v>43</v>
      </c>
      <c r="T145" s="5">
        <v>154</v>
      </c>
      <c r="U145" s="5">
        <v>279</v>
      </c>
    </row>
    <row r="146" spans="1:21" hidden="1" x14ac:dyDescent="0.2">
      <c r="A146" s="4">
        <v>44065</v>
      </c>
      <c r="B146" s="5">
        <v>50</v>
      </c>
      <c r="C146" s="5">
        <v>58</v>
      </c>
      <c r="D146" s="5">
        <v>19</v>
      </c>
      <c r="E146" s="5">
        <v>156</v>
      </c>
      <c r="F146" s="5">
        <v>2229</v>
      </c>
      <c r="G146" s="5">
        <v>158</v>
      </c>
      <c r="H146" s="5">
        <v>393</v>
      </c>
      <c r="I146" s="5">
        <v>114</v>
      </c>
      <c r="J146" s="5">
        <v>110</v>
      </c>
      <c r="K146" s="5">
        <v>33</v>
      </c>
      <c r="L146" s="5">
        <v>35</v>
      </c>
      <c r="M146" s="5">
        <v>315</v>
      </c>
      <c r="N146" s="5">
        <v>62</v>
      </c>
      <c r="O146" s="5">
        <v>751</v>
      </c>
      <c r="P146" s="5">
        <v>33</v>
      </c>
      <c r="Q146" s="5">
        <v>120</v>
      </c>
      <c r="R146" s="5">
        <v>21</v>
      </c>
      <c r="S146" s="5">
        <v>43</v>
      </c>
      <c r="T146" s="5">
        <v>154</v>
      </c>
      <c r="U146" s="5">
        <v>279</v>
      </c>
    </row>
    <row r="147" spans="1:21" hidden="1" x14ac:dyDescent="0.2">
      <c r="A147" s="4">
        <v>44066</v>
      </c>
      <c r="B147" s="5">
        <v>50</v>
      </c>
      <c r="C147" s="5">
        <v>58</v>
      </c>
      <c r="D147" s="5">
        <v>19</v>
      </c>
      <c r="E147" s="5">
        <v>156</v>
      </c>
      <c r="F147" s="5">
        <v>2246</v>
      </c>
      <c r="G147" s="5">
        <v>158</v>
      </c>
      <c r="H147" s="5">
        <v>393</v>
      </c>
      <c r="I147" s="5">
        <v>114</v>
      </c>
      <c r="J147" s="5">
        <v>110</v>
      </c>
      <c r="K147" s="5">
        <v>33</v>
      </c>
      <c r="L147" s="5">
        <v>36</v>
      </c>
      <c r="M147" s="5">
        <v>316</v>
      </c>
      <c r="N147" s="5">
        <v>62</v>
      </c>
      <c r="O147" s="5">
        <v>754</v>
      </c>
      <c r="P147" s="5">
        <v>33</v>
      </c>
      <c r="Q147" s="5">
        <v>120</v>
      </c>
      <c r="R147" s="5">
        <v>21</v>
      </c>
      <c r="S147" s="5">
        <v>43</v>
      </c>
      <c r="T147" s="5">
        <v>154</v>
      </c>
      <c r="U147" s="5">
        <v>279</v>
      </c>
    </row>
    <row r="148" spans="1:21" hidden="1" x14ac:dyDescent="0.2">
      <c r="A148" s="4">
        <v>44067</v>
      </c>
      <c r="B148" s="5">
        <v>51</v>
      </c>
      <c r="C148" s="5">
        <v>58</v>
      </c>
      <c r="D148" s="5">
        <v>19</v>
      </c>
      <c r="E148" s="5">
        <v>157</v>
      </c>
      <c r="F148" s="5">
        <v>2256</v>
      </c>
      <c r="G148" s="5">
        <v>158</v>
      </c>
      <c r="H148" s="5">
        <v>394</v>
      </c>
      <c r="I148" s="5">
        <v>114</v>
      </c>
      <c r="J148" s="5">
        <v>113</v>
      </c>
      <c r="K148" s="5">
        <v>33</v>
      </c>
      <c r="L148" s="5">
        <v>36</v>
      </c>
      <c r="M148" s="5">
        <v>316</v>
      </c>
      <c r="N148" s="5">
        <v>62</v>
      </c>
      <c r="O148" s="5">
        <v>757</v>
      </c>
      <c r="P148" s="5">
        <v>33</v>
      </c>
      <c r="Q148" s="5">
        <v>137</v>
      </c>
      <c r="R148" s="5">
        <v>21</v>
      </c>
      <c r="S148" s="5">
        <v>43</v>
      </c>
      <c r="T148" s="5">
        <v>154</v>
      </c>
      <c r="U148" s="5">
        <v>279</v>
      </c>
    </row>
    <row r="149" spans="1:21" hidden="1" x14ac:dyDescent="0.2">
      <c r="A149" s="4">
        <v>44068</v>
      </c>
      <c r="B149" s="5">
        <v>50</v>
      </c>
      <c r="C149" s="5">
        <v>58</v>
      </c>
      <c r="D149" s="5">
        <v>19</v>
      </c>
      <c r="E149" s="5">
        <v>157</v>
      </c>
      <c r="F149" s="5">
        <v>2267</v>
      </c>
      <c r="G149" s="5">
        <v>159</v>
      </c>
      <c r="H149" s="5">
        <v>394</v>
      </c>
      <c r="I149" s="5">
        <v>114</v>
      </c>
      <c r="J149" s="5">
        <v>115</v>
      </c>
      <c r="K149" s="5">
        <v>33</v>
      </c>
      <c r="L149" s="5">
        <v>37</v>
      </c>
      <c r="M149" s="5">
        <v>316</v>
      </c>
      <c r="N149" s="5">
        <v>62</v>
      </c>
      <c r="O149" s="5">
        <v>761</v>
      </c>
      <c r="P149" s="5">
        <v>33</v>
      </c>
      <c r="Q149" s="5">
        <v>143</v>
      </c>
      <c r="R149" s="5">
        <v>21</v>
      </c>
      <c r="S149" s="5">
        <v>43</v>
      </c>
      <c r="T149" s="5">
        <v>154</v>
      </c>
      <c r="U149" s="5">
        <v>279</v>
      </c>
    </row>
    <row r="150" spans="1:21" hidden="1" x14ac:dyDescent="0.2">
      <c r="A150" s="4">
        <v>44069</v>
      </c>
      <c r="B150" s="5">
        <v>50</v>
      </c>
      <c r="C150" s="5">
        <v>59</v>
      </c>
      <c r="D150" s="5">
        <v>20</v>
      </c>
      <c r="E150" s="5">
        <v>163</v>
      </c>
      <c r="F150" s="5">
        <v>2302</v>
      </c>
      <c r="G150" s="5">
        <v>159</v>
      </c>
      <c r="H150" s="5">
        <v>401</v>
      </c>
      <c r="I150" s="5">
        <v>117</v>
      </c>
      <c r="J150" s="5">
        <v>126</v>
      </c>
      <c r="K150" s="5">
        <v>33</v>
      </c>
      <c r="L150" s="5">
        <v>35</v>
      </c>
      <c r="M150" s="5">
        <v>318</v>
      </c>
      <c r="N150" s="5">
        <v>62</v>
      </c>
      <c r="O150" s="5">
        <v>769</v>
      </c>
      <c r="P150" s="5">
        <v>33</v>
      </c>
      <c r="Q150" s="5">
        <v>139</v>
      </c>
      <c r="R150" s="5">
        <v>22</v>
      </c>
      <c r="S150" s="5">
        <v>43</v>
      </c>
      <c r="T150" s="5">
        <v>158</v>
      </c>
      <c r="U150" s="5">
        <v>279</v>
      </c>
    </row>
    <row r="151" spans="1:21" hidden="1" x14ac:dyDescent="0.2">
      <c r="A151" s="4">
        <v>44070</v>
      </c>
      <c r="B151" s="5">
        <v>50</v>
      </c>
      <c r="C151" s="5">
        <v>63</v>
      </c>
      <c r="D151" s="5">
        <v>21</v>
      </c>
      <c r="E151" s="5">
        <v>166</v>
      </c>
      <c r="F151" s="5">
        <v>2346</v>
      </c>
      <c r="G151" s="5">
        <v>159</v>
      </c>
      <c r="H151" s="5">
        <v>403</v>
      </c>
      <c r="I151" s="5">
        <v>119</v>
      </c>
      <c r="J151" s="5">
        <v>129</v>
      </c>
      <c r="K151" s="5">
        <v>35</v>
      </c>
      <c r="L151" s="5">
        <v>38</v>
      </c>
      <c r="M151" s="5">
        <v>321</v>
      </c>
      <c r="N151" s="5">
        <v>62</v>
      </c>
      <c r="O151" s="5">
        <v>782</v>
      </c>
      <c r="P151" s="5">
        <v>36</v>
      </c>
      <c r="Q151" s="5">
        <v>143</v>
      </c>
      <c r="R151" s="5">
        <v>24</v>
      </c>
      <c r="S151" s="5">
        <v>43</v>
      </c>
      <c r="T151" s="5">
        <v>160</v>
      </c>
      <c r="U151" s="5">
        <v>279</v>
      </c>
    </row>
    <row r="152" spans="1:21" hidden="1" x14ac:dyDescent="0.2">
      <c r="A152" s="4">
        <v>44071</v>
      </c>
      <c r="B152" s="5">
        <v>55</v>
      </c>
      <c r="C152" s="5">
        <v>67</v>
      </c>
      <c r="D152" s="5">
        <v>21</v>
      </c>
      <c r="E152" s="5">
        <v>173</v>
      </c>
      <c r="F152" s="5">
        <v>2398</v>
      </c>
      <c r="G152" s="5">
        <v>162</v>
      </c>
      <c r="H152" s="5">
        <v>413</v>
      </c>
      <c r="I152" s="5">
        <v>123</v>
      </c>
      <c r="J152" s="5">
        <v>142</v>
      </c>
      <c r="K152" s="5">
        <v>38</v>
      </c>
      <c r="L152" s="5">
        <v>41</v>
      </c>
      <c r="M152" s="5">
        <v>323</v>
      </c>
      <c r="N152" s="5">
        <v>62</v>
      </c>
      <c r="O152" s="5">
        <v>793</v>
      </c>
      <c r="P152" s="5">
        <v>36</v>
      </c>
      <c r="Q152" s="5">
        <v>155</v>
      </c>
      <c r="R152" s="5">
        <v>25</v>
      </c>
      <c r="S152" s="5">
        <v>44</v>
      </c>
      <c r="T152" s="5">
        <v>161</v>
      </c>
      <c r="U152" s="5">
        <v>279</v>
      </c>
    </row>
    <row r="153" spans="1:21" hidden="1" x14ac:dyDescent="0.2">
      <c r="A153" s="4">
        <v>44072</v>
      </c>
      <c r="B153" s="5">
        <v>61</v>
      </c>
      <c r="C153" s="5">
        <v>72</v>
      </c>
      <c r="D153" s="5">
        <v>23</v>
      </c>
      <c r="E153" s="5">
        <v>180</v>
      </c>
      <c r="F153" s="5">
        <v>2468</v>
      </c>
      <c r="G153" s="5">
        <v>165</v>
      </c>
      <c r="H153" s="5">
        <v>415</v>
      </c>
      <c r="I153" s="5">
        <v>129</v>
      </c>
      <c r="J153" s="5">
        <v>148</v>
      </c>
      <c r="K153" s="5">
        <v>38</v>
      </c>
      <c r="L153" s="5">
        <v>44</v>
      </c>
      <c r="M153" s="5">
        <v>326</v>
      </c>
      <c r="N153" s="5">
        <v>64</v>
      </c>
      <c r="O153" s="5">
        <v>823</v>
      </c>
      <c r="P153" s="5">
        <v>38</v>
      </c>
      <c r="Q153" s="5">
        <v>160</v>
      </c>
      <c r="R153" s="5">
        <v>27</v>
      </c>
      <c r="S153" s="5">
        <v>44</v>
      </c>
      <c r="T153" s="5">
        <v>164</v>
      </c>
      <c r="U153" s="5">
        <v>280</v>
      </c>
    </row>
    <row r="154" spans="1:21" hidden="1" x14ac:dyDescent="0.2">
      <c r="A154" s="4">
        <v>44073</v>
      </c>
      <c r="B154" s="5">
        <v>69</v>
      </c>
      <c r="C154" s="5">
        <v>83</v>
      </c>
      <c r="D154" s="5">
        <v>22</v>
      </c>
      <c r="E154" s="5">
        <v>183</v>
      </c>
      <c r="F154" s="5">
        <v>2603</v>
      </c>
      <c r="G154" s="5">
        <v>170</v>
      </c>
      <c r="H154" s="5">
        <v>429</v>
      </c>
      <c r="I154" s="5">
        <v>154</v>
      </c>
      <c r="J154" s="5">
        <v>172</v>
      </c>
      <c r="K154" s="5">
        <v>40</v>
      </c>
      <c r="L154" s="5">
        <v>47</v>
      </c>
      <c r="M154" s="5">
        <v>328</v>
      </c>
      <c r="N154" s="5">
        <v>63</v>
      </c>
      <c r="O154" s="5">
        <v>854</v>
      </c>
      <c r="P154" s="5">
        <v>39</v>
      </c>
      <c r="Q154" s="5">
        <v>167</v>
      </c>
      <c r="R154" s="5">
        <v>31</v>
      </c>
      <c r="S154" s="5">
        <v>48</v>
      </c>
      <c r="T154" s="5">
        <v>176</v>
      </c>
      <c r="U154" s="5">
        <v>283</v>
      </c>
    </row>
    <row r="155" spans="1:21" hidden="1" x14ac:dyDescent="0.2">
      <c r="A155" s="4">
        <v>44074</v>
      </c>
      <c r="B155" s="5">
        <v>72</v>
      </c>
      <c r="C155" s="5">
        <v>87</v>
      </c>
      <c r="D155" s="5">
        <v>25</v>
      </c>
      <c r="E155" s="5">
        <v>186</v>
      </c>
      <c r="F155" s="5">
        <v>2700</v>
      </c>
      <c r="G155" s="5">
        <v>176</v>
      </c>
      <c r="H155" s="5">
        <v>435</v>
      </c>
      <c r="I155" s="5">
        <v>156</v>
      </c>
      <c r="J155" s="5">
        <v>185</v>
      </c>
      <c r="K155" s="5">
        <v>40</v>
      </c>
      <c r="L155" s="5">
        <v>50</v>
      </c>
      <c r="M155" s="5">
        <v>334</v>
      </c>
      <c r="N155" s="5">
        <v>65</v>
      </c>
      <c r="O155" s="5">
        <v>869</v>
      </c>
      <c r="P155" s="5">
        <v>41</v>
      </c>
      <c r="Q155" s="5">
        <v>172</v>
      </c>
      <c r="R155" s="5">
        <v>32</v>
      </c>
      <c r="S155" s="5">
        <v>49</v>
      </c>
      <c r="T155" s="5">
        <v>179</v>
      </c>
      <c r="U155" s="5">
        <v>286</v>
      </c>
    </row>
    <row r="156" spans="1:21" hidden="1" x14ac:dyDescent="0.2">
      <c r="A156" s="4">
        <v>44075</v>
      </c>
      <c r="B156" s="5">
        <v>72</v>
      </c>
      <c r="C156" s="5">
        <v>96</v>
      </c>
      <c r="D156" s="5">
        <v>26</v>
      </c>
      <c r="E156" s="5">
        <v>188</v>
      </c>
      <c r="F156" s="5">
        <v>2762</v>
      </c>
      <c r="G156" s="5">
        <v>176</v>
      </c>
      <c r="H156" s="5">
        <v>432</v>
      </c>
      <c r="I156" s="5">
        <v>156</v>
      </c>
      <c r="J156" s="5">
        <v>189</v>
      </c>
      <c r="K156" s="5">
        <v>47</v>
      </c>
      <c r="L156" s="5">
        <v>50</v>
      </c>
      <c r="M156" s="5">
        <v>336</v>
      </c>
      <c r="N156" s="5">
        <v>70</v>
      </c>
      <c r="O156" s="5">
        <v>886</v>
      </c>
      <c r="P156" s="5">
        <v>41</v>
      </c>
      <c r="Q156" s="5">
        <v>172</v>
      </c>
      <c r="R156" s="5">
        <v>33</v>
      </c>
      <c r="S156" s="5">
        <v>49</v>
      </c>
      <c r="T156" s="5">
        <v>189</v>
      </c>
      <c r="U156" s="5">
        <v>287</v>
      </c>
    </row>
    <row r="157" spans="1:21" hidden="1" x14ac:dyDescent="0.2">
      <c r="A157" s="4">
        <v>44076</v>
      </c>
      <c r="B157" s="5">
        <v>78</v>
      </c>
      <c r="C157" s="5">
        <v>96</v>
      </c>
      <c r="D157" s="5">
        <v>29</v>
      </c>
      <c r="E157" s="5">
        <v>194</v>
      </c>
      <c r="F157" s="5">
        <v>2960</v>
      </c>
      <c r="G157" s="5">
        <v>187</v>
      </c>
      <c r="H157" s="5">
        <v>437</v>
      </c>
      <c r="I157" s="5">
        <v>164</v>
      </c>
      <c r="J157" s="5">
        <v>210</v>
      </c>
      <c r="K157" s="5">
        <v>45</v>
      </c>
      <c r="L157" s="5">
        <v>51</v>
      </c>
      <c r="M157" s="5">
        <v>346</v>
      </c>
      <c r="N157" s="5">
        <v>71</v>
      </c>
      <c r="O157" s="5">
        <v>945</v>
      </c>
      <c r="P157" s="5">
        <v>43</v>
      </c>
      <c r="Q157" s="5">
        <v>184</v>
      </c>
      <c r="R157" s="5">
        <v>34</v>
      </c>
      <c r="S157" s="5">
        <v>51</v>
      </c>
      <c r="T157" s="5">
        <v>201</v>
      </c>
      <c r="U157" s="5">
        <v>296</v>
      </c>
    </row>
    <row r="158" spans="1:21" hidden="1" x14ac:dyDescent="0.2">
      <c r="A158" s="4">
        <v>44077</v>
      </c>
      <c r="B158" s="5">
        <v>86</v>
      </c>
      <c r="C158" s="5">
        <v>111</v>
      </c>
      <c r="D158" s="5">
        <v>29</v>
      </c>
      <c r="E158" s="5">
        <v>201</v>
      </c>
      <c r="F158" s="5">
        <v>3076</v>
      </c>
      <c r="G158" s="5">
        <v>195</v>
      </c>
      <c r="H158" s="5">
        <v>452</v>
      </c>
      <c r="I158" s="5">
        <v>175</v>
      </c>
      <c r="J158" s="5">
        <v>228</v>
      </c>
      <c r="K158" s="5">
        <v>66</v>
      </c>
      <c r="L158" s="5">
        <v>53</v>
      </c>
      <c r="M158" s="5">
        <v>348</v>
      </c>
      <c r="N158" s="5">
        <v>78</v>
      </c>
      <c r="O158" s="5">
        <v>987</v>
      </c>
      <c r="P158" s="5">
        <v>45</v>
      </c>
      <c r="Q158" s="5">
        <v>198</v>
      </c>
      <c r="R158" s="5">
        <v>40</v>
      </c>
      <c r="S158" s="5">
        <v>55</v>
      </c>
      <c r="T158" s="5">
        <v>204</v>
      </c>
      <c r="U158" s="5">
        <v>296</v>
      </c>
    </row>
    <row r="159" spans="1:21" hidden="1" x14ac:dyDescent="0.2">
      <c r="A159" s="4">
        <v>44078</v>
      </c>
      <c r="B159" s="5">
        <v>103</v>
      </c>
      <c r="C159" s="5">
        <v>118</v>
      </c>
      <c r="D159" s="5">
        <v>33</v>
      </c>
      <c r="E159" s="5">
        <v>210</v>
      </c>
      <c r="F159" s="5">
        <v>3262</v>
      </c>
      <c r="G159" s="5">
        <v>220</v>
      </c>
      <c r="H159" s="5">
        <v>463</v>
      </c>
      <c r="I159" s="5">
        <v>191</v>
      </c>
      <c r="J159" s="5">
        <v>254</v>
      </c>
      <c r="K159" s="5">
        <v>77</v>
      </c>
      <c r="L159" s="5">
        <v>63</v>
      </c>
      <c r="M159" s="5">
        <v>352</v>
      </c>
      <c r="N159" s="5">
        <v>78</v>
      </c>
      <c r="O159" s="5">
        <v>1054</v>
      </c>
      <c r="P159" s="5">
        <v>54</v>
      </c>
      <c r="Q159" s="5">
        <v>221</v>
      </c>
      <c r="R159" s="5">
        <v>47</v>
      </c>
      <c r="S159" s="5">
        <v>57</v>
      </c>
      <c r="T159" s="5">
        <v>223</v>
      </c>
      <c r="U159" s="5">
        <v>302</v>
      </c>
    </row>
    <row r="160" spans="1:21" hidden="1" x14ac:dyDescent="0.2">
      <c r="A160" s="4">
        <v>44079</v>
      </c>
      <c r="B160" s="5">
        <v>112</v>
      </c>
      <c r="C160" s="5">
        <v>121</v>
      </c>
      <c r="D160" s="5">
        <v>34</v>
      </c>
      <c r="E160" s="5">
        <v>223</v>
      </c>
      <c r="F160" s="5">
        <v>3471</v>
      </c>
      <c r="G160" s="5">
        <v>231</v>
      </c>
      <c r="H160" s="5">
        <v>498</v>
      </c>
      <c r="I160" s="5">
        <v>204</v>
      </c>
      <c r="J160" s="5">
        <v>282</v>
      </c>
      <c r="K160" s="5">
        <v>81</v>
      </c>
      <c r="L160" s="5">
        <v>69</v>
      </c>
      <c r="M160" s="5">
        <v>358</v>
      </c>
      <c r="N160" s="5">
        <v>84</v>
      </c>
      <c r="O160" s="5">
        <v>1147</v>
      </c>
      <c r="P160" s="5">
        <v>60</v>
      </c>
      <c r="Q160" s="5">
        <v>250</v>
      </c>
      <c r="R160" s="5">
        <v>54</v>
      </c>
      <c r="S160" s="5">
        <v>63</v>
      </c>
      <c r="T160" s="5">
        <v>235</v>
      </c>
      <c r="U160" s="5">
        <v>315</v>
      </c>
    </row>
    <row r="161" spans="1:21" hidden="1" x14ac:dyDescent="0.2">
      <c r="A161" s="4">
        <v>44080</v>
      </c>
      <c r="B161" s="5">
        <v>120</v>
      </c>
      <c r="C161" s="5">
        <v>149</v>
      </c>
      <c r="D161" s="5">
        <v>36</v>
      </c>
      <c r="E161" s="5">
        <v>230</v>
      </c>
      <c r="F161" s="5">
        <v>3669</v>
      </c>
      <c r="G161" s="5">
        <v>259</v>
      </c>
      <c r="H161" s="5">
        <v>534</v>
      </c>
      <c r="I161" s="5">
        <v>225</v>
      </c>
      <c r="J161" s="5">
        <v>287</v>
      </c>
      <c r="K161" s="5">
        <v>91</v>
      </c>
      <c r="L161" s="5">
        <v>72</v>
      </c>
      <c r="M161" s="5">
        <v>372</v>
      </c>
      <c r="N161" s="5">
        <v>87</v>
      </c>
      <c r="O161" s="5">
        <v>1202</v>
      </c>
      <c r="P161" s="5">
        <v>75</v>
      </c>
      <c r="Q161" s="5">
        <v>270</v>
      </c>
      <c r="R161" s="5">
        <v>70</v>
      </c>
      <c r="S161" s="5">
        <v>69</v>
      </c>
      <c r="T161" s="5">
        <v>248</v>
      </c>
      <c r="U161" s="5">
        <v>322</v>
      </c>
    </row>
    <row r="162" spans="1:21" hidden="1" x14ac:dyDescent="0.2">
      <c r="A162" s="4">
        <v>44081</v>
      </c>
      <c r="B162" s="5">
        <v>127</v>
      </c>
      <c r="C162" s="5">
        <v>174</v>
      </c>
      <c r="D162" s="5">
        <v>38</v>
      </c>
      <c r="E162" s="5">
        <v>253</v>
      </c>
      <c r="F162" s="5">
        <v>3921</v>
      </c>
      <c r="G162" s="5">
        <v>263</v>
      </c>
      <c r="H162" s="5">
        <v>556</v>
      </c>
      <c r="I162" s="5">
        <v>244</v>
      </c>
      <c r="J162" s="5">
        <v>322</v>
      </c>
      <c r="K162" s="5">
        <v>105</v>
      </c>
      <c r="L162" s="5">
        <v>76</v>
      </c>
      <c r="M162" s="5">
        <v>377</v>
      </c>
      <c r="N162" s="5">
        <v>97</v>
      </c>
      <c r="O162" s="5">
        <v>1284</v>
      </c>
      <c r="P162" s="5">
        <v>83</v>
      </c>
      <c r="Q162" s="5">
        <v>293</v>
      </c>
      <c r="R162" s="5">
        <v>84</v>
      </c>
      <c r="S162" s="5">
        <v>75</v>
      </c>
      <c r="T162" s="5">
        <v>255</v>
      </c>
      <c r="U162" s="5">
        <v>336</v>
      </c>
    </row>
    <row r="163" spans="1:21" hidden="1" x14ac:dyDescent="0.2">
      <c r="A163" s="4">
        <v>44082</v>
      </c>
      <c r="B163" s="5">
        <v>143</v>
      </c>
      <c r="C163" s="5">
        <v>181</v>
      </c>
      <c r="D163" s="5">
        <v>41</v>
      </c>
      <c r="E163" s="5">
        <v>276</v>
      </c>
      <c r="F163" s="5">
        <v>4069</v>
      </c>
      <c r="G163" s="5">
        <v>277</v>
      </c>
      <c r="H163" s="5">
        <v>554</v>
      </c>
      <c r="I163" s="5">
        <v>253</v>
      </c>
      <c r="J163" s="5">
        <v>340</v>
      </c>
      <c r="K163" s="5">
        <v>111</v>
      </c>
      <c r="L163" s="5">
        <v>84</v>
      </c>
      <c r="M163" s="5">
        <v>383</v>
      </c>
      <c r="N163" s="5">
        <v>102</v>
      </c>
      <c r="O163" s="5">
        <v>1314</v>
      </c>
      <c r="P163" s="5">
        <v>94</v>
      </c>
      <c r="Q163" s="5">
        <v>310</v>
      </c>
      <c r="R163" s="5">
        <v>87</v>
      </c>
      <c r="S163" s="5">
        <v>76</v>
      </c>
      <c r="T163" s="5">
        <v>266</v>
      </c>
      <c r="U163" s="5">
        <v>343</v>
      </c>
    </row>
    <row r="164" spans="1:21" hidden="1" x14ac:dyDescent="0.2">
      <c r="A164" s="4">
        <v>44083</v>
      </c>
      <c r="B164" s="5">
        <v>153</v>
      </c>
      <c r="C164" s="5">
        <v>182</v>
      </c>
      <c r="D164" s="5">
        <v>53</v>
      </c>
      <c r="E164" s="5">
        <v>283</v>
      </c>
      <c r="F164" s="5">
        <v>4260</v>
      </c>
      <c r="G164" s="5">
        <v>300</v>
      </c>
      <c r="H164" s="5">
        <v>575</v>
      </c>
      <c r="I164" s="5">
        <v>262</v>
      </c>
      <c r="J164" s="5">
        <v>347</v>
      </c>
      <c r="K164" s="5">
        <v>111</v>
      </c>
      <c r="L164" s="5">
        <v>88</v>
      </c>
      <c r="M164" s="5">
        <v>389</v>
      </c>
      <c r="N164" s="5">
        <v>102</v>
      </c>
      <c r="O164" s="5">
        <v>1404</v>
      </c>
      <c r="P164" s="5">
        <v>97</v>
      </c>
      <c r="Q164" s="5">
        <v>315</v>
      </c>
      <c r="R164" s="5">
        <v>85</v>
      </c>
      <c r="S164" s="5">
        <v>85</v>
      </c>
      <c r="T164" s="5">
        <v>279</v>
      </c>
      <c r="U164" s="5">
        <v>345</v>
      </c>
    </row>
    <row r="165" spans="1:21" hidden="1" x14ac:dyDescent="0.2">
      <c r="A165" s="4">
        <v>44084</v>
      </c>
      <c r="B165" s="5">
        <v>161</v>
      </c>
      <c r="C165" s="5">
        <v>205</v>
      </c>
      <c r="D165" s="5">
        <v>55</v>
      </c>
      <c r="E165" s="5">
        <v>295</v>
      </c>
      <c r="F165" s="5">
        <v>4466</v>
      </c>
      <c r="G165" s="5">
        <v>316</v>
      </c>
      <c r="H165" s="5">
        <v>598</v>
      </c>
      <c r="I165" s="5">
        <v>274</v>
      </c>
      <c r="J165" s="5">
        <v>363</v>
      </c>
      <c r="K165" s="5">
        <v>120</v>
      </c>
      <c r="L165" s="5">
        <v>98</v>
      </c>
      <c r="M165" s="5">
        <v>401</v>
      </c>
      <c r="N165" s="5">
        <v>106</v>
      </c>
      <c r="O165" s="5">
        <v>1464</v>
      </c>
      <c r="P165" s="5">
        <v>108</v>
      </c>
      <c r="Q165" s="5">
        <v>333</v>
      </c>
      <c r="R165" s="5">
        <v>96</v>
      </c>
      <c r="S165" s="5">
        <v>88</v>
      </c>
      <c r="T165" s="5">
        <v>295</v>
      </c>
      <c r="U165" s="5">
        <v>349</v>
      </c>
    </row>
    <row r="166" spans="1:21" hidden="1" x14ac:dyDescent="0.2">
      <c r="A166" s="4">
        <v>44085</v>
      </c>
      <c r="B166" s="5">
        <v>195</v>
      </c>
      <c r="C166" s="5">
        <v>219</v>
      </c>
      <c r="D166" s="5">
        <v>68</v>
      </c>
      <c r="E166" s="5">
        <v>315</v>
      </c>
      <c r="F166" s="5">
        <v>4735</v>
      </c>
      <c r="G166" s="5">
        <v>334</v>
      </c>
      <c r="H166" s="5">
        <v>630</v>
      </c>
      <c r="I166" s="5">
        <v>303</v>
      </c>
      <c r="J166" s="5">
        <v>410</v>
      </c>
      <c r="K166" s="5">
        <v>134</v>
      </c>
      <c r="L166" s="5">
        <v>118</v>
      </c>
      <c r="M166" s="5">
        <v>407</v>
      </c>
      <c r="N166" s="5">
        <v>113</v>
      </c>
      <c r="O166" s="5">
        <v>1568</v>
      </c>
      <c r="P166" s="5">
        <v>120</v>
      </c>
      <c r="Q166" s="5">
        <v>375</v>
      </c>
      <c r="R166" s="5">
        <v>111</v>
      </c>
      <c r="S166" s="5">
        <v>91</v>
      </c>
      <c r="T166" s="5">
        <v>311</v>
      </c>
      <c r="U166" s="5">
        <v>352</v>
      </c>
    </row>
    <row r="167" spans="1:21" hidden="1" x14ac:dyDescent="0.2">
      <c r="A167" s="4">
        <v>44086</v>
      </c>
      <c r="B167" s="5">
        <v>211</v>
      </c>
      <c r="C167" s="5">
        <v>234</v>
      </c>
      <c r="D167" s="5">
        <v>75</v>
      </c>
      <c r="E167" s="5">
        <v>346</v>
      </c>
      <c r="F167" s="5">
        <v>5092</v>
      </c>
      <c r="G167" s="5">
        <v>372</v>
      </c>
      <c r="H167" s="5">
        <v>671</v>
      </c>
      <c r="I167" s="5">
        <v>363</v>
      </c>
      <c r="J167" s="5">
        <v>437</v>
      </c>
      <c r="K167" s="5">
        <v>149</v>
      </c>
      <c r="L167" s="5">
        <v>148</v>
      </c>
      <c r="M167" s="5">
        <v>445</v>
      </c>
      <c r="N167" s="5">
        <v>129</v>
      </c>
      <c r="O167" s="5">
        <v>1681</v>
      </c>
      <c r="P167" s="5">
        <v>135</v>
      </c>
      <c r="Q167" s="5">
        <v>379</v>
      </c>
      <c r="R167" s="5">
        <v>126</v>
      </c>
      <c r="S167" s="5">
        <v>117</v>
      </c>
      <c r="T167" s="5">
        <v>333</v>
      </c>
      <c r="U167" s="5">
        <v>382</v>
      </c>
    </row>
    <row r="168" spans="1:21" hidden="1" x14ac:dyDescent="0.2">
      <c r="A168" s="4">
        <v>44087</v>
      </c>
      <c r="B168" s="5">
        <v>214</v>
      </c>
      <c r="C168" s="5">
        <v>247</v>
      </c>
      <c r="D168" s="5">
        <v>76</v>
      </c>
      <c r="E168" s="5">
        <v>348</v>
      </c>
      <c r="F168" s="5">
        <v>5330</v>
      </c>
      <c r="G168" s="5">
        <v>388</v>
      </c>
      <c r="H168" s="5">
        <v>697</v>
      </c>
      <c r="I168" s="5">
        <v>394</v>
      </c>
      <c r="J168" s="5">
        <v>460</v>
      </c>
      <c r="K168" s="5">
        <v>153</v>
      </c>
      <c r="L168" s="5">
        <v>153</v>
      </c>
      <c r="M168" s="5">
        <v>454</v>
      </c>
      <c r="N168" s="5">
        <v>139</v>
      </c>
      <c r="O168" s="5">
        <v>1752</v>
      </c>
      <c r="P168" s="5">
        <v>145</v>
      </c>
      <c r="Q168" s="5">
        <v>381</v>
      </c>
      <c r="R168" s="5">
        <v>130</v>
      </c>
      <c r="S168" s="5">
        <v>121</v>
      </c>
      <c r="T168" s="5">
        <v>342</v>
      </c>
      <c r="U168" s="5">
        <v>385</v>
      </c>
    </row>
    <row r="169" spans="1:21" hidden="1" x14ac:dyDescent="0.2">
      <c r="A169" s="4">
        <v>44088</v>
      </c>
      <c r="B169" s="5">
        <v>229</v>
      </c>
      <c r="C169" s="5">
        <v>260</v>
      </c>
      <c r="D169" s="5">
        <v>85</v>
      </c>
      <c r="E169" s="5">
        <v>391</v>
      </c>
      <c r="F169" s="5">
        <v>5640</v>
      </c>
      <c r="G169" s="5">
        <v>423</v>
      </c>
      <c r="H169" s="5">
        <v>748</v>
      </c>
      <c r="I169" s="5">
        <v>442</v>
      </c>
      <c r="J169" s="5">
        <v>491</v>
      </c>
      <c r="K169" s="5">
        <v>172</v>
      </c>
      <c r="L169" s="5">
        <v>181</v>
      </c>
      <c r="M169" s="5">
        <v>469</v>
      </c>
      <c r="N169" s="5">
        <v>149</v>
      </c>
      <c r="O169" s="5">
        <v>1852</v>
      </c>
      <c r="P169" s="5">
        <v>156</v>
      </c>
      <c r="Q169" s="5">
        <v>430</v>
      </c>
      <c r="R169" s="5">
        <v>142</v>
      </c>
      <c r="S169" s="5">
        <v>137</v>
      </c>
      <c r="T169" s="5">
        <v>365</v>
      </c>
      <c r="U169" s="5">
        <v>391</v>
      </c>
    </row>
    <row r="170" spans="1:21" hidden="1" x14ac:dyDescent="0.2">
      <c r="A170" s="4">
        <v>44089</v>
      </c>
      <c r="B170" s="5">
        <v>254</v>
      </c>
      <c r="C170" s="5">
        <v>270</v>
      </c>
      <c r="D170" s="5">
        <v>88</v>
      </c>
      <c r="E170" s="5">
        <v>392</v>
      </c>
      <c r="F170" s="5">
        <v>5992</v>
      </c>
      <c r="G170" s="5">
        <v>476</v>
      </c>
      <c r="H170" s="5">
        <v>770</v>
      </c>
      <c r="I170" s="5">
        <v>487</v>
      </c>
      <c r="J170" s="5">
        <v>495</v>
      </c>
      <c r="K170" s="5">
        <v>192</v>
      </c>
      <c r="L170" s="5">
        <v>207</v>
      </c>
      <c r="M170" s="5">
        <v>488</v>
      </c>
      <c r="N170" s="5">
        <v>153</v>
      </c>
      <c r="O170" s="5">
        <v>1960</v>
      </c>
      <c r="P170" s="5">
        <v>159</v>
      </c>
      <c r="Q170" s="5">
        <v>417</v>
      </c>
      <c r="R170" s="5">
        <v>155</v>
      </c>
      <c r="S170" s="5">
        <v>145</v>
      </c>
      <c r="T170" s="5">
        <v>378</v>
      </c>
      <c r="U170" s="5">
        <v>401</v>
      </c>
    </row>
    <row r="171" spans="1:21" hidden="1" x14ac:dyDescent="0.2">
      <c r="A171" s="4">
        <v>44090</v>
      </c>
      <c r="B171" s="5">
        <v>267</v>
      </c>
      <c r="C171" s="5">
        <v>283</v>
      </c>
      <c r="D171" s="5">
        <v>90</v>
      </c>
      <c r="E171" s="5">
        <v>407</v>
      </c>
      <c r="F171" s="5">
        <v>6202</v>
      </c>
      <c r="G171" s="5">
        <v>495</v>
      </c>
      <c r="H171" s="5">
        <v>799</v>
      </c>
      <c r="I171" s="5">
        <v>523</v>
      </c>
      <c r="J171" s="5">
        <v>532</v>
      </c>
      <c r="K171" s="5">
        <v>193</v>
      </c>
      <c r="L171" s="5">
        <v>214</v>
      </c>
      <c r="M171" s="5">
        <v>502</v>
      </c>
      <c r="N171" s="5">
        <v>168</v>
      </c>
      <c r="O171" s="5">
        <v>2031</v>
      </c>
      <c r="P171" s="5">
        <v>165</v>
      </c>
      <c r="Q171" s="5">
        <v>468</v>
      </c>
      <c r="R171" s="5">
        <v>155</v>
      </c>
      <c r="S171" s="5">
        <v>151</v>
      </c>
      <c r="T171" s="5">
        <v>407</v>
      </c>
      <c r="U171" s="5">
        <v>408</v>
      </c>
    </row>
    <row r="172" spans="1:21" hidden="1" x14ac:dyDescent="0.2">
      <c r="A172" s="4">
        <v>44091</v>
      </c>
      <c r="B172" s="5">
        <v>279</v>
      </c>
      <c r="C172" s="5">
        <v>299</v>
      </c>
      <c r="D172" s="5">
        <v>103</v>
      </c>
      <c r="E172" s="5">
        <v>438</v>
      </c>
      <c r="F172" s="5">
        <v>6500</v>
      </c>
      <c r="G172" s="5">
        <v>515</v>
      </c>
      <c r="H172" s="5">
        <v>802</v>
      </c>
      <c r="I172" s="5">
        <v>556</v>
      </c>
      <c r="J172" s="5">
        <v>546</v>
      </c>
      <c r="K172" s="5">
        <v>201</v>
      </c>
      <c r="L172" s="5">
        <v>232</v>
      </c>
      <c r="M172" s="5">
        <v>533</v>
      </c>
      <c r="N172" s="5">
        <v>168</v>
      </c>
      <c r="O172" s="5">
        <v>2138</v>
      </c>
      <c r="P172" s="5">
        <v>178</v>
      </c>
      <c r="Q172" s="5">
        <v>501</v>
      </c>
      <c r="R172" s="5">
        <v>162</v>
      </c>
      <c r="S172" s="5">
        <v>173</v>
      </c>
      <c r="T172" s="5">
        <v>430</v>
      </c>
      <c r="U172" s="5">
        <v>416</v>
      </c>
    </row>
    <row r="173" spans="1:21" hidden="1" x14ac:dyDescent="0.2">
      <c r="A173" s="4">
        <v>44092</v>
      </c>
      <c r="B173" s="5">
        <v>302</v>
      </c>
      <c r="C173" s="5">
        <v>318</v>
      </c>
      <c r="D173" s="5">
        <v>111</v>
      </c>
      <c r="E173" s="5">
        <v>465</v>
      </c>
      <c r="F173" s="5">
        <v>6822</v>
      </c>
      <c r="G173" s="5">
        <v>587</v>
      </c>
      <c r="H173" s="5">
        <v>818</v>
      </c>
      <c r="I173" s="5">
        <v>622</v>
      </c>
      <c r="J173" s="5">
        <v>614</v>
      </c>
      <c r="K173" s="5">
        <v>202</v>
      </c>
      <c r="L173" s="5">
        <v>248</v>
      </c>
      <c r="M173" s="5">
        <v>562</v>
      </c>
      <c r="N173" s="5">
        <v>172</v>
      </c>
      <c r="O173" s="5">
        <v>2225</v>
      </c>
      <c r="P173" s="5">
        <v>197</v>
      </c>
      <c r="Q173" s="5">
        <v>566</v>
      </c>
      <c r="R173" s="5">
        <v>181</v>
      </c>
      <c r="S173" s="5">
        <v>195</v>
      </c>
      <c r="T173" s="5">
        <v>474</v>
      </c>
      <c r="U173" s="5">
        <v>430</v>
      </c>
    </row>
    <row r="174" spans="1:21" hidden="1" x14ac:dyDescent="0.2">
      <c r="A174" s="4">
        <v>44093</v>
      </c>
      <c r="B174" s="5">
        <v>321</v>
      </c>
      <c r="C174" s="5">
        <v>349</v>
      </c>
      <c r="D174" s="5">
        <v>118</v>
      </c>
      <c r="E174" s="5">
        <v>506</v>
      </c>
      <c r="F174" s="5">
        <v>7059</v>
      </c>
      <c r="G174" s="5">
        <v>637</v>
      </c>
      <c r="H174" s="5">
        <v>850</v>
      </c>
      <c r="I174" s="5">
        <v>664</v>
      </c>
      <c r="J174" s="5">
        <v>648</v>
      </c>
      <c r="K174" s="5">
        <v>213</v>
      </c>
      <c r="L174" s="5">
        <v>276</v>
      </c>
      <c r="M174" s="5">
        <v>586</v>
      </c>
      <c r="N174" s="5">
        <v>199</v>
      </c>
      <c r="O174" s="5">
        <v>2296</v>
      </c>
      <c r="P174" s="5">
        <v>227</v>
      </c>
      <c r="Q174" s="5">
        <v>608</v>
      </c>
      <c r="R174" s="5">
        <v>191</v>
      </c>
      <c r="S174" s="5">
        <v>228</v>
      </c>
      <c r="T174" s="5">
        <v>492</v>
      </c>
      <c r="U174" s="5">
        <v>452</v>
      </c>
    </row>
    <row r="175" spans="1:21" hidden="1" x14ac:dyDescent="0.2">
      <c r="A175" s="4">
        <v>44094</v>
      </c>
      <c r="B175" s="5">
        <v>335</v>
      </c>
      <c r="C175" s="5">
        <v>370</v>
      </c>
      <c r="D175" s="5">
        <v>134</v>
      </c>
      <c r="E175" s="5">
        <v>557</v>
      </c>
      <c r="F175" s="5">
        <v>7472</v>
      </c>
      <c r="G175" s="5">
        <v>666</v>
      </c>
      <c r="H175" s="5">
        <v>899</v>
      </c>
      <c r="I175" s="5">
        <v>703</v>
      </c>
      <c r="J175" s="5">
        <v>694</v>
      </c>
      <c r="K175" s="5">
        <v>231</v>
      </c>
      <c r="L175" s="5">
        <v>299</v>
      </c>
      <c r="M175" s="5">
        <v>619</v>
      </c>
      <c r="N175" s="5">
        <v>207</v>
      </c>
      <c r="O175" s="5">
        <v>2455</v>
      </c>
      <c r="P175" s="5">
        <v>257</v>
      </c>
      <c r="Q175" s="5">
        <v>667</v>
      </c>
      <c r="R175" s="5">
        <v>199</v>
      </c>
      <c r="S175" s="5">
        <v>239</v>
      </c>
      <c r="T175" s="5">
        <v>520</v>
      </c>
      <c r="U175" s="5">
        <v>467</v>
      </c>
    </row>
    <row r="176" spans="1:21" hidden="1" x14ac:dyDescent="0.2">
      <c r="A176" s="4">
        <v>44095</v>
      </c>
      <c r="B176" s="5">
        <v>350</v>
      </c>
      <c r="C176" s="5">
        <v>395</v>
      </c>
      <c r="D176" s="5">
        <v>141</v>
      </c>
      <c r="E176" s="5">
        <v>581</v>
      </c>
      <c r="F176" s="5">
        <v>7734</v>
      </c>
      <c r="G176" s="5">
        <v>712</v>
      </c>
      <c r="H176" s="5">
        <v>926</v>
      </c>
      <c r="I176" s="5">
        <v>783</v>
      </c>
      <c r="J176" s="5">
        <v>733</v>
      </c>
      <c r="K176" s="5">
        <v>241</v>
      </c>
      <c r="L176" s="5">
        <v>328</v>
      </c>
      <c r="M176" s="5">
        <v>647</v>
      </c>
      <c r="N176" s="5">
        <v>219</v>
      </c>
      <c r="O176" s="5">
        <v>2634</v>
      </c>
      <c r="P176" s="5">
        <v>262</v>
      </c>
      <c r="Q176" s="5">
        <v>709</v>
      </c>
      <c r="R176" s="5">
        <v>206</v>
      </c>
      <c r="S176" s="5">
        <v>250</v>
      </c>
      <c r="T176" s="5">
        <v>541</v>
      </c>
      <c r="U176" s="5">
        <v>474</v>
      </c>
    </row>
    <row r="177" spans="1:21" hidden="1" x14ac:dyDescent="0.2">
      <c r="A177" s="4">
        <v>44096</v>
      </c>
      <c r="B177" s="5">
        <v>372</v>
      </c>
      <c r="C177" s="5">
        <v>409</v>
      </c>
      <c r="D177" s="5">
        <v>153</v>
      </c>
      <c r="E177" s="5">
        <v>622</v>
      </c>
      <c r="F177" s="5">
        <v>7883</v>
      </c>
      <c r="G177" s="5">
        <v>786</v>
      </c>
      <c r="H177" s="5">
        <v>945</v>
      </c>
      <c r="I177" s="5">
        <v>811</v>
      </c>
      <c r="J177" s="5">
        <v>803</v>
      </c>
      <c r="K177" s="5">
        <v>256</v>
      </c>
      <c r="L177" s="5">
        <v>343</v>
      </c>
      <c r="M177" s="5">
        <v>679</v>
      </c>
      <c r="N177" s="5">
        <v>227</v>
      </c>
      <c r="O177" s="5">
        <v>2679</v>
      </c>
      <c r="P177" s="5">
        <v>268</v>
      </c>
      <c r="Q177" s="5">
        <v>779</v>
      </c>
      <c r="R177" s="5">
        <v>203</v>
      </c>
      <c r="S177" s="5">
        <v>257</v>
      </c>
      <c r="T177" s="5">
        <v>550</v>
      </c>
      <c r="U177" s="5">
        <v>474</v>
      </c>
    </row>
    <row r="178" spans="1:21" hidden="1" x14ac:dyDescent="0.2">
      <c r="A178" s="4">
        <v>44097</v>
      </c>
      <c r="B178" s="5">
        <v>407</v>
      </c>
      <c r="C178" s="5">
        <v>424</v>
      </c>
      <c r="D178" s="5">
        <v>186</v>
      </c>
      <c r="E178" s="5">
        <v>669</v>
      </c>
      <c r="F178" s="5">
        <v>8114</v>
      </c>
      <c r="G178" s="5">
        <v>870</v>
      </c>
      <c r="H178" s="5">
        <v>1009</v>
      </c>
      <c r="I178" s="5">
        <v>886</v>
      </c>
      <c r="J178" s="5">
        <v>813</v>
      </c>
      <c r="K178" s="5">
        <v>269</v>
      </c>
      <c r="L178" s="5">
        <v>375</v>
      </c>
      <c r="M178" s="5">
        <v>697</v>
      </c>
      <c r="N178" s="5">
        <v>242</v>
      </c>
      <c r="O178" s="5">
        <v>2771</v>
      </c>
      <c r="P178" s="5">
        <v>277</v>
      </c>
      <c r="Q178" s="5">
        <v>820</v>
      </c>
      <c r="R178" s="5">
        <v>221</v>
      </c>
      <c r="S178" s="5">
        <v>344</v>
      </c>
      <c r="T178" s="5">
        <v>570</v>
      </c>
      <c r="U178" s="5">
        <v>486</v>
      </c>
    </row>
    <row r="179" spans="1:21" hidden="1" x14ac:dyDescent="0.2">
      <c r="A179" s="4">
        <v>44098</v>
      </c>
      <c r="B179" s="5">
        <v>428</v>
      </c>
      <c r="C179" s="5">
        <v>450</v>
      </c>
      <c r="D179" s="5">
        <v>226</v>
      </c>
      <c r="E179" s="5">
        <v>686</v>
      </c>
      <c r="F179" s="5">
        <v>8337</v>
      </c>
      <c r="G179" s="5">
        <v>944</v>
      </c>
      <c r="H179" s="5">
        <v>1026</v>
      </c>
      <c r="I179" s="5">
        <v>937</v>
      </c>
      <c r="J179" s="5">
        <v>834</v>
      </c>
      <c r="K179" s="5">
        <v>282</v>
      </c>
      <c r="L179" s="5">
        <v>403</v>
      </c>
      <c r="M179" s="5">
        <v>717</v>
      </c>
      <c r="N179" s="5">
        <v>250</v>
      </c>
      <c r="O179" s="5">
        <v>2883</v>
      </c>
      <c r="P179" s="5">
        <v>310</v>
      </c>
      <c r="Q179" s="5">
        <v>840</v>
      </c>
      <c r="R179" s="5">
        <v>225</v>
      </c>
      <c r="S179" s="5">
        <v>351</v>
      </c>
      <c r="T179" s="5">
        <v>576</v>
      </c>
      <c r="U179" s="5">
        <v>495</v>
      </c>
    </row>
    <row r="180" spans="1:21" hidden="1" x14ac:dyDescent="0.2">
      <c r="A180" s="4">
        <v>44099</v>
      </c>
      <c r="B180" s="5">
        <v>459</v>
      </c>
      <c r="C180" s="5">
        <v>476</v>
      </c>
      <c r="D180" s="5">
        <v>244</v>
      </c>
      <c r="E180" s="5">
        <v>740</v>
      </c>
      <c r="F180" s="5">
        <v>8618</v>
      </c>
      <c r="G180" s="5">
        <v>1002</v>
      </c>
      <c r="H180" s="5">
        <v>1046</v>
      </c>
      <c r="I180" s="5">
        <v>1048</v>
      </c>
      <c r="J180" s="5">
        <v>861</v>
      </c>
      <c r="K180" s="5">
        <v>300</v>
      </c>
      <c r="L180" s="5">
        <v>430</v>
      </c>
      <c r="M180" s="5">
        <v>728</v>
      </c>
      <c r="N180" s="5">
        <v>287</v>
      </c>
      <c r="O180" s="5">
        <v>2973</v>
      </c>
      <c r="P180" s="5">
        <v>342</v>
      </c>
      <c r="Q180" s="5">
        <v>854</v>
      </c>
      <c r="R180" s="5">
        <v>231</v>
      </c>
      <c r="S180" s="5">
        <v>376</v>
      </c>
      <c r="T180" s="5">
        <v>603</v>
      </c>
      <c r="U180" s="5">
        <v>509</v>
      </c>
    </row>
    <row r="181" spans="1:21" hidden="1" x14ac:dyDescent="0.2">
      <c r="A181" s="4">
        <v>44100</v>
      </c>
      <c r="B181" s="5">
        <v>474</v>
      </c>
      <c r="C181" s="5">
        <v>503</v>
      </c>
      <c r="D181" s="5">
        <v>259</v>
      </c>
      <c r="E181" s="5">
        <v>803</v>
      </c>
      <c r="F181" s="5">
        <v>8852</v>
      </c>
      <c r="G181" s="5">
        <v>1042</v>
      </c>
      <c r="H181" s="5">
        <v>1079</v>
      </c>
      <c r="I181" s="5">
        <v>1138</v>
      </c>
      <c r="J181" s="5">
        <v>913</v>
      </c>
      <c r="K181" s="5">
        <v>337</v>
      </c>
      <c r="L181" s="5">
        <v>495</v>
      </c>
      <c r="M181" s="5">
        <v>745</v>
      </c>
      <c r="N181" s="5">
        <v>311</v>
      </c>
      <c r="O181" s="5">
        <v>3050</v>
      </c>
      <c r="P181" s="5">
        <v>358</v>
      </c>
      <c r="Q181" s="5">
        <v>923</v>
      </c>
      <c r="R181" s="5">
        <v>235</v>
      </c>
      <c r="S181" s="5">
        <v>400</v>
      </c>
      <c r="T181" s="5">
        <v>632</v>
      </c>
      <c r="U181" s="5">
        <v>528</v>
      </c>
    </row>
    <row r="182" spans="1:21" hidden="1" x14ac:dyDescent="0.2">
      <c r="A182" s="4">
        <v>44101</v>
      </c>
      <c r="B182" s="5">
        <v>493</v>
      </c>
      <c r="C182" s="5">
        <v>568</v>
      </c>
      <c r="D182" s="5">
        <v>270</v>
      </c>
      <c r="E182" s="5">
        <v>840</v>
      </c>
      <c r="F182" s="5">
        <v>9155</v>
      </c>
      <c r="G182" s="5">
        <v>1068</v>
      </c>
      <c r="H182" s="5">
        <v>1115</v>
      </c>
      <c r="I182" s="5">
        <v>1182</v>
      </c>
      <c r="J182" s="5">
        <v>955</v>
      </c>
      <c r="K182" s="5">
        <v>358</v>
      </c>
      <c r="L182" s="5">
        <v>514</v>
      </c>
      <c r="M182" s="5">
        <v>767</v>
      </c>
      <c r="N182" s="5">
        <v>323</v>
      </c>
      <c r="O182" s="5">
        <v>3165</v>
      </c>
      <c r="P182" s="5">
        <v>382</v>
      </c>
      <c r="Q182" s="5">
        <v>970</v>
      </c>
      <c r="R182" s="5">
        <v>250</v>
      </c>
      <c r="S182" s="5">
        <v>440</v>
      </c>
      <c r="T182" s="5">
        <v>654</v>
      </c>
      <c r="U182" s="5">
        <v>545</v>
      </c>
    </row>
    <row r="183" spans="1:21" hidden="1" x14ac:dyDescent="0.2">
      <c r="A183" s="4">
        <v>44102</v>
      </c>
      <c r="B183" s="5">
        <v>513</v>
      </c>
      <c r="C183" s="5">
        <v>611</v>
      </c>
      <c r="D183" s="5">
        <v>283</v>
      </c>
      <c r="E183" s="5">
        <v>846</v>
      </c>
      <c r="F183" s="5">
        <v>9362</v>
      </c>
      <c r="G183" s="5">
        <v>1097</v>
      </c>
      <c r="H183" s="5">
        <v>1177</v>
      </c>
      <c r="I183" s="5">
        <v>1233</v>
      </c>
      <c r="J183" s="5">
        <v>958</v>
      </c>
      <c r="K183" s="5">
        <v>368</v>
      </c>
      <c r="L183" s="5">
        <v>546</v>
      </c>
      <c r="M183" s="5">
        <v>799</v>
      </c>
      <c r="N183" s="5">
        <v>337</v>
      </c>
      <c r="O183" s="5">
        <v>3238</v>
      </c>
      <c r="P183" s="5">
        <v>420</v>
      </c>
      <c r="Q183" s="5">
        <v>970</v>
      </c>
      <c r="R183" s="5">
        <v>261</v>
      </c>
      <c r="S183" s="5">
        <v>459</v>
      </c>
      <c r="T183" s="5">
        <v>670</v>
      </c>
      <c r="U183" s="5">
        <v>568</v>
      </c>
    </row>
    <row r="184" spans="1:21" hidden="1" x14ac:dyDescent="0.2">
      <c r="A184" s="4">
        <v>44103</v>
      </c>
      <c r="B184" s="5">
        <v>548</v>
      </c>
      <c r="C184" s="5">
        <v>616</v>
      </c>
      <c r="D184" s="5">
        <v>293</v>
      </c>
      <c r="E184" s="5">
        <v>896</v>
      </c>
      <c r="F184" s="5">
        <v>9649</v>
      </c>
      <c r="G184" s="5">
        <v>1129</v>
      </c>
      <c r="H184" s="5">
        <v>1200</v>
      </c>
      <c r="I184" s="5">
        <v>1275</v>
      </c>
      <c r="J184" s="5">
        <v>981</v>
      </c>
      <c r="K184" s="5">
        <v>385</v>
      </c>
      <c r="L184" s="5">
        <v>598</v>
      </c>
      <c r="M184" s="5">
        <v>802</v>
      </c>
      <c r="N184" s="5">
        <v>362</v>
      </c>
      <c r="O184" s="5">
        <v>3362</v>
      </c>
      <c r="P184" s="5">
        <v>424</v>
      </c>
      <c r="Q184" s="5">
        <v>1006</v>
      </c>
      <c r="R184" s="5">
        <v>263</v>
      </c>
      <c r="S184" s="5">
        <v>506</v>
      </c>
      <c r="T184" s="5">
        <v>688</v>
      </c>
      <c r="U184" s="5">
        <v>584</v>
      </c>
    </row>
    <row r="185" spans="1:21" hidden="1" x14ac:dyDescent="0.2">
      <c r="A185" s="4">
        <v>44104</v>
      </c>
      <c r="B185" s="5">
        <v>563</v>
      </c>
      <c r="C185" s="5">
        <v>657</v>
      </c>
      <c r="D185" s="5">
        <v>299</v>
      </c>
      <c r="E185" s="5">
        <v>965</v>
      </c>
      <c r="F185" s="5">
        <v>9961</v>
      </c>
      <c r="G185" s="5">
        <v>1157</v>
      </c>
      <c r="H185" s="5">
        <v>1212</v>
      </c>
      <c r="I185" s="5">
        <v>1329</v>
      </c>
      <c r="J185" s="5">
        <v>1052</v>
      </c>
      <c r="K185" s="5">
        <v>391</v>
      </c>
      <c r="L185" s="5">
        <v>621</v>
      </c>
      <c r="M185" s="5">
        <v>831</v>
      </c>
      <c r="N185" s="5">
        <v>379</v>
      </c>
      <c r="O185" s="5">
        <v>3489</v>
      </c>
      <c r="P185" s="5">
        <v>433</v>
      </c>
      <c r="Q185" s="5">
        <v>1055</v>
      </c>
      <c r="R185" s="5">
        <v>265</v>
      </c>
      <c r="S185" s="5">
        <v>522</v>
      </c>
      <c r="T185" s="5">
        <v>696</v>
      </c>
      <c r="U185" s="5">
        <v>594</v>
      </c>
    </row>
    <row r="186" spans="1:21" hidden="1" x14ac:dyDescent="0.2">
      <c r="A186" s="4">
        <v>44105</v>
      </c>
      <c r="B186" s="5">
        <v>583</v>
      </c>
      <c r="C186" s="5">
        <v>688</v>
      </c>
      <c r="D186" s="5">
        <v>308</v>
      </c>
      <c r="E186" s="5">
        <v>962</v>
      </c>
      <c r="F186" s="5">
        <v>10293</v>
      </c>
      <c r="G186" s="5">
        <v>1178</v>
      </c>
      <c r="H186" s="5">
        <v>1231</v>
      </c>
      <c r="I186" s="5">
        <v>1367</v>
      </c>
      <c r="J186" s="5">
        <v>1060</v>
      </c>
      <c r="K186" s="5">
        <v>417</v>
      </c>
      <c r="L186" s="5">
        <v>655</v>
      </c>
      <c r="M186" s="5">
        <v>843</v>
      </c>
      <c r="N186" s="5">
        <v>388</v>
      </c>
      <c r="O186" s="5">
        <v>3737</v>
      </c>
      <c r="P186" s="5">
        <v>440</v>
      </c>
      <c r="Q186" s="5">
        <v>1056</v>
      </c>
      <c r="R186" s="5">
        <v>272</v>
      </c>
      <c r="S186" s="5">
        <v>525</v>
      </c>
      <c r="T186" s="5">
        <v>702</v>
      </c>
      <c r="U186" s="5">
        <v>604</v>
      </c>
    </row>
    <row r="187" spans="1:21" hidden="1" x14ac:dyDescent="0.2">
      <c r="A187" s="4">
        <v>44106</v>
      </c>
      <c r="B187" s="5">
        <v>605</v>
      </c>
      <c r="C187" s="5">
        <v>712</v>
      </c>
      <c r="D187" s="5">
        <v>328</v>
      </c>
      <c r="E187" s="5">
        <v>1128</v>
      </c>
      <c r="F187" s="5">
        <v>10576</v>
      </c>
      <c r="G187" s="5">
        <v>1234</v>
      </c>
      <c r="H187" s="5">
        <v>1290</v>
      </c>
      <c r="I187" s="5">
        <v>1466</v>
      </c>
      <c r="J187" s="5">
        <v>1190</v>
      </c>
      <c r="K187" s="5">
        <v>431</v>
      </c>
      <c r="L187" s="5">
        <v>676</v>
      </c>
      <c r="M187" s="5">
        <v>869</v>
      </c>
      <c r="N187" s="5">
        <v>428</v>
      </c>
      <c r="O187" s="5">
        <v>3866</v>
      </c>
      <c r="P187" s="5">
        <v>471</v>
      </c>
      <c r="Q187" s="5">
        <v>1174</v>
      </c>
      <c r="R187" s="5">
        <v>282</v>
      </c>
      <c r="S187" s="5">
        <v>565</v>
      </c>
      <c r="T187" s="5">
        <v>730</v>
      </c>
      <c r="U187" s="5">
        <v>610</v>
      </c>
    </row>
    <row r="188" spans="1:21" hidden="1" x14ac:dyDescent="0.2">
      <c r="A188" s="4">
        <v>44107</v>
      </c>
      <c r="B188" s="5">
        <v>643</v>
      </c>
      <c r="C188" s="5">
        <v>759</v>
      </c>
      <c r="D188" s="5">
        <v>348</v>
      </c>
      <c r="E188" s="5">
        <v>1203</v>
      </c>
      <c r="F188" s="5">
        <v>10835</v>
      </c>
      <c r="G188" s="5">
        <v>1295</v>
      </c>
      <c r="H188" s="5">
        <v>1316</v>
      </c>
      <c r="I188" s="5">
        <v>1539</v>
      </c>
      <c r="J188" s="5">
        <v>1263</v>
      </c>
      <c r="K188" s="5">
        <v>471</v>
      </c>
      <c r="L188" s="5">
        <v>726</v>
      </c>
      <c r="M188" s="5">
        <v>910</v>
      </c>
      <c r="N188" s="5">
        <v>448</v>
      </c>
      <c r="O188" s="5">
        <v>3974</v>
      </c>
      <c r="P188" s="5">
        <v>496</v>
      </c>
      <c r="Q188" s="5">
        <v>1220</v>
      </c>
      <c r="R188" s="5">
        <v>292</v>
      </c>
      <c r="S188" s="5">
        <v>603</v>
      </c>
      <c r="T188" s="5">
        <v>756</v>
      </c>
      <c r="U188" s="5">
        <v>620</v>
      </c>
    </row>
    <row r="189" spans="1:21" hidden="1" x14ac:dyDescent="0.2">
      <c r="A189" s="4">
        <v>44108</v>
      </c>
      <c r="B189" s="5">
        <v>656</v>
      </c>
      <c r="C189" s="5">
        <v>784</v>
      </c>
      <c r="D189" s="5">
        <v>355</v>
      </c>
      <c r="E189" s="5">
        <v>1262</v>
      </c>
      <c r="F189" s="5">
        <v>11015</v>
      </c>
      <c r="G189" s="5">
        <v>1319</v>
      </c>
      <c r="H189" s="5">
        <v>1333</v>
      </c>
      <c r="I189" s="5">
        <v>1623</v>
      </c>
      <c r="J189" s="5">
        <v>1363</v>
      </c>
      <c r="K189" s="5">
        <v>487</v>
      </c>
      <c r="L189" s="5">
        <v>754</v>
      </c>
      <c r="M189" s="5">
        <v>940</v>
      </c>
      <c r="N189" s="5">
        <v>481</v>
      </c>
      <c r="O189" s="5">
        <v>4049</v>
      </c>
      <c r="P189" s="5">
        <v>504</v>
      </c>
      <c r="Q189" s="5">
        <v>1302</v>
      </c>
      <c r="R189" s="5">
        <v>301</v>
      </c>
      <c r="S189" s="5">
        <v>631</v>
      </c>
      <c r="T189" s="5">
        <v>786</v>
      </c>
      <c r="U189" s="5">
        <v>630</v>
      </c>
    </row>
    <row r="190" spans="1:21" hidden="1" x14ac:dyDescent="0.2">
      <c r="A190" s="4">
        <v>44109</v>
      </c>
      <c r="B190" s="5">
        <v>664</v>
      </c>
      <c r="C190" s="5">
        <v>798</v>
      </c>
      <c r="D190" s="5">
        <v>350</v>
      </c>
      <c r="E190" s="5">
        <v>1424</v>
      </c>
      <c r="F190" s="5">
        <v>11231</v>
      </c>
      <c r="G190" s="5">
        <v>1335</v>
      </c>
      <c r="H190" s="5">
        <v>1353</v>
      </c>
      <c r="I190" s="5">
        <v>1667</v>
      </c>
      <c r="J190" s="5">
        <v>1400</v>
      </c>
      <c r="K190" s="5">
        <v>527</v>
      </c>
      <c r="L190" s="5">
        <v>771</v>
      </c>
      <c r="M190" s="5">
        <v>954</v>
      </c>
      <c r="N190" s="5">
        <v>556</v>
      </c>
      <c r="O190" s="5">
        <v>4164</v>
      </c>
      <c r="P190" s="5">
        <v>514</v>
      </c>
      <c r="Q190" s="5">
        <v>1328</v>
      </c>
      <c r="R190" s="5">
        <v>303</v>
      </c>
      <c r="S190" s="5">
        <v>656</v>
      </c>
      <c r="T190" s="5">
        <v>837</v>
      </c>
      <c r="U190" s="5">
        <v>648</v>
      </c>
    </row>
    <row r="191" spans="1:21" hidden="1" x14ac:dyDescent="0.2">
      <c r="A191" s="4">
        <v>44110</v>
      </c>
      <c r="B191" s="5">
        <v>677</v>
      </c>
      <c r="C191" s="5">
        <v>822</v>
      </c>
      <c r="D191" s="5">
        <v>364</v>
      </c>
      <c r="E191" s="5">
        <v>1541</v>
      </c>
      <c r="F191" s="5">
        <v>11424</v>
      </c>
      <c r="G191" s="5">
        <v>1371</v>
      </c>
      <c r="H191" s="5">
        <v>1370</v>
      </c>
      <c r="I191" s="5">
        <v>1737</v>
      </c>
      <c r="J191" s="5">
        <v>1419</v>
      </c>
      <c r="K191" s="5">
        <v>538</v>
      </c>
      <c r="L191" s="5">
        <v>798</v>
      </c>
      <c r="M191" s="5">
        <v>983</v>
      </c>
      <c r="N191" s="5">
        <v>575</v>
      </c>
      <c r="O191" s="5">
        <v>4254</v>
      </c>
      <c r="P191" s="5">
        <v>552</v>
      </c>
      <c r="Q191" s="5">
        <v>1349</v>
      </c>
      <c r="R191" s="5">
        <v>311</v>
      </c>
      <c r="S191" s="5">
        <v>675</v>
      </c>
      <c r="T191" s="5">
        <v>865</v>
      </c>
      <c r="U191" s="5">
        <v>673</v>
      </c>
    </row>
    <row r="192" spans="1:21" hidden="1" x14ac:dyDescent="0.2">
      <c r="A192" s="4">
        <v>44111</v>
      </c>
      <c r="B192" s="5">
        <v>704</v>
      </c>
      <c r="C192" s="5">
        <v>845</v>
      </c>
      <c r="D192" s="5">
        <v>378</v>
      </c>
      <c r="E192" s="5">
        <v>1672</v>
      </c>
      <c r="F192" s="5">
        <v>11572</v>
      </c>
      <c r="G192" s="5">
        <v>1398</v>
      </c>
      <c r="H192" s="5">
        <v>1402</v>
      </c>
      <c r="I192" s="5">
        <v>1805</v>
      </c>
      <c r="J192" s="5">
        <v>1498</v>
      </c>
      <c r="K192" s="5">
        <v>558</v>
      </c>
      <c r="L192" s="5">
        <v>812</v>
      </c>
      <c r="M192" s="5">
        <v>999</v>
      </c>
      <c r="N192" s="5">
        <v>584</v>
      </c>
      <c r="O192" s="5">
        <v>4324</v>
      </c>
      <c r="P192" s="5">
        <v>557</v>
      </c>
      <c r="Q192" s="5">
        <v>1433</v>
      </c>
      <c r="R192" s="5">
        <v>313</v>
      </c>
      <c r="S192" s="5">
        <v>688</v>
      </c>
      <c r="T192" s="5">
        <v>876</v>
      </c>
      <c r="U192" s="5">
        <v>696</v>
      </c>
    </row>
    <row r="193" spans="1:21" hidden="1" x14ac:dyDescent="0.2">
      <c r="A193" s="4">
        <v>44112</v>
      </c>
      <c r="B193" s="5">
        <v>719</v>
      </c>
      <c r="C193" s="5">
        <v>900</v>
      </c>
      <c r="D193" s="5">
        <v>398</v>
      </c>
      <c r="E193" s="5">
        <v>1697</v>
      </c>
      <c r="F193" s="5">
        <v>11876</v>
      </c>
      <c r="G193" s="5">
        <v>1456</v>
      </c>
      <c r="H193" s="5">
        <v>1429</v>
      </c>
      <c r="I193" s="5">
        <v>1857</v>
      </c>
      <c r="J193" s="5">
        <v>1509</v>
      </c>
      <c r="K193" s="5">
        <v>549</v>
      </c>
      <c r="L193" s="5">
        <v>893</v>
      </c>
      <c r="M193" s="5">
        <v>1008</v>
      </c>
      <c r="N193" s="5">
        <v>605</v>
      </c>
      <c r="O193" s="5">
        <v>4444</v>
      </c>
      <c r="P193" s="5">
        <v>586</v>
      </c>
      <c r="Q193" s="5">
        <v>1444</v>
      </c>
      <c r="R193" s="5">
        <v>326</v>
      </c>
      <c r="S193" s="5">
        <v>727</v>
      </c>
      <c r="T193" s="5">
        <v>901</v>
      </c>
      <c r="U193" s="5">
        <v>722</v>
      </c>
    </row>
    <row r="194" spans="1:21" hidden="1" x14ac:dyDescent="0.2">
      <c r="A194" s="4">
        <v>44113</v>
      </c>
      <c r="B194" s="5">
        <v>787</v>
      </c>
      <c r="C194" s="5">
        <v>939</v>
      </c>
      <c r="D194" s="5">
        <v>439</v>
      </c>
      <c r="E194" s="5">
        <v>1728</v>
      </c>
      <c r="F194" s="5">
        <v>12066</v>
      </c>
      <c r="G194" s="5">
        <v>1536</v>
      </c>
      <c r="H194" s="5">
        <v>1445</v>
      </c>
      <c r="I194" s="5">
        <v>1994</v>
      </c>
      <c r="J194" s="5">
        <v>1600</v>
      </c>
      <c r="K194" s="5">
        <v>582</v>
      </c>
      <c r="L194" s="5">
        <v>920</v>
      </c>
      <c r="M194" s="5">
        <v>1033</v>
      </c>
      <c r="N194" s="5">
        <v>655</v>
      </c>
      <c r="O194" s="5">
        <v>4562</v>
      </c>
      <c r="P194" s="5">
        <v>624</v>
      </c>
      <c r="Q194" s="5">
        <v>1513</v>
      </c>
      <c r="R194" s="5">
        <v>335</v>
      </c>
      <c r="S194" s="5">
        <v>764</v>
      </c>
      <c r="T194" s="5">
        <v>944</v>
      </c>
      <c r="U194" s="5">
        <v>756</v>
      </c>
    </row>
    <row r="195" spans="1:21" hidden="1" x14ac:dyDescent="0.2">
      <c r="A195" s="4">
        <v>44114</v>
      </c>
      <c r="B195" s="5">
        <v>816</v>
      </c>
      <c r="C195" s="5">
        <v>939</v>
      </c>
      <c r="D195" s="5">
        <v>486</v>
      </c>
      <c r="E195" s="5">
        <v>1849</v>
      </c>
      <c r="F195" s="5">
        <v>12372</v>
      </c>
      <c r="G195" s="5">
        <v>1603</v>
      </c>
      <c r="H195" s="5">
        <v>1509</v>
      </c>
      <c r="I195" s="5">
        <v>2155</v>
      </c>
      <c r="J195" s="5">
        <v>1685</v>
      </c>
      <c r="K195" s="5">
        <v>611</v>
      </c>
      <c r="L195" s="5">
        <v>992</v>
      </c>
      <c r="M195" s="5">
        <v>1059</v>
      </c>
      <c r="N195" s="5">
        <v>696</v>
      </c>
      <c r="O195" s="5">
        <v>4699</v>
      </c>
      <c r="P195" s="5">
        <v>629</v>
      </c>
      <c r="Q195" s="5">
        <v>1584</v>
      </c>
      <c r="R195" s="5">
        <v>335</v>
      </c>
      <c r="S195" s="5">
        <v>807</v>
      </c>
      <c r="T195" s="5">
        <v>974</v>
      </c>
      <c r="U195" s="5">
        <v>796</v>
      </c>
    </row>
    <row r="196" spans="1:21" hidden="1" x14ac:dyDescent="0.2">
      <c r="A196" s="4">
        <v>44115</v>
      </c>
      <c r="B196" s="5">
        <v>856</v>
      </c>
      <c r="C196" s="5">
        <v>1015</v>
      </c>
      <c r="D196" s="5">
        <v>500</v>
      </c>
      <c r="E196" s="5">
        <v>1898</v>
      </c>
      <c r="F196" s="5">
        <v>12545</v>
      </c>
      <c r="G196" s="5">
        <v>1658</v>
      </c>
      <c r="H196" s="5">
        <v>1527</v>
      </c>
      <c r="I196" s="5">
        <v>2252</v>
      </c>
      <c r="J196" s="5">
        <v>1734</v>
      </c>
      <c r="K196" s="5">
        <v>683</v>
      </c>
      <c r="L196" s="5">
        <v>1006</v>
      </c>
      <c r="M196" s="5">
        <v>1071</v>
      </c>
      <c r="N196" s="5">
        <v>723</v>
      </c>
      <c r="O196" s="5">
        <v>4791</v>
      </c>
      <c r="P196" s="5">
        <v>683</v>
      </c>
      <c r="Q196" s="5">
        <v>1706</v>
      </c>
      <c r="R196" s="5">
        <v>355</v>
      </c>
      <c r="S196" s="5">
        <v>831</v>
      </c>
      <c r="T196" s="5">
        <v>1007</v>
      </c>
      <c r="U196" s="5">
        <v>823</v>
      </c>
    </row>
    <row r="197" spans="1:21" hidden="1" x14ac:dyDescent="0.2">
      <c r="A197" s="4">
        <v>44116</v>
      </c>
      <c r="B197" s="5">
        <v>863</v>
      </c>
      <c r="C197" s="5">
        <v>1063</v>
      </c>
      <c r="D197" s="5">
        <v>526</v>
      </c>
      <c r="E197" s="5">
        <v>1987</v>
      </c>
      <c r="F197" s="5">
        <v>12842</v>
      </c>
      <c r="G197" s="5">
        <v>1702</v>
      </c>
      <c r="H197" s="5">
        <v>1585</v>
      </c>
      <c r="I197" s="5">
        <v>2348</v>
      </c>
      <c r="J197" s="5">
        <v>1781</v>
      </c>
      <c r="K197" s="5">
        <v>696</v>
      </c>
      <c r="L197" s="5">
        <v>1052</v>
      </c>
      <c r="M197" s="5">
        <v>1110</v>
      </c>
      <c r="N197" s="5">
        <v>766</v>
      </c>
      <c r="O197" s="5">
        <v>4957</v>
      </c>
      <c r="P197" s="5">
        <v>704</v>
      </c>
      <c r="Q197" s="5">
        <v>1714</v>
      </c>
      <c r="R197" s="5">
        <v>371</v>
      </c>
      <c r="S197" s="5">
        <v>865</v>
      </c>
      <c r="T197" s="5">
        <v>1054</v>
      </c>
      <c r="U197" s="5">
        <v>854</v>
      </c>
    </row>
    <row r="198" spans="1:21" hidden="1" x14ac:dyDescent="0.2">
      <c r="A198" s="4">
        <v>44117</v>
      </c>
      <c r="B198" s="5">
        <v>884</v>
      </c>
      <c r="C198" s="5">
        <v>1075</v>
      </c>
      <c r="D198" s="5">
        <v>538</v>
      </c>
      <c r="E198" s="5">
        <v>2079</v>
      </c>
      <c r="F198" s="5">
        <v>13035</v>
      </c>
      <c r="G198" s="5">
        <v>1719</v>
      </c>
      <c r="H198" s="5">
        <v>1585</v>
      </c>
      <c r="I198" s="5">
        <v>2385</v>
      </c>
      <c r="J198" s="5">
        <v>1853</v>
      </c>
      <c r="K198" s="5">
        <v>746</v>
      </c>
      <c r="L198" s="5">
        <v>1071</v>
      </c>
      <c r="M198" s="5">
        <v>1137</v>
      </c>
      <c r="N198" s="5">
        <v>799</v>
      </c>
      <c r="O198" s="5">
        <v>5081</v>
      </c>
      <c r="P198" s="5">
        <v>718</v>
      </c>
      <c r="Q198" s="5">
        <v>1886</v>
      </c>
      <c r="R198" s="5">
        <v>384</v>
      </c>
      <c r="S198" s="5">
        <v>915</v>
      </c>
      <c r="T198" s="5">
        <v>1103</v>
      </c>
      <c r="U198" s="5">
        <v>869</v>
      </c>
    </row>
    <row r="199" spans="1:21" hidden="1" x14ac:dyDescent="0.2">
      <c r="A199" s="4">
        <v>44118</v>
      </c>
      <c r="B199" s="5">
        <v>900</v>
      </c>
      <c r="C199" s="5">
        <v>1095</v>
      </c>
      <c r="D199" s="5">
        <v>552</v>
      </c>
      <c r="E199" s="5">
        <v>2214</v>
      </c>
      <c r="F199" s="5">
        <v>13232</v>
      </c>
      <c r="G199" s="5">
        <v>1770</v>
      </c>
      <c r="H199" s="5">
        <v>1594</v>
      </c>
      <c r="I199" s="5">
        <v>2494</v>
      </c>
      <c r="J199" s="5">
        <v>1912</v>
      </c>
      <c r="K199" s="5">
        <v>789</v>
      </c>
      <c r="L199" s="5">
        <v>1097</v>
      </c>
      <c r="M199" s="5">
        <v>1152</v>
      </c>
      <c r="N199" s="5">
        <v>820</v>
      </c>
      <c r="O199" s="5">
        <v>5179</v>
      </c>
      <c r="P199" s="5">
        <v>728</v>
      </c>
      <c r="Q199" s="5">
        <v>1923</v>
      </c>
      <c r="R199" s="5">
        <v>381</v>
      </c>
      <c r="S199" s="5">
        <v>949</v>
      </c>
      <c r="T199" s="5">
        <v>1126</v>
      </c>
      <c r="U199" s="5">
        <v>878</v>
      </c>
    </row>
    <row r="200" spans="1:21" hidden="1" x14ac:dyDescent="0.2">
      <c r="A200" s="4">
        <v>44119</v>
      </c>
      <c r="B200" s="5">
        <v>926</v>
      </c>
      <c r="C200" s="5">
        <v>1124</v>
      </c>
      <c r="D200" s="5">
        <v>555</v>
      </c>
      <c r="E200" s="5">
        <v>2268</v>
      </c>
      <c r="F200" s="5">
        <v>13525</v>
      </c>
      <c r="G200" s="5">
        <v>1820</v>
      </c>
      <c r="H200" s="5">
        <v>1645</v>
      </c>
      <c r="I200" s="5">
        <v>2557</v>
      </c>
      <c r="J200" s="5">
        <v>1948</v>
      </c>
      <c r="K200" s="5">
        <v>827</v>
      </c>
      <c r="L200" s="5">
        <v>1158</v>
      </c>
      <c r="M200" s="5">
        <v>1161</v>
      </c>
      <c r="N200" s="5">
        <v>836</v>
      </c>
      <c r="O200" s="5">
        <v>5298</v>
      </c>
      <c r="P200" s="5">
        <v>756</v>
      </c>
      <c r="Q200" s="5">
        <v>1943</v>
      </c>
      <c r="R200" s="5">
        <v>390</v>
      </c>
      <c r="S200" s="5">
        <v>953</v>
      </c>
      <c r="T200" s="5">
        <v>1149</v>
      </c>
      <c r="U200" s="5">
        <v>893</v>
      </c>
    </row>
    <row r="201" spans="1:21" hidden="1" x14ac:dyDescent="0.2">
      <c r="A201" s="4">
        <v>44120</v>
      </c>
      <c r="B201" s="5">
        <v>960</v>
      </c>
      <c r="C201" s="5">
        <v>1172</v>
      </c>
      <c r="D201" s="5">
        <v>583</v>
      </c>
      <c r="E201" s="5">
        <v>2311</v>
      </c>
      <c r="F201" s="5">
        <v>13804</v>
      </c>
      <c r="G201" s="5">
        <v>1876</v>
      </c>
      <c r="H201" s="5">
        <v>1687</v>
      </c>
      <c r="I201" s="5">
        <v>2632</v>
      </c>
      <c r="J201" s="5">
        <v>1979</v>
      </c>
      <c r="K201" s="5">
        <v>854</v>
      </c>
      <c r="L201" s="5">
        <v>1177</v>
      </c>
      <c r="M201" s="5">
        <v>1213</v>
      </c>
      <c r="N201" s="5">
        <v>879</v>
      </c>
      <c r="O201" s="5">
        <v>5546</v>
      </c>
      <c r="P201" s="5">
        <v>781</v>
      </c>
      <c r="Q201" s="5">
        <v>1989</v>
      </c>
      <c r="R201" s="5">
        <v>422</v>
      </c>
      <c r="S201" s="5">
        <v>1008</v>
      </c>
      <c r="T201" s="5">
        <v>1192</v>
      </c>
      <c r="U201" s="5">
        <v>940</v>
      </c>
    </row>
    <row r="202" spans="1:21" hidden="1" x14ac:dyDescent="0.2">
      <c r="A202" s="4">
        <v>44121</v>
      </c>
      <c r="B202" s="5">
        <v>1029</v>
      </c>
      <c r="C202" s="5">
        <v>1225</v>
      </c>
      <c r="D202" s="5">
        <v>620</v>
      </c>
      <c r="E202" s="5">
        <v>2460</v>
      </c>
      <c r="F202" s="5">
        <v>14172</v>
      </c>
      <c r="G202" s="5">
        <v>1961</v>
      </c>
      <c r="H202" s="5">
        <v>1738</v>
      </c>
      <c r="I202" s="5">
        <v>2784</v>
      </c>
      <c r="J202" s="5">
        <v>2043</v>
      </c>
      <c r="K202" s="5">
        <v>928</v>
      </c>
      <c r="L202" s="5">
        <v>1212</v>
      </c>
      <c r="M202" s="5">
        <v>1246</v>
      </c>
      <c r="N202" s="5">
        <v>938</v>
      </c>
      <c r="O202" s="5">
        <v>5744</v>
      </c>
      <c r="P202" s="5">
        <v>818</v>
      </c>
      <c r="Q202" s="5">
        <v>2090</v>
      </c>
      <c r="R202" s="5">
        <v>460</v>
      </c>
      <c r="S202" s="5">
        <v>1100</v>
      </c>
      <c r="T202" s="5">
        <v>1256</v>
      </c>
      <c r="U202" s="5">
        <v>992</v>
      </c>
    </row>
    <row r="203" spans="1:21" hidden="1" x14ac:dyDescent="0.2">
      <c r="A203" s="4">
        <v>44122</v>
      </c>
      <c r="B203" s="5">
        <v>1067</v>
      </c>
      <c r="C203" s="5">
        <v>1281</v>
      </c>
      <c r="D203" s="5">
        <v>642</v>
      </c>
      <c r="E203" s="5">
        <v>2585</v>
      </c>
      <c r="F203" s="5">
        <v>14434</v>
      </c>
      <c r="G203" s="5">
        <v>1992</v>
      </c>
      <c r="H203" s="5">
        <v>1778</v>
      </c>
      <c r="I203" s="5">
        <v>2873</v>
      </c>
      <c r="J203" s="5">
        <v>2136</v>
      </c>
      <c r="K203" s="5">
        <v>990</v>
      </c>
      <c r="L203" s="5">
        <v>1232</v>
      </c>
      <c r="M203" s="5">
        <v>1265</v>
      </c>
      <c r="N203" s="5">
        <v>1028</v>
      </c>
      <c r="O203" s="5">
        <v>5989</v>
      </c>
      <c r="P203" s="5">
        <v>867</v>
      </c>
      <c r="Q203" s="5">
        <v>2217</v>
      </c>
      <c r="R203" s="5">
        <v>471</v>
      </c>
      <c r="S203" s="5">
        <v>1159</v>
      </c>
      <c r="T203" s="5">
        <v>1258</v>
      </c>
      <c r="U203" s="5">
        <v>1026</v>
      </c>
    </row>
    <row r="204" spans="1:21" hidden="1" x14ac:dyDescent="0.2">
      <c r="A204" s="4">
        <v>44123</v>
      </c>
      <c r="B204" s="5">
        <v>1114</v>
      </c>
      <c r="C204" s="5">
        <v>1310</v>
      </c>
      <c r="D204" s="5">
        <v>688</v>
      </c>
      <c r="E204" s="5">
        <v>2711</v>
      </c>
      <c r="F204" s="5">
        <v>14622</v>
      </c>
      <c r="G204" s="5">
        <v>2070</v>
      </c>
      <c r="H204" s="5">
        <v>1819</v>
      </c>
      <c r="I204" s="5">
        <v>2961</v>
      </c>
      <c r="J204" s="5">
        <v>2312</v>
      </c>
      <c r="K204" s="5">
        <v>1011</v>
      </c>
      <c r="L204" s="5">
        <v>1292</v>
      </c>
      <c r="M204" s="5">
        <v>1305</v>
      </c>
      <c r="N204" s="5">
        <v>1061</v>
      </c>
      <c r="O204" s="5">
        <v>6103</v>
      </c>
      <c r="P204" s="5">
        <v>881</v>
      </c>
      <c r="Q204" s="5">
        <v>2340</v>
      </c>
      <c r="R204" s="5">
        <v>492</v>
      </c>
      <c r="S204" s="5">
        <v>1249</v>
      </c>
      <c r="T204" s="5">
        <v>1349</v>
      </c>
      <c r="U204" s="5">
        <v>1078</v>
      </c>
    </row>
    <row r="205" spans="1:21" hidden="1" x14ac:dyDescent="0.2">
      <c r="A205" s="4">
        <v>44124</v>
      </c>
      <c r="B205" s="5">
        <v>1161</v>
      </c>
      <c r="C205" s="5">
        <v>1338</v>
      </c>
      <c r="D205" s="5">
        <v>704</v>
      </c>
      <c r="E205" s="5">
        <v>2715</v>
      </c>
      <c r="F205" s="5">
        <v>14889</v>
      </c>
      <c r="G205" s="5">
        <v>2121</v>
      </c>
      <c r="H205" s="5">
        <v>1831</v>
      </c>
      <c r="I205" s="5">
        <v>3000</v>
      </c>
      <c r="J205" s="5">
        <v>2314</v>
      </c>
      <c r="K205" s="5">
        <v>1071</v>
      </c>
      <c r="L205" s="5">
        <v>1317</v>
      </c>
      <c r="M205" s="5">
        <v>1355</v>
      </c>
      <c r="N205" s="5">
        <v>1095</v>
      </c>
      <c r="O205" s="5">
        <v>6244</v>
      </c>
      <c r="P205" s="5">
        <v>890</v>
      </c>
      <c r="Q205" s="5">
        <v>2351</v>
      </c>
      <c r="R205" s="5">
        <v>504</v>
      </c>
      <c r="S205" s="5">
        <v>1315</v>
      </c>
      <c r="T205" s="5">
        <v>1413</v>
      </c>
      <c r="U205" s="5">
        <v>1129</v>
      </c>
    </row>
    <row r="206" spans="1:21" hidden="1" x14ac:dyDescent="0.2">
      <c r="A206" s="4">
        <v>44125</v>
      </c>
      <c r="B206" s="5">
        <v>1181</v>
      </c>
      <c r="C206" s="5">
        <v>1361</v>
      </c>
      <c r="D206" s="5">
        <v>726</v>
      </c>
      <c r="E206" s="5">
        <v>2939</v>
      </c>
      <c r="F206" s="5">
        <v>15173</v>
      </c>
      <c r="G206" s="5">
        <v>2135</v>
      </c>
      <c r="H206" s="5">
        <v>1862</v>
      </c>
      <c r="I206" s="5">
        <v>3133</v>
      </c>
      <c r="J206" s="5">
        <v>2413</v>
      </c>
      <c r="K206" s="5">
        <v>1110</v>
      </c>
      <c r="L206" s="5">
        <v>1334</v>
      </c>
      <c r="M206" s="5">
        <v>1397</v>
      </c>
      <c r="N206" s="5">
        <v>1126</v>
      </c>
      <c r="O206" s="5">
        <v>6387</v>
      </c>
      <c r="P206" s="5">
        <v>898</v>
      </c>
      <c r="Q206" s="5">
        <v>2533</v>
      </c>
      <c r="R206" s="5">
        <v>516</v>
      </c>
      <c r="S206" s="5">
        <v>1363</v>
      </c>
      <c r="T206" s="5">
        <v>1446</v>
      </c>
      <c r="U206" s="5">
        <v>1157</v>
      </c>
    </row>
    <row r="207" spans="1:21" hidden="1" x14ac:dyDescent="0.2">
      <c r="A207" s="4">
        <v>44126</v>
      </c>
      <c r="B207" s="5">
        <v>1244</v>
      </c>
      <c r="C207" s="5">
        <v>1416</v>
      </c>
      <c r="D207" s="5">
        <v>752</v>
      </c>
      <c r="E207" s="5">
        <v>3185</v>
      </c>
      <c r="F207" s="5">
        <v>15623</v>
      </c>
      <c r="G207" s="5">
        <v>2197</v>
      </c>
      <c r="H207" s="5">
        <v>1927</v>
      </c>
      <c r="I207" s="5">
        <v>3276</v>
      </c>
      <c r="J207" s="5">
        <v>2557</v>
      </c>
      <c r="K207" s="5">
        <v>1173</v>
      </c>
      <c r="L207" s="5">
        <v>1436</v>
      </c>
      <c r="M207" s="5">
        <v>1401</v>
      </c>
      <c r="N207" s="5">
        <v>1190</v>
      </c>
      <c r="O207" s="5">
        <v>6565</v>
      </c>
      <c r="P207" s="5">
        <v>917</v>
      </c>
      <c r="Q207" s="5">
        <v>2698</v>
      </c>
      <c r="R207" s="5">
        <v>534</v>
      </c>
      <c r="S207" s="5">
        <v>1399</v>
      </c>
      <c r="T207" s="5">
        <v>1532</v>
      </c>
      <c r="U207" s="5">
        <v>1190</v>
      </c>
    </row>
    <row r="208" spans="1:21" hidden="1" x14ac:dyDescent="0.2">
      <c r="A208" s="4">
        <v>44127</v>
      </c>
      <c r="B208" s="5">
        <v>1330</v>
      </c>
      <c r="C208" s="5">
        <v>1460</v>
      </c>
      <c r="D208" s="5">
        <v>793</v>
      </c>
      <c r="E208" s="5">
        <v>3248</v>
      </c>
      <c r="F208" s="5">
        <v>16047</v>
      </c>
      <c r="G208" s="5">
        <v>2326</v>
      </c>
      <c r="H208" s="5">
        <v>1961</v>
      </c>
      <c r="I208" s="5">
        <v>3371</v>
      </c>
      <c r="J208" s="5">
        <v>2755</v>
      </c>
      <c r="K208" s="5">
        <v>1207</v>
      </c>
      <c r="L208" s="5">
        <v>1547</v>
      </c>
      <c r="M208" s="5">
        <v>1436</v>
      </c>
      <c r="N208" s="5">
        <v>1273</v>
      </c>
      <c r="O208" s="5">
        <v>6827</v>
      </c>
      <c r="P208" s="5">
        <v>942</v>
      </c>
      <c r="Q208" s="5">
        <v>2847</v>
      </c>
      <c r="R208" s="5">
        <v>561</v>
      </c>
      <c r="S208" s="5">
        <v>1464</v>
      </c>
      <c r="T208" s="5">
        <v>1628</v>
      </c>
      <c r="U208" s="5">
        <v>1255</v>
      </c>
    </row>
    <row r="209" spans="1:21" hidden="1" x14ac:dyDescent="0.2">
      <c r="A209" s="4">
        <v>44128</v>
      </c>
      <c r="B209" s="5">
        <v>1419</v>
      </c>
      <c r="C209" s="5">
        <v>1541</v>
      </c>
      <c r="D209" s="5">
        <v>843</v>
      </c>
      <c r="E209" s="5">
        <v>3275</v>
      </c>
      <c r="F209" s="5">
        <v>16472</v>
      </c>
      <c r="G209" s="5">
        <v>2456</v>
      </c>
      <c r="H209" s="5">
        <v>2028</v>
      </c>
      <c r="I209" s="5">
        <v>3511</v>
      </c>
      <c r="J209" s="5">
        <v>2767</v>
      </c>
      <c r="K209" s="5">
        <v>1297</v>
      </c>
      <c r="L209" s="5">
        <v>1603</v>
      </c>
      <c r="M209" s="5">
        <v>1495</v>
      </c>
      <c r="N209" s="5">
        <v>1310</v>
      </c>
      <c r="O209" s="5">
        <v>6998</v>
      </c>
      <c r="P209" s="5">
        <v>971</v>
      </c>
      <c r="Q209" s="5">
        <v>2851</v>
      </c>
      <c r="R209" s="5">
        <v>580</v>
      </c>
      <c r="S209" s="5">
        <v>1560</v>
      </c>
      <c r="T209" s="5">
        <v>1735</v>
      </c>
      <c r="U209" s="5">
        <v>1386</v>
      </c>
    </row>
    <row r="210" spans="1:21" hidden="1" x14ac:dyDescent="0.2">
      <c r="A210" s="4">
        <v>44129</v>
      </c>
      <c r="B210" s="5">
        <v>1526</v>
      </c>
      <c r="C210" s="5">
        <v>1657</v>
      </c>
      <c r="D210" s="5">
        <v>879</v>
      </c>
      <c r="E210" s="5">
        <v>3632</v>
      </c>
      <c r="F210" s="5">
        <v>16958</v>
      </c>
      <c r="G210" s="5">
        <v>2657</v>
      </c>
      <c r="H210" s="5">
        <v>2141</v>
      </c>
      <c r="I210" s="5">
        <v>3667</v>
      </c>
      <c r="J210" s="5">
        <v>2879</v>
      </c>
      <c r="K210" s="5">
        <v>1410</v>
      </c>
      <c r="L210" s="5">
        <v>1762</v>
      </c>
      <c r="M210" s="5">
        <v>1555</v>
      </c>
      <c r="N210" s="5">
        <v>1414</v>
      </c>
      <c r="O210" s="5">
        <v>7350</v>
      </c>
      <c r="P210" s="5">
        <v>1022</v>
      </c>
      <c r="Q210" s="5">
        <v>2941</v>
      </c>
      <c r="R210" s="5">
        <v>609</v>
      </c>
      <c r="S210" s="5">
        <v>1771</v>
      </c>
      <c r="T210" s="5">
        <v>1951</v>
      </c>
      <c r="U210" s="5">
        <v>1466</v>
      </c>
    </row>
    <row r="211" spans="1:21" hidden="1" x14ac:dyDescent="0.2">
      <c r="A211" s="4">
        <v>44130</v>
      </c>
      <c r="B211" s="5">
        <v>1619</v>
      </c>
      <c r="C211" s="5">
        <v>1691</v>
      </c>
      <c r="D211" s="5">
        <v>975</v>
      </c>
      <c r="E211" s="5">
        <v>3735</v>
      </c>
      <c r="F211" s="5">
        <v>17381</v>
      </c>
      <c r="G211" s="5">
        <v>2752</v>
      </c>
      <c r="H211" s="5">
        <v>2192</v>
      </c>
      <c r="I211" s="5">
        <v>3832</v>
      </c>
      <c r="J211" s="5">
        <v>2913</v>
      </c>
      <c r="K211" s="5">
        <v>1466</v>
      </c>
      <c r="L211" s="5">
        <v>1876</v>
      </c>
      <c r="M211" s="5">
        <v>1559</v>
      </c>
      <c r="N211" s="5">
        <v>1500</v>
      </c>
      <c r="O211" s="5">
        <v>7714</v>
      </c>
      <c r="P211" s="5">
        <v>1027</v>
      </c>
      <c r="Q211" s="5">
        <v>3178</v>
      </c>
      <c r="R211" s="5">
        <v>627</v>
      </c>
      <c r="S211" s="5">
        <v>1873</v>
      </c>
      <c r="T211" s="5">
        <v>2056</v>
      </c>
      <c r="U211" s="5">
        <v>1597</v>
      </c>
    </row>
    <row r="212" spans="1:21" hidden="1" x14ac:dyDescent="0.2">
      <c r="A212" s="4">
        <v>44131</v>
      </c>
      <c r="B212" s="5">
        <v>1659</v>
      </c>
      <c r="C212" s="5">
        <v>1716</v>
      </c>
      <c r="D212" s="5">
        <v>1021</v>
      </c>
      <c r="E212" s="5">
        <v>4014</v>
      </c>
      <c r="F212" s="5">
        <v>17781</v>
      </c>
      <c r="G212" s="5">
        <v>2794</v>
      </c>
      <c r="H212" s="5">
        <v>2249</v>
      </c>
      <c r="I212" s="5">
        <v>3912</v>
      </c>
      <c r="J212" s="5">
        <v>3082</v>
      </c>
      <c r="K212" s="5">
        <v>1508</v>
      </c>
      <c r="L212" s="5">
        <v>1909</v>
      </c>
      <c r="M212" s="5">
        <v>1648</v>
      </c>
      <c r="N212" s="5">
        <v>1615</v>
      </c>
      <c r="O212" s="5">
        <v>7971</v>
      </c>
      <c r="P212" s="5">
        <v>1038</v>
      </c>
      <c r="Q212" s="5">
        <v>3322</v>
      </c>
      <c r="R212" s="5">
        <v>638</v>
      </c>
      <c r="S212" s="5">
        <v>1946</v>
      </c>
      <c r="T212" s="5">
        <v>2204</v>
      </c>
      <c r="U212" s="5">
        <v>1615</v>
      </c>
    </row>
    <row r="213" spans="1:21" hidden="1" x14ac:dyDescent="0.2">
      <c r="A213" s="4">
        <v>44132</v>
      </c>
      <c r="B213" s="5">
        <v>1742</v>
      </c>
      <c r="C213" s="5">
        <v>1747</v>
      </c>
      <c r="D213" s="5">
        <v>1067</v>
      </c>
      <c r="E213" s="5">
        <v>4230</v>
      </c>
      <c r="F213" s="5">
        <v>18339</v>
      </c>
      <c r="G213" s="5">
        <v>2863</v>
      </c>
      <c r="H213" s="5">
        <v>2301</v>
      </c>
      <c r="I213" s="5">
        <v>4049</v>
      </c>
      <c r="J213" s="5">
        <v>3174</v>
      </c>
      <c r="K213" s="5">
        <v>1561</v>
      </c>
      <c r="L213" s="5">
        <v>1935</v>
      </c>
      <c r="M213" s="5">
        <v>1754</v>
      </c>
      <c r="N213" s="5">
        <v>1670</v>
      </c>
      <c r="O213" s="5">
        <v>8275</v>
      </c>
      <c r="P213" s="5">
        <v>1055</v>
      </c>
      <c r="Q213" s="5">
        <v>3495</v>
      </c>
      <c r="R213" s="5">
        <v>650</v>
      </c>
      <c r="S213" s="5">
        <v>2105</v>
      </c>
      <c r="T213" s="5">
        <v>2261</v>
      </c>
      <c r="U213" s="5">
        <v>1660</v>
      </c>
    </row>
    <row r="214" spans="1:21" hidden="1" x14ac:dyDescent="0.2">
      <c r="A214" s="4">
        <v>44133</v>
      </c>
      <c r="B214" s="5">
        <v>1836</v>
      </c>
      <c r="C214" s="5">
        <v>1878</v>
      </c>
      <c r="D214" s="5">
        <v>1121</v>
      </c>
      <c r="E214" s="5">
        <v>4334</v>
      </c>
      <c r="F214" s="5">
        <v>18874</v>
      </c>
      <c r="G214" s="5">
        <v>2952</v>
      </c>
      <c r="H214" s="5">
        <v>2383</v>
      </c>
      <c r="I214" s="5">
        <v>4114</v>
      </c>
      <c r="J214" s="5">
        <v>3297</v>
      </c>
      <c r="K214" s="5">
        <v>1645</v>
      </c>
      <c r="L214" s="5">
        <v>1989</v>
      </c>
      <c r="M214" s="5">
        <v>1780</v>
      </c>
      <c r="N214" s="5">
        <v>1711</v>
      </c>
      <c r="O214" s="5">
        <v>8601</v>
      </c>
      <c r="P214" s="5">
        <v>1109</v>
      </c>
      <c r="Q214" s="5">
        <v>3624</v>
      </c>
      <c r="R214" s="5">
        <v>666</v>
      </c>
      <c r="S214" s="5">
        <v>2177</v>
      </c>
      <c r="T214" s="5">
        <v>2307</v>
      </c>
      <c r="U214" s="5">
        <v>1729</v>
      </c>
    </row>
    <row r="215" spans="1:21" hidden="1" x14ac:dyDescent="0.2">
      <c r="A215" s="4">
        <v>44134</v>
      </c>
      <c r="B215" s="5">
        <v>2092</v>
      </c>
      <c r="C215" s="5">
        <v>2006</v>
      </c>
      <c r="D215" s="5">
        <v>1220</v>
      </c>
      <c r="E215" s="5">
        <v>4517</v>
      </c>
      <c r="F215" s="5">
        <v>19562</v>
      </c>
      <c r="G215" s="5">
        <v>3228</v>
      </c>
      <c r="H215" s="5">
        <v>2525</v>
      </c>
      <c r="I215" s="5">
        <v>4362</v>
      </c>
      <c r="J215" s="5">
        <v>3434</v>
      </c>
      <c r="K215" s="5">
        <v>1680</v>
      </c>
      <c r="L215" s="5">
        <v>2023</v>
      </c>
      <c r="M215" s="5">
        <v>1842</v>
      </c>
      <c r="N215" s="5">
        <v>1767</v>
      </c>
      <c r="O215" s="5">
        <v>8985</v>
      </c>
      <c r="P215" s="5">
        <v>1195</v>
      </c>
      <c r="Q215" s="5">
        <v>3737</v>
      </c>
      <c r="R215" s="5">
        <v>717</v>
      </c>
      <c r="S215" s="5">
        <v>2239</v>
      </c>
      <c r="T215" s="5">
        <v>2466</v>
      </c>
      <c r="U215" s="5">
        <v>1816</v>
      </c>
    </row>
    <row r="216" spans="1:21" hidden="1" x14ac:dyDescent="0.2">
      <c r="A216" s="4">
        <v>44135</v>
      </c>
      <c r="B216" s="5">
        <v>2288</v>
      </c>
      <c r="C216" s="5">
        <v>2106</v>
      </c>
      <c r="D216" s="5">
        <v>1372</v>
      </c>
      <c r="E216" s="5">
        <v>4836</v>
      </c>
      <c r="F216" s="5">
        <v>20231</v>
      </c>
      <c r="G216" s="5">
        <v>3413</v>
      </c>
      <c r="H216" s="5">
        <v>2641</v>
      </c>
      <c r="I216" s="5">
        <v>4797</v>
      </c>
      <c r="J216" s="5">
        <v>3834</v>
      </c>
      <c r="K216" s="5">
        <v>1753</v>
      </c>
      <c r="L216" s="5">
        <v>2038</v>
      </c>
      <c r="M216" s="5">
        <v>1907</v>
      </c>
      <c r="N216" s="5">
        <v>1857</v>
      </c>
      <c r="O216" s="5">
        <v>9276</v>
      </c>
      <c r="P216" s="5">
        <v>1264</v>
      </c>
      <c r="Q216" s="5">
        <v>3961</v>
      </c>
      <c r="R216" s="5">
        <v>773</v>
      </c>
      <c r="S216" s="5">
        <v>2419</v>
      </c>
      <c r="T216" s="5">
        <v>2584</v>
      </c>
      <c r="U216" s="5">
        <v>1971</v>
      </c>
    </row>
    <row r="217" spans="1:21" hidden="1" x14ac:dyDescent="0.2">
      <c r="A217" s="4">
        <v>44136</v>
      </c>
      <c r="B217" s="5">
        <v>2438</v>
      </c>
      <c r="C217" s="5">
        <v>2245</v>
      </c>
      <c r="D217" s="5">
        <v>1356</v>
      </c>
      <c r="E217" s="5">
        <v>6459</v>
      </c>
      <c r="F217" s="5">
        <v>20735</v>
      </c>
      <c r="G217" s="5">
        <v>3588</v>
      </c>
      <c r="H217" s="5">
        <v>2744</v>
      </c>
      <c r="I217" s="5">
        <v>4738</v>
      </c>
      <c r="J217" s="5">
        <v>4027</v>
      </c>
      <c r="K217" s="5">
        <v>1821</v>
      </c>
      <c r="L217" s="5">
        <v>2427</v>
      </c>
      <c r="M217" s="5">
        <v>1930</v>
      </c>
      <c r="N217" s="5">
        <v>1918</v>
      </c>
      <c r="O217" s="5">
        <v>9567</v>
      </c>
      <c r="P217" s="5">
        <v>1332</v>
      </c>
      <c r="Q217" s="5">
        <v>4055</v>
      </c>
      <c r="R217" s="5">
        <v>817</v>
      </c>
      <c r="S217" s="5">
        <v>2322</v>
      </c>
      <c r="T217" s="5">
        <v>2718</v>
      </c>
      <c r="U217" s="5">
        <v>1962</v>
      </c>
    </row>
    <row r="218" spans="1:21" hidden="1" x14ac:dyDescent="0.2">
      <c r="A218" s="4">
        <v>44137</v>
      </c>
      <c r="B218" s="5">
        <v>2597</v>
      </c>
      <c r="C218" s="5">
        <v>2389</v>
      </c>
      <c r="D218" s="5">
        <v>1458</v>
      </c>
      <c r="E218" s="5">
        <v>5282</v>
      </c>
      <c r="F218" s="5">
        <v>21462</v>
      </c>
      <c r="G218" s="5">
        <v>3799</v>
      </c>
      <c r="H218" s="5">
        <v>2955</v>
      </c>
      <c r="I218" s="5">
        <v>5247</v>
      </c>
      <c r="J218" s="5">
        <v>4297</v>
      </c>
      <c r="K218" s="5">
        <v>1984</v>
      </c>
      <c r="L218" s="5">
        <v>2633</v>
      </c>
      <c r="M218" s="5">
        <v>2043</v>
      </c>
      <c r="N218" s="5">
        <v>2058</v>
      </c>
      <c r="O218" s="5">
        <v>10168</v>
      </c>
      <c r="P218" s="5">
        <v>1466</v>
      </c>
      <c r="Q218" s="5">
        <v>4495</v>
      </c>
      <c r="R218" s="5">
        <v>891</v>
      </c>
      <c r="S218" s="5">
        <v>2504</v>
      </c>
      <c r="T218" s="5">
        <v>2873</v>
      </c>
      <c r="U218" s="5">
        <v>2179</v>
      </c>
    </row>
    <row r="219" spans="1:21" hidden="1" x14ac:dyDescent="0.2">
      <c r="A219" s="4">
        <v>44138</v>
      </c>
      <c r="B219" s="5">
        <v>2836</v>
      </c>
      <c r="C219" s="5">
        <v>2542</v>
      </c>
      <c r="D219" s="5">
        <v>1643</v>
      </c>
      <c r="E219" s="5">
        <v>5582</v>
      </c>
      <c r="F219" s="5">
        <v>22269</v>
      </c>
      <c r="G219" s="5">
        <v>3892</v>
      </c>
      <c r="H219" s="5">
        <v>3111</v>
      </c>
      <c r="I219" s="5">
        <v>5557</v>
      </c>
      <c r="J219" s="5">
        <v>4432</v>
      </c>
      <c r="K219" s="5">
        <v>2014</v>
      </c>
      <c r="L219" s="5">
        <v>2938</v>
      </c>
      <c r="M219" s="5">
        <v>2142</v>
      </c>
      <c r="N219" s="5">
        <v>2160</v>
      </c>
      <c r="O219" s="5">
        <v>10748</v>
      </c>
      <c r="P219" s="5">
        <v>1481</v>
      </c>
      <c r="Q219" s="5">
        <v>4643</v>
      </c>
      <c r="R219" s="5">
        <v>949</v>
      </c>
      <c r="S219" s="5">
        <v>2689</v>
      </c>
      <c r="T219" s="5">
        <v>2980</v>
      </c>
      <c r="U219" s="5">
        <v>2251</v>
      </c>
    </row>
    <row r="220" spans="1:21" hidden="1" x14ac:dyDescent="0.2">
      <c r="A220" s="4">
        <v>44139</v>
      </c>
      <c r="B220" s="5">
        <v>3219</v>
      </c>
      <c r="C220" s="5">
        <v>2562</v>
      </c>
      <c r="D220" s="5">
        <v>1704</v>
      </c>
      <c r="E220" s="5">
        <v>5792</v>
      </c>
      <c r="F220" s="5">
        <v>23297</v>
      </c>
      <c r="G220" s="5">
        <v>4076</v>
      </c>
      <c r="H220" s="5">
        <v>3240</v>
      </c>
      <c r="I220" s="5">
        <v>5761</v>
      </c>
      <c r="J220" s="5">
        <v>4632</v>
      </c>
      <c r="K220" s="5">
        <v>2046</v>
      </c>
      <c r="L220" s="5">
        <v>3018</v>
      </c>
      <c r="M220" s="5">
        <v>2183</v>
      </c>
      <c r="N220" s="5">
        <v>2246</v>
      </c>
      <c r="O220" s="5">
        <v>11418</v>
      </c>
      <c r="P220" s="5">
        <v>1554</v>
      </c>
      <c r="Q220" s="5">
        <v>4977</v>
      </c>
      <c r="R220" s="5">
        <v>969</v>
      </c>
      <c r="S220" s="5">
        <v>2798</v>
      </c>
      <c r="T220" s="5">
        <v>3085</v>
      </c>
      <c r="U220" s="5">
        <v>2411</v>
      </c>
    </row>
    <row r="221" spans="1:21" hidden="1" x14ac:dyDescent="0.2">
      <c r="A221" s="4">
        <v>44140</v>
      </c>
      <c r="B221" s="5">
        <v>3408</v>
      </c>
      <c r="C221" s="5">
        <v>2623</v>
      </c>
      <c r="D221" s="5">
        <v>1776</v>
      </c>
      <c r="E221" s="5">
        <v>5906</v>
      </c>
      <c r="F221" s="5">
        <v>24253</v>
      </c>
      <c r="G221" s="5">
        <v>4262</v>
      </c>
      <c r="H221" s="5">
        <v>3358</v>
      </c>
      <c r="I221" s="5">
        <v>6005</v>
      </c>
      <c r="J221" s="5">
        <v>4778</v>
      </c>
      <c r="K221" s="5">
        <v>2165</v>
      </c>
      <c r="L221" s="5">
        <v>3093</v>
      </c>
      <c r="M221" s="5">
        <v>2280</v>
      </c>
      <c r="N221" s="5">
        <v>2389</v>
      </c>
      <c r="O221" s="5">
        <v>12049</v>
      </c>
      <c r="P221" s="5">
        <v>1638</v>
      </c>
      <c r="Q221" s="5">
        <v>5264</v>
      </c>
      <c r="R221" s="5">
        <v>1018</v>
      </c>
      <c r="S221" s="5">
        <v>2887</v>
      </c>
      <c r="T221" s="5">
        <v>3267</v>
      </c>
      <c r="U221" s="5">
        <v>2497</v>
      </c>
    </row>
    <row r="222" spans="1:21" hidden="1" x14ac:dyDescent="0.2">
      <c r="A222" s="4">
        <v>44141</v>
      </c>
      <c r="B222" s="5">
        <v>3624</v>
      </c>
      <c r="C222" s="5">
        <v>2730</v>
      </c>
      <c r="D222" s="5">
        <v>1895</v>
      </c>
      <c r="E222" s="5">
        <v>6109</v>
      </c>
      <c r="F222" s="5">
        <v>25595</v>
      </c>
      <c r="G222" s="5">
        <v>4457</v>
      </c>
      <c r="H222" s="5">
        <v>3435</v>
      </c>
      <c r="I222" s="5">
        <v>6322</v>
      </c>
      <c r="J222" s="5">
        <v>5031</v>
      </c>
      <c r="K222" s="5">
        <v>2271</v>
      </c>
      <c r="L222" s="5">
        <v>3148</v>
      </c>
      <c r="M222" s="5">
        <v>2417</v>
      </c>
      <c r="N222" s="5">
        <v>2468</v>
      </c>
      <c r="O222" s="5">
        <v>12849</v>
      </c>
      <c r="P222" s="5">
        <v>1674</v>
      </c>
      <c r="Q222" s="5">
        <v>5460</v>
      </c>
      <c r="R222" s="5">
        <v>1108</v>
      </c>
      <c r="S222" s="5">
        <v>2911</v>
      </c>
      <c r="T222" s="5">
        <v>3550</v>
      </c>
      <c r="U222" s="5">
        <v>2571</v>
      </c>
    </row>
    <row r="223" spans="1:21" hidden="1" x14ac:dyDescent="0.2">
      <c r="A223" s="4">
        <v>44142</v>
      </c>
      <c r="B223" s="5">
        <v>3779</v>
      </c>
      <c r="C223" s="5">
        <v>2972</v>
      </c>
      <c r="D223" s="5">
        <v>1984</v>
      </c>
      <c r="E223" s="5">
        <v>6343</v>
      </c>
      <c r="F223" s="5">
        <v>26697</v>
      </c>
      <c r="G223" s="5">
        <v>4533</v>
      </c>
      <c r="H223" s="5">
        <v>3602</v>
      </c>
      <c r="I223" s="5">
        <v>6928</v>
      </c>
      <c r="J223" s="5">
        <v>5215</v>
      </c>
      <c r="K223" s="5">
        <v>2423</v>
      </c>
      <c r="L223" s="5">
        <v>3486</v>
      </c>
      <c r="M223" s="5">
        <v>2544</v>
      </c>
      <c r="N223" s="5">
        <v>2529</v>
      </c>
      <c r="O223" s="5">
        <v>13605</v>
      </c>
      <c r="P223" s="5">
        <v>1938</v>
      </c>
      <c r="Q223" s="5">
        <v>5662</v>
      </c>
      <c r="R223" s="5">
        <v>1124</v>
      </c>
      <c r="S223" s="5">
        <v>3129</v>
      </c>
      <c r="T223" s="5">
        <v>3681</v>
      </c>
      <c r="U223" s="5">
        <v>2769</v>
      </c>
    </row>
    <row r="224" spans="1:21" hidden="1" x14ac:dyDescent="0.2">
      <c r="A224" s="4">
        <v>44143</v>
      </c>
      <c r="B224" s="5">
        <v>4031</v>
      </c>
      <c r="C224" s="5">
        <v>3093</v>
      </c>
      <c r="D224" s="5">
        <v>2181</v>
      </c>
      <c r="E224" s="5">
        <v>6460</v>
      </c>
      <c r="F224" s="5">
        <v>27692</v>
      </c>
      <c r="G224" s="5">
        <v>4686</v>
      </c>
      <c r="H224" s="5">
        <v>3729</v>
      </c>
      <c r="I224" s="5">
        <v>7429</v>
      </c>
      <c r="J224" s="5">
        <v>5526</v>
      </c>
      <c r="K224" s="5">
        <v>2546</v>
      </c>
      <c r="L224" s="5">
        <v>3562</v>
      </c>
      <c r="M224" s="5">
        <v>2702</v>
      </c>
      <c r="N224" s="5">
        <v>2671</v>
      </c>
      <c r="O224" s="5">
        <v>14197</v>
      </c>
      <c r="P224" s="5">
        <v>2052</v>
      </c>
      <c r="Q224" s="5">
        <v>5727</v>
      </c>
      <c r="R224" s="5">
        <v>1347</v>
      </c>
      <c r="S224" s="5">
        <v>3181</v>
      </c>
      <c r="T224" s="5">
        <v>3909</v>
      </c>
      <c r="U224" s="5">
        <v>2895</v>
      </c>
    </row>
    <row r="225" spans="1:21" hidden="1" x14ac:dyDescent="0.2">
      <c r="A225" s="4">
        <v>44144</v>
      </c>
      <c r="B225" s="5">
        <v>4207</v>
      </c>
      <c r="C225" s="5">
        <v>3262</v>
      </c>
      <c r="D225" s="5">
        <v>2321</v>
      </c>
      <c r="E225" s="5">
        <v>6836</v>
      </c>
      <c r="F225" s="5">
        <v>28722</v>
      </c>
      <c r="G225" s="5">
        <v>4807</v>
      </c>
      <c r="H225" s="5">
        <v>4076</v>
      </c>
      <c r="I225" s="5">
        <v>8048</v>
      </c>
      <c r="J225" s="5">
        <v>5771</v>
      </c>
      <c r="K225" s="5">
        <v>2640</v>
      </c>
      <c r="L225" s="5">
        <v>3760</v>
      </c>
      <c r="M225" s="5">
        <v>2821</v>
      </c>
      <c r="N225" s="5">
        <v>2706</v>
      </c>
      <c r="O225" s="5">
        <v>14851</v>
      </c>
      <c r="P225" s="5">
        <v>2162</v>
      </c>
      <c r="Q225" s="5">
        <v>6015</v>
      </c>
      <c r="R225" s="5">
        <v>1379</v>
      </c>
      <c r="S225" s="5">
        <v>3236</v>
      </c>
      <c r="T225" s="5">
        <v>4139</v>
      </c>
      <c r="U225" s="5">
        <v>3019</v>
      </c>
    </row>
    <row r="226" spans="1:21" hidden="1" x14ac:dyDescent="0.2">
      <c r="A226" s="4">
        <v>44145</v>
      </c>
      <c r="B226" s="5">
        <v>4331</v>
      </c>
      <c r="C226" s="5">
        <v>3361</v>
      </c>
      <c r="D226" s="5">
        <v>2466</v>
      </c>
      <c r="E226" s="5">
        <v>7002</v>
      </c>
      <c r="F226" s="5">
        <v>29358</v>
      </c>
      <c r="G226" s="5">
        <v>4992</v>
      </c>
      <c r="H226" s="5">
        <v>4128</v>
      </c>
      <c r="I226" s="5">
        <v>8468</v>
      </c>
      <c r="J226" s="5">
        <v>6057</v>
      </c>
      <c r="K226" s="5">
        <v>2809</v>
      </c>
      <c r="L226" s="5">
        <v>4071</v>
      </c>
      <c r="M226" s="5">
        <v>2938</v>
      </c>
      <c r="N226" s="5">
        <v>2793</v>
      </c>
      <c r="O226" s="5">
        <v>15451</v>
      </c>
      <c r="P226" s="5">
        <v>2196</v>
      </c>
      <c r="Q226" s="5">
        <v>6236</v>
      </c>
      <c r="R226" s="5">
        <v>1478</v>
      </c>
      <c r="S226" s="5">
        <v>3394</v>
      </c>
      <c r="T226" s="5">
        <v>4327</v>
      </c>
      <c r="U226" s="5">
        <v>3062</v>
      </c>
    </row>
    <row r="227" spans="1:21" hidden="1" x14ac:dyDescent="0.2">
      <c r="A227" s="4">
        <v>44146</v>
      </c>
      <c r="B227" s="5">
        <v>4402</v>
      </c>
      <c r="C227" s="5">
        <v>3468</v>
      </c>
      <c r="D227" s="5">
        <v>2492</v>
      </c>
      <c r="E227" s="5">
        <v>7135</v>
      </c>
      <c r="F227" s="5">
        <v>30345</v>
      </c>
      <c r="G227" s="5">
        <v>5058</v>
      </c>
      <c r="H227" s="5">
        <v>4222</v>
      </c>
      <c r="I227" s="5">
        <v>8939</v>
      </c>
      <c r="J227" s="5">
        <v>6408</v>
      </c>
      <c r="K227" s="5">
        <v>2867</v>
      </c>
      <c r="L227" s="5">
        <v>4089</v>
      </c>
      <c r="M227" s="5">
        <v>3049</v>
      </c>
      <c r="N227" s="5">
        <v>2946</v>
      </c>
      <c r="O227" s="5">
        <v>16107</v>
      </c>
      <c r="P227" s="5">
        <v>2293</v>
      </c>
      <c r="Q227" s="5">
        <v>6397</v>
      </c>
      <c r="R227" s="5">
        <v>1502</v>
      </c>
      <c r="S227" s="5">
        <v>3517</v>
      </c>
      <c r="T227" s="5">
        <v>4458</v>
      </c>
      <c r="U227" s="5">
        <v>3169</v>
      </c>
    </row>
    <row r="228" spans="1:21" hidden="1" x14ac:dyDescent="0.2">
      <c r="A228" s="4">
        <v>44147</v>
      </c>
      <c r="B228" s="5">
        <v>4731</v>
      </c>
      <c r="C228" s="5">
        <v>3532</v>
      </c>
      <c r="D228" s="5">
        <v>2578</v>
      </c>
      <c r="E228" s="5">
        <v>7204</v>
      </c>
      <c r="F228" s="5">
        <v>31111</v>
      </c>
      <c r="G228" s="5">
        <v>5274</v>
      </c>
      <c r="H228" s="5">
        <v>4351</v>
      </c>
      <c r="I228" s="5">
        <v>9250</v>
      </c>
      <c r="J228" s="5">
        <v>6433</v>
      </c>
      <c r="K228" s="5">
        <v>3050</v>
      </c>
      <c r="L228" s="5">
        <v>4250</v>
      </c>
      <c r="M228" s="5">
        <v>3208</v>
      </c>
      <c r="N228" s="5">
        <v>3059</v>
      </c>
      <c r="O228" s="5">
        <v>16673</v>
      </c>
      <c r="P228" s="5">
        <v>2399</v>
      </c>
      <c r="Q228" s="5">
        <v>6406</v>
      </c>
      <c r="R228" s="5">
        <v>1593</v>
      </c>
      <c r="S228" s="5">
        <v>3702</v>
      </c>
      <c r="T228" s="5">
        <v>4629</v>
      </c>
      <c r="U228" s="5">
        <v>3357</v>
      </c>
    </row>
    <row r="229" spans="1:21" hidden="1" x14ac:dyDescent="0.2">
      <c r="A229" s="4">
        <v>44148</v>
      </c>
      <c r="B229" s="5">
        <v>4995</v>
      </c>
      <c r="C229" s="5">
        <v>3655</v>
      </c>
      <c r="D229" s="5">
        <v>2824</v>
      </c>
      <c r="E229" s="5">
        <v>7219</v>
      </c>
      <c r="F229" s="5">
        <v>32302</v>
      </c>
      <c r="G229" s="5">
        <v>5476</v>
      </c>
      <c r="H229" s="5">
        <v>4468</v>
      </c>
      <c r="I229" s="5">
        <v>9796</v>
      </c>
      <c r="J229" s="5">
        <v>6434</v>
      </c>
      <c r="K229" s="5">
        <v>3299</v>
      </c>
      <c r="L229" s="5">
        <v>4495</v>
      </c>
      <c r="M229" s="5">
        <v>3386</v>
      </c>
      <c r="N229" s="5">
        <v>3220</v>
      </c>
      <c r="O229" s="5">
        <v>17423</v>
      </c>
      <c r="P229" s="5">
        <v>2569</v>
      </c>
      <c r="Q229" s="5">
        <v>6405</v>
      </c>
      <c r="R229" s="5">
        <v>1678</v>
      </c>
      <c r="S229" s="5">
        <v>3943</v>
      </c>
      <c r="T229" s="5">
        <v>4878</v>
      </c>
      <c r="U229" s="5">
        <v>3422</v>
      </c>
    </row>
    <row r="230" spans="1:21" hidden="1" x14ac:dyDescent="0.2">
      <c r="A230" s="4">
        <v>44149</v>
      </c>
      <c r="B230" s="5">
        <v>5328</v>
      </c>
      <c r="C230" s="5">
        <v>3761</v>
      </c>
      <c r="D230" s="5">
        <v>2962</v>
      </c>
      <c r="E230" s="5">
        <v>7250</v>
      </c>
      <c r="F230" s="5">
        <v>33256</v>
      </c>
      <c r="G230" s="5">
        <v>5700</v>
      </c>
      <c r="H230" s="5">
        <v>4690</v>
      </c>
      <c r="I230" s="5">
        <v>10235</v>
      </c>
      <c r="J230" s="5">
        <v>6454</v>
      </c>
      <c r="K230" s="5">
        <v>3516</v>
      </c>
      <c r="L230" s="5">
        <v>4761</v>
      </c>
      <c r="M230" s="5">
        <v>3510</v>
      </c>
      <c r="N230" s="5">
        <v>3493</v>
      </c>
      <c r="O230" s="5">
        <v>17993</v>
      </c>
      <c r="P230" s="5">
        <v>2692</v>
      </c>
      <c r="Q230" s="5">
        <v>6428</v>
      </c>
      <c r="R230" s="5">
        <v>1928</v>
      </c>
      <c r="S230" s="5">
        <v>4360</v>
      </c>
      <c r="T230" s="5">
        <v>5057</v>
      </c>
      <c r="U230" s="5">
        <v>3479</v>
      </c>
    </row>
    <row r="231" spans="1:21" hidden="1" x14ac:dyDescent="0.2">
      <c r="A231" s="4">
        <v>44150</v>
      </c>
      <c r="B231" s="5">
        <v>5477</v>
      </c>
      <c r="C231" s="5">
        <v>3874</v>
      </c>
      <c r="D231" s="5">
        <v>3025</v>
      </c>
      <c r="E231" s="5">
        <v>7357</v>
      </c>
      <c r="F231" s="5">
        <v>34384</v>
      </c>
      <c r="G231" s="5">
        <v>5769</v>
      </c>
      <c r="H231" s="5">
        <v>4812</v>
      </c>
      <c r="I231" s="5">
        <v>10538</v>
      </c>
      <c r="J231" s="5">
        <v>6486</v>
      </c>
      <c r="K231" s="5">
        <v>3702</v>
      </c>
      <c r="L231" s="5">
        <v>4858</v>
      </c>
      <c r="M231" s="5">
        <v>3722</v>
      </c>
      <c r="N231" s="5">
        <v>3658</v>
      </c>
      <c r="O231" s="5">
        <v>18635</v>
      </c>
      <c r="P231" s="5">
        <v>2810</v>
      </c>
      <c r="Q231" s="5">
        <v>6443</v>
      </c>
      <c r="R231" s="5">
        <v>1976</v>
      </c>
      <c r="S231" s="5">
        <v>4471</v>
      </c>
      <c r="T231" s="5">
        <v>5365</v>
      </c>
      <c r="U231" s="5">
        <v>3599</v>
      </c>
    </row>
    <row r="232" spans="1:21" hidden="1" x14ac:dyDescent="0.2">
      <c r="A232" s="4">
        <v>44151</v>
      </c>
      <c r="B232" s="5">
        <v>5647</v>
      </c>
      <c r="C232" s="5">
        <v>3990</v>
      </c>
      <c r="D232" s="5">
        <v>3306</v>
      </c>
      <c r="E232" s="5">
        <v>8217</v>
      </c>
      <c r="F232" s="5">
        <v>35174</v>
      </c>
      <c r="G232" s="5">
        <v>6045</v>
      </c>
      <c r="H232" s="5">
        <v>4843</v>
      </c>
      <c r="I232" s="5">
        <v>10639</v>
      </c>
      <c r="J232" s="5">
        <v>7553</v>
      </c>
      <c r="K232" s="5">
        <v>3889</v>
      </c>
      <c r="L232" s="5">
        <v>4965</v>
      </c>
      <c r="M232" s="5">
        <v>3914</v>
      </c>
      <c r="N232" s="5">
        <v>3711</v>
      </c>
      <c r="O232" s="5">
        <v>19247</v>
      </c>
      <c r="P232" s="5">
        <v>2857</v>
      </c>
      <c r="Q232" s="5">
        <v>7938</v>
      </c>
      <c r="R232" s="5">
        <v>2026</v>
      </c>
      <c r="S232" s="5">
        <v>4504</v>
      </c>
      <c r="T232" s="5">
        <v>5580</v>
      </c>
      <c r="U232" s="5">
        <v>3611</v>
      </c>
    </row>
    <row r="233" spans="1:21" hidden="1" x14ac:dyDescent="0.2">
      <c r="A233" s="4">
        <v>44152</v>
      </c>
      <c r="B233" s="5">
        <v>5848</v>
      </c>
      <c r="C233" s="5">
        <v>4046</v>
      </c>
      <c r="D233" s="5">
        <v>3424</v>
      </c>
      <c r="E233" s="5">
        <v>8766</v>
      </c>
      <c r="F233" s="5">
        <v>36137</v>
      </c>
      <c r="G233" s="5">
        <v>6266</v>
      </c>
      <c r="H233" s="5">
        <v>4991</v>
      </c>
      <c r="I233" s="5">
        <v>10895</v>
      </c>
      <c r="J233" s="5">
        <v>7705</v>
      </c>
      <c r="K233" s="5">
        <v>4043</v>
      </c>
      <c r="L233" s="5">
        <v>5114</v>
      </c>
      <c r="M233" s="5">
        <v>4133</v>
      </c>
      <c r="N233" s="5">
        <v>3782</v>
      </c>
      <c r="O233" s="5">
        <v>19821</v>
      </c>
      <c r="P233" s="5">
        <v>2967</v>
      </c>
      <c r="Q233" s="5">
        <v>8216</v>
      </c>
      <c r="R233" s="5">
        <v>2060</v>
      </c>
      <c r="S233" s="5">
        <v>4716</v>
      </c>
      <c r="T233" s="5">
        <v>5866</v>
      </c>
      <c r="U233" s="5">
        <v>3863</v>
      </c>
    </row>
    <row r="234" spans="1:21" hidden="1" x14ac:dyDescent="0.2">
      <c r="A234" s="4">
        <v>44153</v>
      </c>
      <c r="B234" s="5">
        <v>6123</v>
      </c>
      <c r="C234" s="5">
        <v>4132</v>
      </c>
      <c r="D234" s="5">
        <v>3498</v>
      </c>
      <c r="E234" s="5">
        <v>9026</v>
      </c>
      <c r="F234" s="5">
        <v>37222</v>
      </c>
      <c r="G234" s="5">
        <v>6447</v>
      </c>
      <c r="H234" s="5">
        <v>5270</v>
      </c>
      <c r="I234" s="5">
        <v>11032</v>
      </c>
      <c r="J234" s="5">
        <v>8086</v>
      </c>
      <c r="K234" s="5">
        <v>4140</v>
      </c>
      <c r="L234" s="5">
        <v>5152</v>
      </c>
      <c r="M234" s="5">
        <v>4237</v>
      </c>
      <c r="N234" s="5">
        <v>3827</v>
      </c>
      <c r="O234" s="5">
        <v>20385</v>
      </c>
      <c r="P234" s="5">
        <v>2997</v>
      </c>
      <c r="Q234" s="5">
        <v>8480</v>
      </c>
      <c r="R234" s="5">
        <v>2093</v>
      </c>
      <c r="S234" s="5">
        <v>4795</v>
      </c>
      <c r="T234" s="5">
        <v>5975</v>
      </c>
      <c r="U234" s="5">
        <v>4032</v>
      </c>
    </row>
    <row r="235" spans="1:21" hidden="1" x14ac:dyDescent="0.2">
      <c r="A235" s="4">
        <v>44154</v>
      </c>
      <c r="B235" s="5">
        <v>6318</v>
      </c>
      <c r="C235" s="5">
        <v>4241</v>
      </c>
      <c r="D235" s="5">
        <v>3632</v>
      </c>
      <c r="E235" s="5">
        <v>9173</v>
      </c>
      <c r="F235" s="5">
        <v>38149</v>
      </c>
      <c r="G235" s="5">
        <v>6636</v>
      </c>
      <c r="H235" s="5">
        <v>5507</v>
      </c>
      <c r="I235" s="5">
        <v>11144</v>
      </c>
      <c r="J235" s="5">
        <v>8539</v>
      </c>
      <c r="K235" s="5">
        <v>4329</v>
      </c>
      <c r="L235" s="5">
        <v>5298</v>
      </c>
      <c r="M235" s="5">
        <v>4431</v>
      </c>
      <c r="N235" s="5">
        <v>3879</v>
      </c>
      <c r="O235" s="5">
        <v>21041</v>
      </c>
      <c r="P235" s="5">
        <v>3071</v>
      </c>
      <c r="Q235" s="5">
        <v>8592</v>
      </c>
      <c r="R235" s="5">
        <v>2141</v>
      </c>
      <c r="S235" s="5">
        <v>4943</v>
      </c>
      <c r="T235" s="5">
        <v>6193</v>
      </c>
      <c r="U235" s="5">
        <v>4204</v>
      </c>
    </row>
    <row r="236" spans="1:21" hidden="1" x14ac:dyDescent="0.2">
      <c r="A236" s="4">
        <v>44155</v>
      </c>
      <c r="B236" s="5">
        <v>6574</v>
      </c>
      <c r="C236" s="5">
        <v>4394</v>
      </c>
      <c r="D236" s="5">
        <v>3835</v>
      </c>
      <c r="E236" s="5">
        <v>9423</v>
      </c>
      <c r="F236" s="5">
        <v>38979</v>
      </c>
      <c r="G236" s="5">
        <v>6865</v>
      </c>
      <c r="H236" s="5">
        <v>5718</v>
      </c>
      <c r="I236" s="5">
        <v>11326</v>
      </c>
      <c r="J236" s="5">
        <v>6809</v>
      </c>
      <c r="K236" s="5">
        <v>4388</v>
      </c>
      <c r="L236" s="5">
        <v>5375</v>
      </c>
      <c r="M236" s="5">
        <v>4624</v>
      </c>
      <c r="N236" s="5">
        <v>3983</v>
      </c>
      <c r="O236" s="5">
        <v>21715</v>
      </c>
      <c r="P236" s="5">
        <v>3147</v>
      </c>
      <c r="Q236" s="5">
        <v>8702</v>
      </c>
      <c r="R236" s="5">
        <v>2231</v>
      </c>
      <c r="S236" s="5">
        <v>5051</v>
      </c>
      <c r="T236" s="5">
        <v>6386</v>
      </c>
      <c r="U236" s="5">
        <v>4376</v>
      </c>
    </row>
    <row r="237" spans="1:21" hidden="1" x14ac:dyDescent="0.2">
      <c r="A237" s="4">
        <v>44156</v>
      </c>
      <c r="B237" s="5">
        <v>6792</v>
      </c>
      <c r="C237" s="5">
        <v>4521</v>
      </c>
      <c r="D237" s="5">
        <v>4003</v>
      </c>
      <c r="E237" s="5">
        <v>9674</v>
      </c>
      <c r="F237" s="5">
        <v>39759</v>
      </c>
      <c r="G237" s="5">
        <v>7002</v>
      </c>
      <c r="H237" s="5">
        <v>5954</v>
      </c>
      <c r="I237" s="5">
        <v>11628</v>
      </c>
      <c r="J237" s="5">
        <v>9026</v>
      </c>
      <c r="K237" s="5">
        <v>4490</v>
      </c>
      <c r="L237" s="5">
        <v>5474</v>
      </c>
      <c r="M237" s="5">
        <v>4744</v>
      </c>
      <c r="N237" s="5">
        <v>4041</v>
      </c>
      <c r="O237" s="5">
        <v>22311</v>
      </c>
      <c r="P237" s="5">
        <v>3247</v>
      </c>
      <c r="Q237" s="5">
        <v>8942</v>
      </c>
      <c r="R237" s="5">
        <v>2297</v>
      </c>
      <c r="S237" s="5">
        <v>5302</v>
      </c>
      <c r="T237" s="5">
        <v>6564</v>
      </c>
      <c r="U237" s="5">
        <v>4527</v>
      </c>
    </row>
    <row r="238" spans="1:21" hidden="1" x14ac:dyDescent="0.2">
      <c r="A238" s="4">
        <v>44157</v>
      </c>
      <c r="B238" s="5">
        <v>6935</v>
      </c>
      <c r="C238" s="5">
        <v>4641</v>
      </c>
      <c r="D238" s="5">
        <v>4127</v>
      </c>
      <c r="E238" s="5">
        <v>10039</v>
      </c>
      <c r="F238" s="5">
        <v>40636</v>
      </c>
      <c r="G238" s="5">
        <v>7223</v>
      </c>
      <c r="H238" s="5">
        <v>6058</v>
      </c>
      <c r="I238" s="5">
        <v>11918</v>
      </c>
      <c r="J238" s="5">
        <v>9162</v>
      </c>
      <c r="K238" s="5">
        <v>4616</v>
      </c>
      <c r="L238" s="5">
        <v>5653</v>
      </c>
      <c r="M238" s="5">
        <v>4890</v>
      </c>
      <c r="N238" s="5">
        <v>4105</v>
      </c>
      <c r="O238" s="5">
        <v>22889</v>
      </c>
      <c r="P238" s="5">
        <v>3385</v>
      </c>
      <c r="Q238" s="5">
        <v>9064</v>
      </c>
      <c r="R238" s="5">
        <v>2349</v>
      </c>
      <c r="S238" s="5">
        <v>5563</v>
      </c>
      <c r="T238" s="5">
        <v>6723</v>
      </c>
      <c r="U238" s="5">
        <v>4642</v>
      </c>
    </row>
    <row r="239" spans="1:21" hidden="1" x14ac:dyDescent="0.2">
      <c r="A239" s="4">
        <v>44158</v>
      </c>
      <c r="B239" s="5">
        <v>7150</v>
      </c>
      <c r="C239" s="5">
        <v>4785</v>
      </c>
      <c r="D239" s="5">
        <v>4248</v>
      </c>
      <c r="E239" s="5">
        <v>10337</v>
      </c>
      <c r="F239" s="5">
        <v>41251</v>
      </c>
      <c r="G239" s="5">
        <v>7303</v>
      </c>
      <c r="H239" s="5">
        <v>6157</v>
      </c>
      <c r="I239" s="5">
        <v>12079</v>
      </c>
      <c r="J239" s="5">
        <v>9220</v>
      </c>
      <c r="K239" s="5">
        <v>4687</v>
      </c>
      <c r="L239" s="5">
        <v>5766</v>
      </c>
      <c r="M239" s="5">
        <v>4970</v>
      </c>
      <c r="N239" s="5">
        <v>4162</v>
      </c>
      <c r="O239" s="5">
        <v>23372</v>
      </c>
      <c r="P239" s="5">
        <v>3436</v>
      </c>
      <c r="Q239" s="5">
        <v>9229</v>
      </c>
      <c r="R239" s="5">
        <v>2468</v>
      </c>
      <c r="S239" s="5">
        <v>5762</v>
      </c>
      <c r="T239" s="5">
        <v>6859</v>
      </c>
      <c r="U239" s="5">
        <v>4711</v>
      </c>
    </row>
    <row r="240" spans="1:21" hidden="1" x14ac:dyDescent="0.2">
      <c r="A240" s="4">
        <v>44159</v>
      </c>
      <c r="B240" s="5">
        <v>7412</v>
      </c>
      <c r="C240" s="5">
        <v>4874</v>
      </c>
      <c r="D240" s="5">
        <v>4380</v>
      </c>
      <c r="E240" s="5">
        <v>10744</v>
      </c>
      <c r="F240" s="5">
        <v>41741</v>
      </c>
      <c r="G240" s="5">
        <v>7471</v>
      </c>
      <c r="H240" s="5">
        <v>6229</v>
      </c>
      <c r="I240" s="5">
        <v>12410</v>
      </c>
      <c r="J240" s="5">
        <v>9571</v>
      </c>
      <c r="K240" s="5">
        <v>4755</v>
      </c>
      <c r="L240" s="5">
        <v>5928</v>
      </c>
      <c r="M240" s="5">
        <v>5154</v>
      </c>
      <c r="N240" s="5">
        <v>4188</v>
      </c>
      <c r="O240" s="5">
        <v>23873</v>
      </c>
      <c r="P240" s="5">
        <v>3521</v>
      </c>
      <c r="Q240" s="5">
        <v>9449</v>
      </c>
      <c r="R240" s="5">
        <v>2565</v>
      </c>
      <c r="S240" s="5">
        <v>5844</v>
      </c>
      <c r="T240" s="5">
        <v>6987</v>
      </c>
      <c r="U240" s="5">
        <v>4785</v>
      </c>
    </row>
    <row r="241" spans="1:21" hidden="1" x14ac:dyDescent="0.2">
      <c r="A241" s="4">
        <v>44160</v>
      </c>
      <c r="B241" s="5">
        <v>7659</v>
      </c>
      <c r="C241" s="5">
        <v>5035</v>
      </c>
      <c r="D241" s="5">
        <v>4674</v>
      </c>
      <c r="E241" s="5">
        <v>11040</v>
      </c>
      <c r="F241" s="5">
        <v>42454</v>
      </c>
      <c r="G241" s="5">
        <v>7660</v>
      </c>
      <c r="H241" s="5">
        <v>6312</v>
      </c>
      <c r="I241" s="5">
        <v>12522</v>
      </c>
      <c r="J241" s="5">
        <v>9716</v>
      </c>
      <c r="K241" s="5">
        <v>4831</v>
      </c>
      <c r="L241" s="5">
        <v>5995</v>
      </c>
      <c r="M241" s="5">
        <v>5283</v>
      </c>
      <c r="N241" s="5">
        <v>4306</v>
      </c>
      <c r="O241" s="5">
        <v>24439</v>
      </c>
      <c r="P241" s="5">
        <v>3578</v>
      </c>
      <c r="Q241" s="5">
        <v>9670</v>
      </c>
      <c r="R241" s="5">
        <v>2572</v>
      </c>
      <c r="S241" s="5">
        <v>5999</v>
      </c>
      <c r="T241" s="5">
        <v>7091</v>
      </c>
      <c r="U241" s="5">
        <v>4851</v>
      </c>
    </row>
    <row r="242" spans="1:21" hidden="1" x14ac:dyDescent="0.2">
      <c r="A242" s="4">
        <v>44161</v>
      </c>
      <c r="B242" s="5">
        <v>8034</v>
      </c>
      <c r="C242" s="5">
        <v>5197</v>
      </c>
      <c r="D242" s="5">
        <v>4945</v>
      </c>
      <c r="E242" s="5">
        <v>11346</v>
      </c>
      <c r="F242" s="5">
        <v>43564</v>
      </c>
      <c r="G242" s="5">
        <v>8037</v>
      </c>
      <c r="H242" s="5">
        <v>6528</v>
      </c>
      <c r="I242" s="5">
        <v>12823</v>
      </c>
      <c r="J242" s="5">
        <v>10111</v>
      </c>
      <c r="K242" s="5">
        <v>4909</v>
      </c>
      <c r="L242" s="5">
        <v>6261</v>
      </c>
      <c r="M242" s="5">
        <v>5471</v>
      </c>
      <c r="N242" s="5">
        <v>4466</v>
      </c>
      <c r="O242" s="5">
        <v>25329</v>
      </c>
      <c r="P242" s="5">
        <v>3729</v>
      </c>
      <c r="Q242" s="5">
        <v>9966</v>
      </c>
      <c r="R242" s="5">
        <v>2682</v>
      </c>
      <c r="S242" s="5">
        <v>6158</v>
      </c>
      <c r="T242" s="5">
        <v>7442</v>
      </c>
      <c r="U242" s="5">
        <v>5049</v>
      </c>
    </row>
    <row r="243" spans="1:21" hidden="1" x14ac:dyDescent="0.2">
      <c r="A243" s="4">
        <v>44162</v>
      </c>
      <c r="B243" s="5">
        <v>8558</v>
      </c>
      <c r="C243" s="5">
        <v>5338</v>
      </c>
      <c r="D243" s="5">
        <v>5458</v>
      </c>
      <c r="E243" s="5">
        <v>11677</v>
      </c>
      <c r="F243" s="5">
        <v>44276</v>
      </c>
      <c r="G243" s="5">
        <v>8501</v>
      </c>
      <c r="H243" s="5">
        <v>6709</v>
      </c>
      <c r="I243" s="5">
        <v>13065</v>
      </c>
      <c r="J243" s="5">
        <v>10405</v>
      </c>
      <c r="K243" s="5">
        <v>5118</v>
      </c>
      <c r="L243" s="5">
        <v>6586</v>
      </c>
      <c r="M243" s="5">
        <v>5653</v>
      </c>
      <c r="N243" s="5">
        <v>4629</v>
      </c>
      <c r="O243" s="5">
        <v>25964</v>
      </c>
      <c r="P243" s="5">
        <v>3875</v>
      </c>
      <c r="Q243" s="5">
        <v>10246</v>
      </c>
      <c r="R243" s="5">
        <v>2818</v>
      </c>
      <c r="S243" s="5">
        <v>6503</v>
      </c>
      <c r="T243" s="5">
        <v>7794</v>
      </c>
      <c r="U243" s="5">
        <v>5267</v>
      </c>
    </row>
    <row r="244" spans="1:21" hidden="1" x14ac:dyDescent="0.2">
      <c r="A244" s="4">
        <v>44163</v>
      </c>
      <c r="B244" s="5">
        <v>8963</v>
      </c>
      <c r="C244" s="5">
        <v>5509</v>
      </c>
      <c r="D244" s="5">
        <v>5873</v>
      </c>
      <c r="E244" s="5">
        <v>12180</v>
      </c>
      <c r="F244" s="5">
        <v>45054</v>
      </c>
      <c r="G244" s="5">
        <v>8840</v>
      </c>
      <c r="H244" s="5">
        <v>6937</v>
      </c>
      <c r="I244" s="5">
        <v>13454</v>
      </c>
      <c r="J244" s="5">
        <v>10707</v>
      </c>
      <c r="K244" s="5">
        <v>5318</v>
      </c>
      <c r="L244" s="5">
        <v>6898</v>
      </c>
      <c r="M244" s="5">
        <v>5828</v>
      </c>
      <c r="N244" s="5">
        <v>4718</v>
      </c>
      <c r="O244" s="5">
        <v>26582</v>
      </c>
      <c r="P244" s="5">
        <v>4138</v>
      </c>
      <c r="Q244" s="5">
        <v>10510</v>
      </c>
      <c r="R244" s="5">
        <v>3006</v>
      </c>
      <c r="S244" s="5">
        <v>6715</v>
      </c>
      <c r="T244" s="5">
        <v>8011</v>
      </c>
      <c r="U244" s="5">
        <v>5467</v>
      </c>
    </row>
    <row r="245" spans="1:21" hidden="1" x14ac:dyDescent="0.2">
      <c r="A245" s="4">
        <v>44164</v>
      </c>
      <c r="B245" s="5">
        <v>9329</v>
      </c>
      <c r="C245" s="5">
        <v>5737</v>
      </c>
      <c r="D245" s="5">
        <v>6286</v>
      </c>
      <c r="E245" s="5">
        <v>12814</v>
      </c>
      <c r="F245" s="5">
        <v>45918</v>
      </c>
      <c r="G245" s="5">
        <v>9120</v>
      </c>
      <c r="H245" s="5">
        <v>7150</v>
      </c>
      <c r="I245" s="5">
        <v>13883</v>
      </c>
      <c r="J245" s="5">
        <v>11015</v>
      </c>
      <c r="K245" s="5">
        <v>5601</v>
      </c>
      <c r="L245" s="5">
        <v>7267</v>
      </c>
      <c r="M245" s="5">
        <v>6036</v>
      </c>
      <c r="N245" s="5">
        <v>4952</v>
      </c>
      <c r="O245" s="5">
        <v>27272</v>
      </c>
      <c r="P245" s="5">
        <v>4309</v>
      </c>
      <c r="Q245" s="5">
        <v>10723</v>
      </c>
      <c r="R245" s="5">
        <v>3237</v>
      </c>
      <c r="S245" s="5">
        <v>6986</v>
      </c>
      <c r="T245" s="5">
        <v>8293</v>
      </c>
      <c r="U245" s="5">
        <v>5599</v>
      </c>
    </row>
    <row r="246" spans="1:21" hidden="1" x14ac:dyDescent="0.2">
      <c r="A246" s="4">
        <v>44165</v>
      </c>
      <c r="B246" s="5">
        <v>9555</v>
      </c>
      <c r="C246" s="5">
        <v>5873</v>
      </c>
      <c r="D246" s="5">
        <v>6491</v>
      </c>
      <c r="E246" s="5">
        <v>13216</v>
      </c>
      <c r="F246" s="5">
        <v>46814</v>
      </c>
      <c r="G246" s="5">
        <v>9305</v>
      </c>
      <c r="H246" s="5">
        <v>7425</v>
      </c>
      <c r="I246" s="5">
        <v>14155</v>
      </c>
      <c r="J246" s="5">
        <v>11565</v>
      </c>
      <c r="K246" s="5">
        <v>5801</v>
      </c>
      <c r="L246" s="5">
        <v>7434</v>
      </c>
      <c r="M246" s="5">
        <v>6231</v>
      </c>
      <c r="N246" s="5">
        <v>5030</v>
      </c>
      <c r="O246" s="5">
        <v>28015</v>
      </c>
      <c r="P246" s="5">
        <v>4434</v>
      </c>
      <c r="Q246" s="5">
        <v>11022</v>
      </c>
      <c r="R246" s="5">
        <v>3352</v>
      </c>
      <c r="S246" s="5">
        <v>7079</v>
      </c>
      <c r="T246" s="5">
        <v>8494</v>
      </c>
      <c r="U246" s="5">
        <v>5831</v>
      </c>
    </row>
    <row r="247" spans="1:21" hidden="1" x14ac:dyDescent="0.2">
      <c r="A247" s="4">
        <v>44166</v>
      </c>
      <c r="B247" s="5">
        <v>9719</v>
      </c>
      <c r="C247" s="5">
        <v>5966</v>
      </c>
      <c r="D247" s="5">
        <v>6659</v>
      </c>
      <c r="E247" s="5">
        <v>13496</v>
      </c>
      <c r="F247" s="5">
        <v>47340</v>
      </c>
      <c r="G247" s="5">
        <v>9360</v>
      </c>
      <c r="H247" s="5">
        <v>7469</v>
      </c>
      <c r="I247" s="5">
        <v>14384</v>
      </c>
      <c r="J247" s="5">
        <v>11900</v>
      </c>
      <c r="K247" s="5">
        <v>5892</v>
      </c>
      <c r="L247" s="5">
        <v>7664</v>
      </c>
      <c r="M247" s="5">
        <v>6425</v>
      </c>
      <c r="N247" s="5">
        <v>5099</v>
      </c>
      <c r="O247" s="5">
        <v>28542</v>
      </c>
      <c r="P247" s="5">
        <v>4525</v>
      </c>
      <c r="Q247" s="5">
        <v>11398</v>
      </c>
      <c r="R247" s="5">
        <v>3411</v>
      </c>
      <c r="S247" s="5">
        <v>7224</v>
      </c>
      <c r="T247" s="5">
        <v>8662</v>
      </c>
      <c r="U247" s="5">
        <v>5938</v>
      </c>
    </row>
    <row r="248" spans="1:21" hidden="1" x14ac:dyDescent="0.2">
      <c r="A248" s="4">
        <v>44167</v>
      </c>
      <c r="B248" s="5">
        <v>9908</v>
      </c>
      <c r="C248" s="5">
        <v>6083</v>
      </c>
      <c r="D248" s="5">
        <v>6811</v>
      </c>
      <c r="E248" s="5">
        <v>13733</v>
      </c>
      <c r="F248" s="5">
        <v>47985</v>
      </c>
      <c r="G248" s="5">
        <v>9593</v>
      </c>
      <c r="H248" s="5">
        <v>7579</v>
      </c>
      <c r="I248" s="5">
        <v>14593</v>
      </c>
      <c r="J248" s="5">
        <v>12122</v>
      </c>
      <c r="K248" s="5">
        <v>6080</v>
      </c>
      <c r="L248" s="5">
        <v>7849</v>
      </c>
      <c r="M248" s="5">
        <v>6566</v>
      </c>
      <c r="N248" s="5">
        <v>5238</v>
      </c>
      <c r="O248" s="5">
        <v>29124</v>
      </c>
      <c r="P248" s="5">
        <v>4690</v>
      </c>
      <c r="Q248" s="5">
        <v>11548</v>
      </c>
      <c r="R248" s="5">
        <v>3468</v>
      </c>
      <c r="S248" s="5">
        <v>7327</v>
      </c>
      <c r="T248" s="5">
        <v>8861</v>
      </c>
      <c r="U248" s="5">
        <v>6051</v>
      </c>
    </row>
    <row r="249" spans="1:21" hidden="1" x14ac:dyDescent="0.2">
      <c r="A249" s="4">
        <v>44168</v>
      </c>
      <c r="B249" s="5">
        <v>10177</v>
      </c>
      <c r="C249" s="5">
        <v>6233</v>
      </c>
      <c r="D249" s="5">
        <v>7129</v>
      </c>
      <c r="E249" s="5">
        <v>14098</v>
      </c>
      <c r="F249" s="5">
        <v>48746</v>
      </c>
      <c r="G249" s="5">
        <v>9966</v>
      </c>
      <c r="H249" s="5">
        <v>7859</v>
      </c>
      <c r="I249" s="5">
        <v>14917</v>
      </c>
      <c r="J249" s="5">
        <v>12544</v>
      </c>
      <c r="K249" s="5">
        <v>6291</v>
      </c>
      <c r="L249" s="5">
        <v>8150</v>
      </c>
      <c r="M249" s="5">
        <v>6735</v>
      </c>
      <c r="N249" s="5">
        <v>5439</v>
      </c>
      <c r="O249" s="5">
        <v>30187</v>
      </c>
      <c r="P249" s="5">
        <v>4903</v>
      </c>
      <c r="Q249" s="5">
        <v>11889</v>
      </c>
      <c r="R249" s="5">
        <v>3704</v>
      </c>
      <c r="S249" s="5">
        <v>7514</v>
      </c>
      <c r="T249" s="5">
        <v>9131</v>
      </c>
      <c r="U249" s="5">
        <v>6232</v>
      </c>
    </row>
    <row r="250" spans="1:21" hidden="1" x14ac:dyDescent="0.2">
      <c r="A250" s="4">
        <v>44169</v>
      </c>
      <c r="B250" s="5">
        <v>10534</v>
      </c>
      <c r="C250" s="5">
        <v>6423</v>
      </c>
      <c r="D250" s="5">
        <v>7429</v>
      </c>
      <c r="E250" s="5">
        <v>14387</v>
      </c>
      <c r="F250" s="5">
        <v>49680</v>
      </c>
      <c r="G250" s="5">
        <v>10227</v>
      </c>
      <c r="H250" s="5">
        <v>8098</v>
      </c>
      <c r="I250" s="5">
        <v>15201</v>
      </c>
      <c r="J250" s="5">
        <v>12992</v>
      </c>
      <c r="K250" s="5">
        <v>6451</v>
      </c>
      <c r="L250" s="5">
        <v>8418</v>
      </c>
      <c r="M250" s="5">
        <v>6924</v>
      </c>
      <c r="N250" s="5">
        <v>5610</v>
      </c>
      <c r="O250" s="5">
        <v>30897</v>
      </c>
      <c r="P250" s="5">
        <v>5094</v>
      </c>
      <c r="Q250" s="5">
        <v>12283</v>
      </c>
      <c r="R250" s="5">
        <v>3859</v>
      </c>
      <c r="S250" s="5">
        <v>7704</v>
      </c>
      <c r="T250" s="5">
        <v>9379</v>
      </c>
      <c r="U250" s="5">
        <v>6466</v>
      </c>
    </row>
    <row r="251" spans="1:21" hidden="1" x14ac:dyDescent="0.2">
      <c r="A251" s="4">
        <v>44170</v>
      </c>
      <c r="B251" s="5">
        <v>10759</v>
      </c>
      <c r="C251" s="5">
        <v>6612</v>
      </c>
      <c r="D251" s="5">
        <v>7654</v>
      </c>
      <c r="E251" s="5">
        <v>14604</v>
      </c>
      <c r="F251" s="5">
        <v>50786</v>
      </c>
      <c r="G251" s="5">
        <v>10462</v>
      </c>
      <c r="H251" s="5">
        <v>8279</v>
      </c>
      <c r="I251" s="5">
        <v>15479</v>
      </c>
      <c r="J251" s="5">
        <v>13335</v>
      </c>
      <c r="K251" s="5">
        <v>6619</v>
      </c>
      <c r="L251" s="5">
        <v>8611</v>
      </c>
      <c r="M251" s="5">
        <v>7089</v>
      </c>
      <c r="N251" s="5">
        <v>5733</v>
      </c>
      <c r="O251" s="5">
        <v>31617</v>
      </c>
      <c r="P251" s="5">
        <v>5275</v>
      </c>
      <c r="Q251" s="5">
        <v>12454</v>
      </c>
      <c r="R251" s="5">
        <v>4007</v>
      </c>
      <c r="S251" s="5">
        <v>7913</v>
      </c>
      <c r="T251" s="5">
        <v>9223</v>
      </c>
      <c r="U251" s="5">
        <v>6314</v>
      </c>
    </row>
    <row r="252" spans="1:21" hidden="1" x14ac:dyDescent="0.2">
      <c r="A252" s="4">
        <v>44171</v>
      </c>
      <c r="B252" s="5">
        <v>11051</v>
      </c>
      <c r="C252" s="5">
        <v>6871</v>
      </c>
      <c r="D252" s="5">
        <v>7946</v>
      </c>
      <c r="E252" s="5">
        <v>14970</v>
      </c>
      <c r="F252" s="5">
        <v>51753</v>
      </c>
      <c r="G252" s="5">
        <v>10735</v>
      </c>
      <c r="H252" s="5">
        <v>8505</v>
      </c>
      <c r="I252" s="5">
        <v>15762</v>
      </c>
      <c r="J252" s="5">
        <v>13836</v>
      </c>
      <c r="K252" s="5">
        <v>6823</v>
      </c>
      <c r="L252" s="5">
        <v>8955</v>
      </c>
      <c r="M252" s="5">
        <v>7346</v>
      </c>
      <c r="N252" s="5">
        <v>5885</v>
      </c>
      <c r="O252" s="5">
        <v>32317</v>
      </c>
      <c r="P252" s="5">
        <v>5448</v>
      </c>
      <c r="Q252" s="5">
        <v>12813</v>
      </c>
      <c r="R252" s="5">
        <v>4227</v>
      </c>
      <c r="S252" s="5">
        <v>8224</v>
      </c>
      <c r="T252" s="5">
        <v>9929</v>
      </c>
      <c r="U252" s="5">
        <v>6882</v>
      </c>
    </row>
    <row r="253" spans="1:21" hidden="1" x14ac:dyDescent="0.2">
      <c r="A253" s="4">
        <v>44172</v>
      </c>
      <c r="B253" s="5">
        <v>11238</v>
      </c>
      <c r="C253" s="5">
        <v>6983</v>
      </c>
      <c r="D253" s="5">
        <v>8092</v>
      </c>
      <c r="E253" s="5">
        <v>15174</v>
      </c>
      <c r="F253" s="5">
        <v>52416</v>
      </c>
      <c r="G253" s="5">
        <v>10912</v>
      </c>
      <c r="H253" s="5">
        <v>8665</v>
      </c>
      <c r="I253" s="5">
        <v>15917</v>
      </c>
      <c r="J253" s="5">
        <v>14026</v>
      </c>
      <c r="K253" s="5">
        <v>6937</v>
      </c>
      <c r="L253" s="5">
        <v>9086</v>
      </c>
      <c r="M253" s="5">
        <v>7476</v>
      </c>
      <c r="N253" s="5">
        <v>5967</v>
      </c>
      <c r="O253" s="5">
        <v>32934</v>
      </c>
      <c r="P253" s="5">
        <v>5538</v>
      </c>
      <c r="Q253" s="5">
        <v>12961</v>
      </c>
      <c r="R253" s="5">
        <v>4323</v>
      </c>
      <c r="S253" s="5">
        <v>8357</v>
      </c>
      <c r="T253" s="5">
        <v>10089</v>
      </c>
      <c r="U253" s="5">
        <v>7057</v>
      </c>
    </row>
    <row r="254" spans="1:21" hidden="1" x14ac:dyDescent="0.2">
      <c r="A254" s="4">
        <v>44173</v>
      </c>
      <c r="B254" s="5">
        <v>11331</v>
      </c>
      <c r="C254" s="5">
        <v>7051</v>
      </c>
      <c r="D254" s="5">
        <v>8185</v>
      </c>
      <c r="E254" s="5">
        <v>15208</v>
      </c>
      <c r="F254" s="5">
        <v>52788</v>
      </c>
      <c r="G254" s="5">
        <v>10984</v>
      </c>
      <c r="H254" s="5">
        <v>8756</v>
      </c>
      <c r="I254" s="5">
        <v>16034</v>
      </c>
      <c r="J254" s="5">
        <v>14117</v>
      </c>
      <c r="K254" s="5">
        <v>7029</v>
      </c>
      <c r="L254" s="5">
        <v>9208</v>
      </c>
      <c r="M254" s="5">
        <v>7607</v>
      </c>
      <c r="N254" s="5">
        <v>6017</v>
      </c>
      <c r="O254" s="5">
        <v>33252</v>
      </c>
      <c r="P254" s="5">
        <v>5614</v>
      </c>
      <c r="Q254" s="5">
        <v>13068</v>
      </c>
      <c r="R254" s="5">
        <v>4393</v>
      </c>
      <c r="S254" s="5">
        <v>8433</v>
      </c>
      <c r="T254" s="5">
        <v>10171</v>
      </c>
      <c r="U254" s="5">
        <v>7121</v>
      </c>
    </row>
    <row r="255" spans="1:21" hidden="1" x14ac:dyDescent="0.2">
      <c r="A255" s="4">
        <v>44174</v>
      </c>
      <c r="B255" s="5">
        <v>11427</v>
      </c>
      <c r="C255" s="5">
        <v>7187</v>
      </c>
      <c r="D255" s="5">
        <v>8354</v>
      </c>
      <c r="E255" s="5">
        <v>15381</v>
      </c>
      <c r="F255" s="5">
        <v>53263</v>
      </c>
      <c r="G255" s="5">
        <v>11122</v>
      </c>
      <c r="H255" s="5">
        <v>8842</v>
      </c>
      <c r="I255" s="5">
        <v>16170</v>
      </c>
      <c r="J255" s="5">
        <v>14336</v>
      </c>
      <c r="K255" s="5">
        <v>7140</v>
      </c>
      <c r="L255" s="5">
        <v>9382</v>
      </c>
      <c r="M255" s="5">
        <v>7749</v>
      </c>
      <c r="N255" s="5">
        <v>6105</v>
      </c>
      <c r="O255" s="5">
        <v>33611</v>
      </c>
      <c r="P255" s="5">
        <v>5753</v>
      </c>
      <c r="Q255" s="5">
        <v>13197</v>
      </c>
      <c r="R255" s="5">
        <v>4460</v>
      </c>
      <c r="S255" s="5">
        <v>8568</v>
      </c>
      <c r="T255" s="5">
        <v>10350</v>
      </c>
      <c r="U255" s="5">
        <v>7191</v>
      </c>
    </row>
    <row r="256" spans="1:21" hidden="1" x14ac:dyDescent="0.2">
      <c r="A256" s="4">
        <v>44175</v>
      </c>
      <c r="B256" s="5">
        <v>11720</v>
      </c>
      <c r="C256" s="5">
        <v>7374</v>
      </c>
      <c r="D256" s="5">
        <v>8628</v>
      </c>
      <c r="E256" s="5">
        <v>15635</v>
      </c>
      <c r="F256" s="5">
        <v>53901</v>
      </c>
      <c r="G256" s="5">
        <v>11461</v>
      </c>
      <c r="H256" s="5">
        <v>9073</v>
      </c>
      <c r="I256" s="5">
        <v>16425</v>
      </c>
      <c r="J256" s="5">
        <v>14709</v>
      </c>
      <c r="K256" s="5">
        <v>7279</v>
      </c>
      <c r="L256" s="5">
        <v>9600</v>
      </c>
      <c r="M256" s="5">
        <v>7902</v>
      </c>
      <c r="N256" s="5">
        <v>6311</v>
      </c>
      <c r="O256" s="5">
        <v>34142</v>
      </c>
      <c r="P256" s="5">
        <v>6031</v>
      </c>
      <c r="Q256" s="5">
        <v>13455</v>
      </c>
      <c r="R256" s="5">
        <v>4617</v>
      </c>
      <c r="S256" s="5">
        <v>8767</v>
      </c>
      <c r="T256" s="5">
        <v>10589</v>
      </c>
      <c r="U256" s="5">
        <v>7384</v>
      </c>
    </row>
    <row r="257" spans="1:21" hidden="1" x14ac:dyDescent="0.2">
      <c r="A257" s="4">
        <v>44176</v>
      </c>
      <c r="B257" s="5">
        <v>11990</v>
      </c>
      <c r="C257" s="5">
        <v>7610</v>
      </c>
      <c r="D257" s="5">
        <v>8932</v>
      </c>
      <c r="E257" s="5">
        <v>15899</v>
      </c>
      <c r="F257" s="5">
        <v>54691</v>
      </c>
      <c r="G257" s="5">
        <v>11781</v>
      </c>
      <c r="H257" s="5">
        <v>9350</v>
      </c>
      <c r="I257" s="5">
        <v>16673</v>
      </c>
      <c r="J257" s="5">
        <v>15114</v>
      </c>
      <c r="K257" s="5">
        <v>7431</v>
      </c>
      <c r="L257" s="5">
        <v>9911</v>
      </c>
      <c r="M257" s="5">
        <v>8110</v>
      </c>
      <c r="N257" s="5">
        <v>6501</v>
      </c>
      <c r="O257" s="5">
        <v>34893</v>
      </c>
      <c r="P257" s="5">
        <v>6294</v>
      </c>
      <c r="Q257" s="5">
        <v>13752</v>
      </c>
      <c r="R257" s="5">
        <v>4845</v>
      </c>
      <c r="S257" s="5">
        <v>8956</v>
      </c>
      <c r="T257" s="5">
        <v>10834</v>
      </c>
      <c r="U257" s="5">
        <v>7633</v>
      </c>
    </row>
    <row r="258" spans="1:21" hidden="1" x14ac:dyDescent="0.2">
      <c r="A258" s="4">
        <v>44177</v>
      </c>
      <c r="B258" s="5">
        <v>12226</v>
      </c>
      <c r="C258" s="5">
        <v>7854</v>
      </c>
      <c r="D258" s="5">
        <v>9231</v>
      </c>
      <c r="E258" s="5">
        <v>16196</v>
      </c>
      <c r="F258" s="5">
        <v>55310</v>
      </c>
      <c r="G258" s="5">
        <v>12075</v>
      </c>
      <c r="H258" s="5">
        <v>9569</v>
      </c>
      <c r="I258" s="5">
        <v>16903</v>
      </c>
      <c r="J258" s="5">
        <v>15387</v>
      </c>
      <c r="K258" s="5">
        <v>7601</v>
      </c>
      <c r="L258" s="5">
        <v>10183</v>
      </c>
      <c r="M258" s="5">
        <v>8283</v>
      </c>
      <c r="N258" s="5">
        <v>6662</v>
      </c>
      <c r="O258" s="5">
        <v>35351</v>
      </c>
      <c r="P258" s="5">
        <v>6523</v>
      </c>
      <c r="Q258" s="5">
        <v>13959</v>
      </c>
      <c r="R258" s="5">
        <v>4976</v>
      </c>
      <c r="S258" s="5">
        <v>9130</v>
      </c>
      <c r="T258" s="5">
        <v>11076</v>
      </c>
      <c r="U258" s="5">
        <v>7752</v>
      </c>
    </row>
    <row r="259" spans="1:21" hidden="1" x14ac:dyDescent="0.2">
      <c r="A259" s="4">
        <v>44178</v>
      </c>
      <c r="B259" s="5">
        <v>12374</v>
      </c>
      <c r="C259" s="5">
        <v>8023</v>
      </c>
      <c r="D259" s="5">
        <v>9384</v>
      </c>
      <c r="E259" s="5">
        <v>16465</v>
      </c>
      <c r="F259" s="5">
        <v>55801</v>
      </c>
      <c r="G259" s="5">
        <v>12262</v>
      </c>
      <c r="H259" s="5">
        <v>9783</v>
      </c>
      <c r="I259" s="5">
        <v>17090</v>
      </c>
      <c r="J259" s="5">
        <v>15612</v>
      </c>
      <c r="K259" s="5">
        <v>7713</v>
      </c>
      <c r="L259" s="5">
        <v>10442</v>
      </c>
      <c r="M259" s="5">
        <v>8428</v>
      </c>
      <c r="N259" s="5">
        <v>6788</v>
      </c>
      <c r="O259" s="5">
        <v>35776</v>
      </c>
      <c r="P259" s="5">
        <v>6736</v>
      </c>
      <c r="Q259" s="5">
        <v>14125</v>
      </c>
      <c r="R259" s="5">
        <v>5121</v>
      </c>
      <c r="S259" s="5">
        <v>9282</v>
      </c>
      <c r="T259" s="5">
        <v>11264</v>
      </c>
      <c r="U259" s="5">
        <v>7931</v>
      </c>
    </row>
    <row r="260" spans="1:21" hidden="1" x14ac:dyDescent="0.2">
      <c r="A260" s="4">
        <v>44179</v>
      </c>
      <c r="B260" s="5">
        <v>12568</v>
      </c>
      <c r="C260" s="5">
        <v>8169</v>
      </c>
      <c r="D260" s="5">
        <v>9531</v>
      </c>
      <c r="E260" s="5">
        <v>16608</v>
      </c>
      <c r="F260" s="5">
        <v>56312</v>
      </c>
      <c r="G260" s="5">
        <v>12468</v>
      </c>
      <c r="H260" s="5">
        <v>9950</v>
      </c>
      <c r="I260" s="5">
        <v>17254</v>
      </c>
      <c r="J260" s="5">
        <v>15795</v>
      </c>
      <c r="K260" s="5">
        <v>7806</v>
      </c>
      <c r="L260" s="5">
        <v>10575</v>
      </c>
      <c r="M260" s="5">
        <v>8558</v>
      </c>
      <c r="N260" s="5">
        <v>6903</v>
      </c>
      <c r="O260" s="5">
        <v>36231</v>
      </c>
      <c r="P260" s="5">
        <v>6828</v>
      </c>
      <c r="Q260" s="5">
        <v>14269</v>
      </c>
      <c r="R260" s="5">
        <v>5278</v>
      </c>
      <c r="S260" s="5">
        <v>9369</v>
      </c>
      <c r="T260" s="5">
        <v>11364</v>
      </c>
      <c r="U260" s="5">
        <v>8034</v>
      </c>
    </row>
    <row r="261" spans="1:21" hidden="1" x14ac:dyDescent="0.2">
      <c r="A261" s="4">
        <v>44180</v>
      </c>
      <c r="B261" s="5">
        <v>12638</v>
      </c>
      <c r="C261" s="5">
        <v>8245</v>
      </c>
      <c r="D261" s="5">
        <v>9629</v>
      </c>
      <c r="E261" s="5">
        <v>16690</v>
      </c>
      <c r="F261" s="5">
        <v>56579</v>
      </c>
      <c r="G261" s="5">
        <v>12560</v>
      </c>
      <c r="H261" s="5">
        <v>9993</v>
      </c>
      <c r="I261" s="5">
        <v>17287</v>
      </c>
      <c r="J261" s="5">
        <v>15891</v>
      </c>
      <c r="K261" s="5">
        <v>7858</v>
      </c>
      <c r="L261" s="5">
        <v>10716</v>
      </c>
      <c r="M261" s="5">
        <v>8668</v>
      </c>
      <c r="N261" s="5">
        <v>6929</v>
      </c>
      <c r="O261" s="5">
        <v>36494</v>
      </c>
      <c r="P261" s="5">
        <v>6896</v>
      </c>
      <c r="Q261" s="5">
        <v>14351</v>
      </c>
      <c r="R261" s="5">
        <v>5323</v>
      </c>
      <c r="S261" s="5">
        <v>9442</v>
      </c>
      <c r="T261" s="5">
        <v>11465</v>
      </c>
      <c r="U261" s="5">
        <v>8109</v>
      </c>
    </row>
    <row r="262" spans="1:21" hidden="1" x14ac:dyDescent="0.2">
      <c r="A262" s="4">
        <v>44181</v>
      </c>
      <c r="B262" s="5">
        <v>12728</v>
      </c>
      <c r="C262" s="5">
        <v>8361</v>
      </c>
      <c r="D262" s="5">
        <v>9765</v>
      </c>
      <c r="E262" s="5">
        <v>16854</v>
      </c>
      <c r="F262" s="5">
        <v>57000</v>
      </c>
      <c r="G262" s="5">
        <v>12737</v>
      </c>
      <c r="H262" s="5">
        <v>10106</v>
      </c>
      <c r="I262" s="5">
        <v>17381</v>
      </c>
      <c r="J262" s="5">
        <v>16151</v>
      </c>
      <c r="K262" s="5">
        <v>7948</v>
      </c>
      <c r="L262" s="5">
        <v>10834</v>
      </c>
      <c r="M262" s="5">
        <v>8769</v>
      </c>
      <c r="N262" s="5">
        <v>7056</v>
      </c>
      <c r="O262" s="5">
        <v>36780</v>
      </c>
      <c r="P262" s="5">
        <v>6937</v>
      </c>
      <c r="Q262" s="5">
        <v>14507</v>
      </c>
      <c r="R262" s="5">
        <v>5366</v>
      </c>
      <c r="S262" s="5">
        <v>9549</v>
      </c>
      <c r="T262" s="5">
        <v>11574</v>
      </c>
      <c r="U262" s="5">
        <v>8164</v>
      </c>
    </row>
    <row r="263" spans="1:21" hidden="1" x14ac:dyDescent="0.2">
      <c r="A263" s="4">
        <v>44182</v>
      </c>
      <c r="B263" s="5">
        <v>12899</v>
      </c>
      <c r="C263" s="5">
        <v>8514</v>
      </c>
      <c r="D263" s="5">
        <v>9845</v>
      </c>
      <c r="E263" s="5">
        <v>17028</v>
      </c>
      <c r="F263" s="5">
        <v>57352</v>
      </c>
      <c r="G263" s="5">
        <v>12865</v>
      </c>
      <c r="H263" s="5">
        <v>10206</v>
      </c>
      <c r="I263" s="5">
        <v>17502</v>
      </c>
      <c r="J263" s="5">
        <v>16439</v>
      </c>
      <c r="K263" s="5">
        <v>8046</v>
      </c>
      <c r="L263" s="5">
        <v>10990</v>
      </c>
      <c r="M263" s="5">
        <v>8860</v>
      </c>
      <c r="N263" s="5">
        <v>7174</v>
      </c>
      <c r="O263" s="5">
        <v>37044</v>
      </c>
      <c r="P263" s="5">
        <v>7020</v>
      </c>
      <c r="Q263" s="5">
        <v>14662</v>
      </c>
      <c r="R263" s="5">
        <v>5484</v>
      </c>
      <c r="S263" s="5">
        <v>9611</v>
      </c>
      <c r="T263" s="5">
        <v>11709</v>
      </c>
      <c r="U263" s="5">
        <v>8299</v>
      </c>
    </row>
    <row r="264" spans="1:21" hidden="1" x14ac:dyDescent="0.2">
      <c r="A264" s="4">
        <v>44183</v>
      </c>
      <c r="B264" s="5">
        <v>13084</v>
      </c>
      <c r="C264" s="5">
        <v>8709</v>
      </c>
      <c r="D264" s="5">
        <v>9939</v>
      </c>
      <c r="E264" s="5">
        <v>17173</v>
      </c>
      <c r="F264" s="5">
        <v>58036</v>
      </c>
      <c r="G264" s="5">
        <v>13155</v>
      </c>
      <c r="H264" s="5">
        <v>10432</v>
      </c>
      <c r="I264" s="5">
        <v>17693</v>
      </c>
      <c r="J264" s="5">
        <v>16694</v>
      </c>
      <c r="K264" s="5">
        <v>8191</v>
      </c>
      <c r="L264" s="5">
        <v>11196</v>
      </c>
      <c r="M264" s="5">
        <v>9053</v>
      </c>
      <c r="N264" s="5">
        <v>7268</v>
      </c>
      <c r="O264" s="5">
        <v>37623</v>
      </c>
      <c r="P264" s="5">
        <v>7184</v>
      </c>
      <c r="Q264" s="5">
        <v>14870</v>
      </c>
      <c r="R264" s="5">
        <v>5659</v>
      </c>
      <c r="S264" s="5">
        <v>9713</v>
      </c>
      <c r="T264" s="5">
        <v>11870</v>
      </c>
      <c r="U264" s="5">
        <v>8435</v>
      </c>
    </row>
    <row r="265" spans="1:21" hidden="1" x14ac:dyDescent="0.2">
      <c r="A265" s="4">
        <v>44184</v>
      </c>
      <c r="B265" s="5">
        <v>13346</v>
      </c>
      <c r="C265" s="5">
        <v>8856</v>
      </c>
      <c r="D265" s="5">
        <v>10189</v>
      </c>
      <c r="E265" s="5">
        <v>17402</v>
      </c>
      <c r="F265" s="5">
        <v>58454</v>
      </c>
      <c r="G265" s="5">
        <v>13528</v>
      </c>
      <c r="H265" s="5">
        <v>10598</v>
      </c>
      <c r="I265" s="5">
        <v>17827</v>
      </c>
      <c r="J265" s="5">
        <v>16928</v>
      </c>
      <c r="K265" s="5">
        <v>8316</v>
      </c>
      <c r="L265" s="5">
        <v>11321</v>
      </c>
      <c r="M265" s="5">
        <v>9176</v>
      </c>
      <c r="N265" s="5">
        <v>7422</v>
      </c>
      <c r="O265" s="5">
        <v>38076</v>
      </c>
      <c r="P265" s="5">
        <v>7415</v>
      </c>
      <c r="Q265" s="5">
        <v>15015</v>
      </c>
      <c r="R265" s="5">
        <v>5742</v>
      </c>
      <c r="S265" s="5">
        <v>9816</v>
      </c>
      <c r="T265" s="5">
        <v>12015</v>
      </c>
      <c r="U265" s="5">
        <v>8582</v>
      </c>
    </row>
    <row r="266" spans="1:21" hidden="1" x14ac:dyDescent="0.2">
      <c r="A266" s="4">
        <v>44185</v>
      </c>
      <c r="B266" s="5">
        <v>13474</v>
      </c>
      <c r="C266" s="5">
        <v>9056</v>
      </c>
      <c r="D266" s="5">
        <v>10292</v>
      </c>
      <c r="E266" s="5">
        <v>17557</v>
      </c>
      <c r="F266" s="5">
        <v>58948</v>
      </c>
      <c r="G266" s="5">
        <v>13686</v>
      </c>
      <c r="H266" s="5">
        <v>10741</v>
      </c>
      <c r="I266" s="5">
        <v>17926</v>
      </c>
      <c r="J266" s="5">
        <v>17054</v>
      </c>
      <c r="K266" s="5">
        <v>8392</v>
      </c>
      <c r="L266" s="5">
        <v>11443</v>
      </c>
      <c r="M266" s="5">
        <v>9351</v>
      </c>
      <c r="N266" s="5">
        <v>7480</v>
      </c>
      <c r="O266" s="5">
        <v>38412</v>
      </c>
      <c r="P266" s="5">
        <v>7508</v>
      </c>
      <c r="Q266" s="5">
        <v>15138</v>
      </c>
      <c r="R266" s="5">
        <v>5817</v>
      </c>
      <c r="S266" s="5">
        <v>9896</v>
      </c>
      <c r="T266" s="5">
        <v>12140</v>
      </c>
      <c r="U266" s="5">
        <v>8678</v>
      </c>
    </row>
    <row r="267" spans="1:21" hidden="1" x14ac:dyDescent="0.2">
      <c r="A267" s="4">
        <v>44186</v>
      </c>
      <c r="B267" s="5">
        <v>13632</v>
      </c>
      <c r="C267" s="5">
        <v>9163</v>
      </c>
      <c r="D267" s="5">
        <v>10359</v>
      </c>
      <c r="E267" s="5">
        <v>17619</v>
      </c>
      <c r="F267" s="5">
        <v>59235</v>
      </c>
      <c r="G267" s="5">
        <v>13820</v>
      </c>
      <c r="H267" s="5">
        <v>10833</v>
      </c>
      <c r="I267" s="5">
        <v>17980</v>
      </c>
      <c r="J267" s="5">
        <v>17197</v>
      </c>
      <c r="K267" s="5">
        <v>8465</v>
      </c>
      <c r="L267" s="5">
        <v>11533</v>
      </c>
      <c r="M267" s="5">
        <v>9409</v>
      </c>
      <c r="N267" s="5">
        <v>7525</v>
      </c>
      <c r="O267" s="5">
        <v>38700</v>
      </c>
      <c r="P267" s="5">
        <v>7650</v>
      </c>
      <c r="Q267" s="5">
        <v>15220</v>
      </c>
      <c r="R267" s="5">
        <v>5884</v>
      </c>
      <c r="S267" s="5">
        <v>9964</v>
      </c>
      <c r="T267" s="5">
        <v>12210</v>
      </c>
      <c r="U267" s="5">
        <v>8732</v>
      </c>
    </row>
    <row r="268" spans="1:21" hidden="1" x14ac:dyDescent="0.2">
      <c r="A268" s="4">
        <v>44187</v>
      </c>
      <c r="B268" s="5">
        <v>13680</v>
      </c>
      <c r="C268" s="5">
        <v>9256</v>
      </c>
      <c r="D268" s="5">
        <v>10405</v>
      </c>
      <c r="E268" s="5">
        <v>17654</v>
      </c>
      <c r="F268" s="5">
        <v>59396</v>
      </c>
      <c r="G268" s="5">
        <v>13868</v>
      </c>
      <c r="H268" s="5">
        <v>10879</v>
      </c>
      <c r="I268" s="5">
        <v>18000</v>
      </c>
      <c r="J268" s="5">
        <v>17291</v>
      </c>
      <c r="K268" s="5">
        <v>8494</v>
      </c>
      <c r="L268" s="5">
        <v>11591</v>
      </c>
      <c r="M268" s="5">
        <v>9446</v>
      </c>
      <c r="N268" s="5">
        <v>7537</v>
      </c>
      <c r="O268" s="5">
        <v>38839</v>
      </c>
      <c r="P268" s="5">
        <v>7712</v>
      </c>
      <c r="Q268" s="5">
        <v>15323</v>
      </c>
      <c r="R268" s="5">
        <v>5909</v>
      </c>
      <c r="S268" s="5">
        <v>10018</v>
      </c>
      <c r="T268" s="5">
        <v>12288</v>
      </c>
      <c r="U268" s="5">
        <v>8782</v>
      </c>
    </row>
    <row r="269" spans="1:21" hidden="1" x14ac:dyDescent="0.2">
      <c r="A269" s="4">
        <v>44188</v>
      </c>
      <c r="B269" s="5">
        <v>13746</v>
      </c>
      <c r="C269" s="5">
        <v>9361</v>
      </c>
      <c r="D269" s="5">
        <v>10500</v>
      </c>
      <c r="E269" s="5">
        <v>17747</v>
      </c>
      <c r="F269" s="5">
        <v>59694</v>
      </c>
      <c r="G269" s="5">
        <v>13959</v>
      </c>
      <c r="H269" s="5">
        <v>10969</v>
      </c>
      <c r="I269" s="5">
        <v>18085</v>
      </c>
      <c r="J269" s="5">
        <v>17416</v>
      </c>
      <c r="K269" s="5">
        <v>8555</v>
      </c>
      <c r="L269" s="5">
        <v>11700</v>
      </c>
      <c r="M269" s="5">
        <v>9511</v>
      </c>
      <c r="N269" s="5">
        <v>7618</v>
      </c>
      <c r="O269" s="5">
        <v>39001</v>
      </c>
      <c r="P269" s="5">
        <v>7812</v>
      </c>
      <c r="Q269" s="5">
        <v>15398</v>
      </c>
      <c r="R269" s="5">
        <v>5944</v>
      </c>
      <c r="S269" s="5">
        <v>10060</v>
      </c>
      <c r="T269" s="5">
        <v>12372</v>
      </c>
      <c r="U269" s="5">
        <v>8814</v>
      </c>
    </row>
    <row r="270" spans="1:21" hidden="1" x14ac:dyDescent="0.2">
      <c r="A270" s="4">
        <v>44189</v>
      </c>
      <c r="B270" s="5">
        <v>13953</v>
      </c>
      <c r="C270" s="5">
        <v>9561</v>
      </c>
      <c r="D270" s="5">
        <v>10639</v>
      </c>
      <c r="E270" s="5">
        <v>17869</v>
      </c>
      <c r="F270" s="5">
        <v>60125</v>
      </c>
      <c r="G270" s="5">
        <v>14157</v>
      </c>
      <c r="H270" s="5">
        <v>11113</v>
      </c>
      <c r="I270" s="5">
        <v>18292</v>
      </c>
      <c r="J270" s="5">
        <v>17660</v>
      </c>
      <c r="K270" s="5">
        <v>8650</v>
      </c>
      <c r="L270" s="5">
        <v>11829</v>
      </c>
      <c r="M270" s="5">
        <v>9613</v>
      </c>
      <c r="N270" s="5">
        <v>7692</v>
      </c>
      <c r="O270" s="5">
        <v>39332</v>
      </c>
      <c r="P270" s="5">
        <v>7994</v>
      </c>
      <c r="Q270" s="5">
        <v>15510</v>
      </c>
      <c r="R270" s="5">
        <v>6018</v>
      </c>
      <c r="S270" s="5">
        <v>10137</v>
      </c>
      <c r="T270" s="5">
        <v>12518</v>
      </c>
      <c r="U270" s="5">
        <v>8892</v>
      </c>
    </row>
    <row r="271" spans="1:21" hidden="1" x14ac:dyDescent="0.2">
      <c r="A271" s="4">
        <v>44190</v>
      </c>
      <c r="B271" s="5">
        <v>14084</v>
      </c>
      <c r="C271" s="5">
        <v>9739</v>
      </c>
      <c r="D271" s="5">
        <v>10717</v>
      </c>
      <c r="E271" s="5">
        <v>18005</v>
      </c>
      <c r="F271" s="5">
        <v>60562</v>
      </c>
      <c r="G271" s="5">
        <v>14264</v>
      </c>
      <c r="H271" s="5">
        <v>11216</v>
      </c>
      <c r="I271" s="5">
        <v>18419</v>
      </c>
      <c r="J271" s="5">
        <v>17858</v>
      </c>
      <c r="K271" s="5">
        <v>8694</v>
      </c>
      <c r="L271" s="5">
        <v>11954</v>
      </c>
      <c r="M271" s="5">
        <v>9670</v>
      </c>
      <c r="N271" s="5">
        <v>7752</v>
      </c>
      <c r="O271" s="5">
        <v>39601</v>
      </c>
      <c r="P271" s="5">
        <v>8113</v>
      </c>
      <c r="Q271" s="5">
        <v>15630</v>
      </c>
      <c r="R271" s="5">
        <v>6067</v>
      </c>
      <c r="S271" s="5">
        <v>10203</v>
      </c>
      <c r="T271" s="5">
        <v>12646</v>
      </c>
      <c r="U271" s="5">
        <v>8970</v>
      </c>
    </row>
    <row r="272" spans="1:21" hidden="1" x14ac:dyDescent="0.2">
      <c r="A272" s="4">
        <v>44191</v>
      </c>
      <c r="B272" s="5">
        <v>14197</v>
      </c>
      <c r="C272" s="5">
        <v>9839</v>
      </c>
      <c r="D272" s="5">
        <v>10770</v>
      </c>
      <c r="E272" s="5">
        <v>18020</v>
      </c>
      <c r="F272" s="5">
        <v>60752</v>
      </c>
      <c r="G272" s="5">
        <v>14331</v>
      </c>
      <c r="H272" s="5">
        <v>11244</v>
      </c>
      <c r="I272" s="5">
        <v>18457</v>
      </c>
      <c r="J272" s="5">
        <v>17947</v>
      </c>
      <c r="K272" s="5">
        <v>8752</v>
      </c>
      <c r="L272" s="5">
        <v>12034</v>
      </c>
      <c r="M272" s="5">
        <v>9711</v>
      </c>
      <c r="N272" s="5">
        <v>7754</v>
      </c>
      <c r="O272" s="5">
        <v>39734</v>
      </c>
      <c r="P272" s="5">
        <v>8166</v>
      </c>
      <c r="Q272" s="5">
        <v>15711</v>
      </c>
      <c r="R272" s="5">
        <v>6082</v>
      </c>
      <c r="S272" s="5">
        <v>10208</v>
      </c>
      <c r="T272" s="5">
        <v>12665</v>
      </c>
      <c r="U272" s="5">
        <v>8988</v>
      </c>
    </row>
    <row r="273" spans="1:21" hidden="1" x14ac:dyDescent="0.2">
      <c r="A273" s="4">
        <v>44192</v>
      </c>
      <c r="B273" s="5">
        <v>14247</v>
      </c>
      <c r="C273" s="5">
        <v>9879</v>
      </c>
      <c r="D273" s="5">
        <v>10804</v>
      </c>
      <c r="E273" s="5">
        <v>18076</v>
      </c>
      <c r="F273" s="5">
        <v>60814</v>
      </c>
      <c r="G273" s="5">
        <v>14394</v>
      </c>
      <c r="H273" s="5">
        <v>11275</v>
      </c>
      <c r="I273" s="5">
        <v>18481</v>
      </c>
      <c r="J273" s="5">
        <v>17999</v>
      </c>
      <c r="K273" s="5">
        <v>8760</v>
      </c>
      <c r="L273" s="5">
        <v>12062</v>
      </c>
      <c r="M273" s="5">
        <v>9721</v>
      </c>
      <c r="N273" s="5">
        <v>7755</v>
      </c>
      <c r="O273" s="5">
        <v>39784</v>
      </c>
      <c r="P273" s="5">
        <v>8180</v>
      </c>
      <c r="Q273" s="5">
        <v>15762</v>
      </c>
      <c r="R273" s="5">
        <v>6092</v>
      </c>
      <c r="S273" s="5">
        <v>10248</v>
      </c>
      <c r="T273" s="5">
        <v>12696</v>
      </c>
      <c r="U273" s="5">
        <v>9031</v>
      </c>
    </row>
    <row r="274" spans="1:21" hidden="1" x14ac:dyDescent="0.2">
      <c r="A274" s="4">
        <v>44193</v>
      </c>
      <c r="B274" s="5">
        <v>14280</v>
      </c>
      <c r="C274" s="5">
        <v>9915</v>
      </c>
      <c r="D274" s="5">
        <v>10811</v>
      </c>
      <c r="E274" s="5">
        <v>18100</v>
      </c>
      <c r="F274" s="5">
        <v>60924</v>
      </c>
      <c r="G274" s="5">
        <v>14433</v>
      </c>
      <c r="H274" s="5">
        <v>11292</v>
      </c>
      <c r="I274" s="5">
        <v>18486</v>
      </c>
      <c r="J274" s="5">
        <v>18025</v>
      </c>
      <c r="K274" s="5">
        <v>8771</v>
      </c>
      <c r="L274" s="5">
        <v>12127</v>
      </c>
      <c r="M274" s="5">
        <v>9727</v>
      </c>
      <c r="N274" s="5">
        <v>7779</v>
      </c>
      <c r="O274" s="5">
        <v>39843</v>
      </c>
      <c r="P274" s="5">
        <v>8208</v>
      </c>
      <c r="Q274" s="5">
        <v>15786</v>
      </c>
      <c r="R274" s="5">
        <v>6140</v>
      </c>
      <c r="S274" s="5">
        <v>10256</v>
      </c>
      <c r="T274" s="5">
        <v>12724</v>
      </c>
      <c r="U274" s="5">
        <v>9042</v>
      </c>
    </row>
    <row r="275" spans="1:21" hidden="1" x14ac:dyDescent="0.2">
      <c r="A275" s="4">
        <v>44194</v>
      </c>
      <c r="B275" s="5">
        <v>14318</v>
      </c>
      <c r="C275" s="5">
        <v>9984</v>
      </c>
      <c r="D275" s="5">
        <v>10842</v>
      </c>
      <c r="E275" s="5">
        <v>18146</v>
      </c>
      <c r="F275" s="5">
        <v>61041</v>
      </c>
      <c r="G275" s="5">
        <v>14503</v>
      </c>
      <c r="H275" s="5">
        <v>11337</v>
      </c>
      <c r="I275" s="5">
        <v>18521</v>
      </c>
      <c r="J275" s="5">
        <v>18092</v>
      </c>
      <c r="K275" s="5">
        <v>8801</v>
      </c>
      <c r="L275" s="5">
        <v>12167</v>
      </c>
      <c r="M275" s="5">
        <v>9754</v>
      </c>
      <c r="N275" s="5">
        <v>7789</v>
      </c>
      <c r="O275" s="5">
        <v>39909</v>
      </c>
      <c r="P275" s="5">
        <v>8260</v>
      </c>
      <c r="Q275" s="5">
        <v>15848</v>
      </c>
      <c r="R275" s="5">
        <v>6172</v>
      </c>
      <c r="S275" s="5">
        <v>10269</v>
      </c>
      <c r="T275" s="5">
        <v>12750</v>
      </c>
      <c r="U275" s="5">
        <v>9068</v>
      </c>
    </row>
    <row r="276" spans="1:21" hidden="1" x14ac:dyDescent="0.2">
      <c r="A276" s="4">
        <v>44195</v>
      </c>
      <c r="B276" s="5">
        <v>14387</v>
      </c>
      <c r="C276" s="5">
        <v>10098</v>
      </c>
      <c r="D276" s="5">
        <v>10894</v>
      </c>
      <c r="E276" s="5">
        <v>18193</v>
      </c>
      <c r="F276" s="5">
        <v>61405</v>
      </c>
      <c r="G276" s="5">
        <v>14588</v>
      </c>
      <c r="H276" s="5">
        <v>11441</v>
      </c>
      <c r="I276" s="5">
        <v>18606</v>
      </c>
      <c r="J276" s="5">
        <v>18264</v>
      </c>
      <c r="K276" s="5">
        <v>8866</v>
      </c>
      <c r="L276" s="5">
        <v>12256</v>
      </c>
      <c r="M276" s="5">
        <v>9814</v>
      </c>
      <c r="N276" s="5">
        <v>7849</v>
      </c>
      <c r="O276" s="5">
        <v>40131</v>
      </c>
      <c r="P276" s="5">
        <v>8349</v>
      </c>
      <c r="Q276" s="5">
        <v>15906</v>
      </c>
      <c r="R276" s="5">
        <v>6206</v>
      </c>
      <c r="S276" s="5">
        <v>10336</v>
      </c>
      <c r="T276" s="5">
        <v>12823</v>
      </c>
      <c r="U276" s="5">
        <v>9131</v>
      </c>
    </row>
    <row r="277" spans="1:21" hidden="1" x14ac:dyDescent="0.2">
      <c r="A277" s="4">
        <v>44196</v>
      </c>
      <c r="B277" s="5">
        <v>14577</v>
      </c>
      <c r="C277" s="5">
        <v>10291</v>
      </c>
      <c r="D277" s="5">
        <v>10977</v>
      </c>
      <c r="E277" s="5">
        <v>18327</v>
      </c>
      <c r="F277" s="5">
        <v>61752</v>
      </c>
      <c r="G277" s="5">
        <v>14783</v>
      </c>
      <c r="H277" s="5">
        <v>11577</v>
      </c>
      <c r="I277" s="5">
        <v>18730</v>
      </c>
      <c r="J277" s="5">
        <v>18490</v>
      </c>
      <c r="K277" s="5">
        <v>8946</v>
      </c>
      <c r="L277" s="5">
        <v>12398</v>
      </c>
      <c r="M277" s="5">
        <v>9904</v>
      </c>
      <c r="N277" s="5">
        <v>7963</v>
      </c>
      <c r="O277" s="5">
        <v>40421</v>
      </c>
      <c r="P277" s="5">
        <v>8471</v>
      </c>
      <c r="Q277" s="5">
        <v>16014</v>
      </c>
      <c r="R277" s="5">
        <v>6294</v>
      </c>
      <c r="S277" s="5">
        <v>10414</v>
      </c>
      <c r="T277" s="5">
        <v>12984</v>
      </c>
      <c r="U277" s="5">
        <v>9221</v>
      </c>
    </row>
    <row r="278" spans="1:21" hidden="1" x14ac:dyDescent="0.2">
      <c r="A278" s="4">
        <v>44197</v>
      </c>
      <c r="B278" s="5">
        <v>14751</v>
      </c>
      <c r="C278" s="5">
        <v>10473</v>
      </c>
      <c r="D278" s="5">
        <v>11075</v>
      </c>
      <c r="E278" s="5">
        <v>18481</v>
      </c>
      <c r="F278" s="5">
        <v>62080</v>
      </c>
      <c r="G278" s="5">
        <v>14942</v>
      </c>
      <c r="H278" s="5">
        <v>11736</v>
      </c>
      <c r="I278" s="5">
        <v>18814</v>
      </c>
      <c r="J278" s="5">
        <v>18652</v>
      </c>
      <c r="K278" s="5">
        <v>9029</v>
      </c>
      <c r="L278" s="5">
        <v>12489</v>
      </c>
      <c r="M278" s="5">
        <v>9986</v>
      </c>
      <c r="N278" s="5">
        <v>8018</v>
      </c>
      <c r="O278" s="5">
        <v>40667</v>
      </c>
      <c r="P278" s="5">
        <v>8594</v>
      </c>
      <c r="Q278" s="5">
        <v>16121</v>
      </c>
      <c r="R278" s="5">
        <v>6403</v>
      </c>
      <c r="S278" s="5">
        <v>10482</v>
      </c>
      <c r="T278" s="5">
        <v>13137</v>
      </c>
      <c r="U278" s="5">
        <v>9348</v>
      </c>
    </row>
    <row r="279" spans="1:21" hidden="1" x14ac:dyDescent="0.2">
      <c r="A279" s="4">
        <v>44198</v>
      </c>
      <c r="B279" s="5">
        <v>14845</v>
      </c>
      <c r="C279" s="5">
        <v>10537</v>
      </c>
      <c r="D279" s="5">
        <v>11152</v>
      </c>
      <c r="E279" s="5">
        <v>18522</v>
      </c>
      <c r="F279" s="5">
        <v>62298</v>
      </c>
      <c r="G279" s="5">
        <v>14994</v>
      </c>
      <c r="H279" s="5">
        <v>11816</v>
      </c>
      <c r="I279" s="5">
        <v>18871</v>
      </c>
      <c r="J279" s="5">
        <v>18747</v>
      </c>
      <c r="K279" s="5">
        <v>9073</v>
      </c>
      <c r="L279" s="5">
        <v>12568</v>
      </c>
      <c r="M279" s="5">
        <v>9999</v>
      </c>
      <c r="N279" s="5">
        <v>8046</v>
      </c>
      <c r="O279" s="5">
        <v>40847</v>
      </c>
      <c r="P279" s="5">
        <v>8679</v>
      </c>
      <c r="Q279" s="5">
        <v>16209</v>
      </c>
      <c r="R279" s="5">
        <v>6413</v>
      </c>
      <c r="S279" s="5">
        <v>10512</v>
      </c>
      <c r="T279" s="5">
        <v>13182</v>
      </c>
      <c r="U279" s="5">
        <v>9378</v>
      </c>
    </row>
    <row r="280" spans="1:21" hidden="1" x14ac:dyDescent="0.2">
      <c r="A280" s="4">
        <v>44199</v>
      </c>
      <c r="B280" s="5">
        <v>14934</v>
      </c>
      <c r="C280" s="5">
        <v>10613</v>
      </c>
      <c r="D280" s="5">
        <v>11194</v>
      </c>
      <c r="E280" s="5">
        <v>18607</v>
      </c>
      <c r="F280" s="5">
        <v>62423</v>
      </c>
      <c r="G280" s="5">
        <v>15056</v>
      </c>
      <c r="H280" s="5">
        <v>11890</v>
      </c>
      <c r="I280" s="5">
        <v>18939</v>
      </c>
      <c r="J280" s="5">
        <v>18796</v>
      </c>
      <c r="K280" s="5">
        <v>9102</v>
      </c>
      <c r="L280" s="5">
        <v>12631</v>
      </c>
      <c r="M280" s="5">
        <v>10048</v>
      </c>
      <c r="N280" s="5">
        <v>8049</v>
      </c>
      <c r="O280" s="5">
        <v>41036</v>
      </c>
      <c r="P280" s="5">
        <v>8720</v>
      </c>
      <c r="Q280" s="5">
        <v>16277</v>
      </c>
      <c r="R280" s="5">
        <v>6503</v>
      </c>
      <c r="S280" s="5">
        <v>10517</v>
      </c>
      <c r="T280" s="5">
        <v>13205</v>
      </c>
      <c r="U280" s="5">
        <v>9455</v>
      </c>
    </row>
    <row r="281" spans="1:21" hidden="1" x14ac:dyDescent="0.2">
      <c r="A281" s="4">
        <v>44200</v>
      </c>
      <c r="B281" s="5">
        <v>14967</v>
      </c>
      <c r="C281" s="5">
        <v>10658</v>
      </c>
      <c r="D281" s="5">
        <v>11222</v>
      </c>
      <c r="E281" s="5">
        <v>18651</v>
      </c>
      <c r="F281" s="5">
        <v>62579</v>
      </c>
      <c r="G281" s="5">
        <v>15110</v>
      </c>
      <c r="H281" s="5">
        <v>11956</v>
      </c>
      <c r="I281" s="5">
        <v>18950</v>
      </c>
      <c r="J281" s="5">
        <v>18847</v>
      </c>
      <c r="K281" s="5">
        <v>9124</v>
      </c>
      <c r="L281" s="5">
        <v>12645</v>
      </c>
      <c r="M281" s="5">
        <v>10071</v>
      </c>
      <c r="N281" s="5">
        <v>8052</v>
      </c>
      <c r="O281" s="5">
        <v>41179</v>
      </c>
      <c r="P281" s="5">
        <v>8748</v>
      </c>
      <c r="Q281" s="5">
        <v>16324</v>
      </c>
      <c r="R281" s="5">
        <v>6521</v>
      </c>
      <c r="S281" s="5">
        <v>10560</v>
      </c>
      <c r="T281" s="5">
        <v>13214</v>
      </c>
      <c r="U281" s="5">
        <v>9473</v>
      </c>
    </row>
    <row r="282" spans="1:21" hidden="1" x14ac:dyDescent="0.2">
      <c r="A282" s="4">
        <v>44201</v>
      </c>
      <c r="B282" s="5">
        <v>15007</v>
      </c>
      <c r="C282" s="5">
        <v>10730</v>
      </c>
      <c r="D282" s="5">
        <v>11255</v>
      </c>
      <c r="E282" s="5">
        <v>18682</v>
      </c>
      <c r="F282" s="5">
        <v>62695</v>
      </c>
      <c r="G282" s="5">
        <v>15162</v>
      </c>
      <c r="H282" s="5">
        <v>12007</v>
      </c>
      <c r="I282" s="5">
        <v>18974</v>
      </c>
      <c r="J282" s="5">
        <v>18901</v>
      </c>
      <c r="K282" s="5">
        <v>9152</v>
      </c>
      <c r="L282" s="5">
        <v>12674</v>
      </c>
      <c r="M282" s="5">
        <v>10094</v>
      </c>
      <c r="N282" s="5">
        <v>8063</v>
      </c>
      <c r="O282" s="5">
        <v>41258</v>
      </c>
      <c r="P282" s="5">
        <v>8793</v>
      </c>
      <c r="Q282" s="5">
        <v>16396</v>
      </c>
      <c r="R282" s="5">
        <v>6569</v>
      </c>
      <c r="S282" s="5">
        <v>10574</v>
      </c>
      <c r="T282" s="5">
        <v>13230</v>
      </c>
      <c r="U282" s="5">
        <v>9505</v>
      </c>
    </row>
    <row r="283" spans="1:21" hidden="1" x14ac:dyDescent="0.2">
      <c r="A283" s="4">
        <v>44202</v>
      </c>
      <c r="B283" s="5">
        <v>15095</v>
      </c>
      <c r="C283" s="5">
        <v>10860</v>
      </c>
      <c r="D283" s="5">
        <v>11340</v>
      </c>
      <c r="E283" s="5">
        <v>18769</v>
      </c>
      <c r="F283" s="5">
        <v>62989</v>
      </c>
      <c r="G283" s="5">
        <v>15257</v>
      </c>
      <c r="H283" s="5">
        <v>12137</v>
      </c>
      <c r="I283" s="5">
        <v>19079</v>
      </c>
      <c r="J283" s="5">
        <v>19008</v>
      </c>
      <c r="K283" s="5">
        <v>9201</v>
      </c>
      <c r="L283" s="5">
        <v>12745</v>
      </c>
      <c r="M283" s="5">
        <v>10165</v>
      </c>
      <c r="N283" s="5">
        <v>8133</v>
      </c>
      <c r="O283" s="5">
        <v>41471</v>
      </c>
      <c r="P283" s="5">
        <v>8942</v>
      </c>
      <c r="Q283" s="5">
        <v>16458</v>
      </c>
      <c r="R283" s="5">
        <v>6634</v>
      </c>
      <c r="S283" s="5">
        <v>10634</v>
      </c>
      <c r="T283" s="5">
        <v>13308</v>
      </c>
      <c r="U283" s="5">
        <v>9543</v>
      </c>
    </row>
    <row r="284" spans="1:21" hidden="1" x14ac:dyDescent="0.2">
      <c r="A284" s="4">
        <v>44203</v>
      </c>
      <c r="B284" s="5">
        <v>15261</v>
      </c>
      <c r="C284" s="5">
        <v>10984</v>
      </c>
      <c r="D284" s="5">
        <v>11462</v>
      </c>
      <c r="E284" s="5">
        <v>18884</v>
      </c>
      <c r="F284" s="5">
        <v>63438</v>
      </c>
      <c r="G284" s="5">
        <v>15371</v>
      </c>
      <c r="H284" s="5">
        <v>12314</v>
      </c>
      <c r="I284" s="5">
        <v>19225</v>
      </c>
      <c r="J284" s="5">
        <v>19205</v>
      </c>
      <c r="K284" s="5">
        <v>9249</v>
      </c>
      <c r="L284" s="5">
        <v>12843</v>
      </c>
      <c r="M284" s="5">
        <v>10269</v>
      </c>
      <c r="N284" s="5">
        <v>8230</v>
      </c>
      <c r="O284" s="5">
        <v>41880</v>
      </c>
      <c r="P284" s="5">
        <v>9075</v>
      </c>
      <c r="Q284" s="5">
        <v>16576</v>
      </c>
      <c r="R284" s="5">
        <v>6702</v>
      </c>
      <c r="S284" s="5">
        <v>10696</v>
      </c>
      <c r="T284" s="5">
        <v>13507</v>
      </c>
      <c r="U284" s="5">
        <v>9665</v>
      </c>
    </row>
    <row r="285" spans="1:21" hidden="1" x14ac:dyDescent="0.2">
      <c r="A285" s="4">
        <v>44204</v>
      </c>
      <c r="B285" s="5">
        <v>15412</v>
      </c>
      <c r="C285" s="5">
        <v>11119</v>
      </c>
      <c r="D285" s="5">
        <v>11553</v>
      </c>
      <c r="E285" s="5">
        <v>18989</v>
      </c>
      <c r="F285" s="5">
        <v>63738</v>
      </c>
      <c r="G285" s="5">
        <v>15575</v>
      </c>
      <c r="H285" s="5">
        <v>12453</v>
      </c>
      <c r="I285" s="5">
        <v>19376</v>
      </c>
      <c r="J285" s="5">
        <v>19368</v>
      </c>
      <c r="K285" s="5">
        <v>9367</v>
      </c>
      <c r="L285" s="5">
        <v>12968</v>
      </c>
      <c r="M285" s="5">
        <v>10343</v>
      </c>
      <c r="N285" s="5">
        <v>8304</v>
      </c>
      <c r="O285" s="5">
        <v>42135</v>
      </c>
      <c r="P285" s="5">
        <v>9257</v>
      </c>
      <c r="Q285" s="5">
        <v>16726</v>
      </c>
      <c r="R285" s="5">
        <v>6827</v>
      </c>
      <c r="S285" s="5">
        <v>10789</v>
      </c>
      <c r="T285" s="5">
        <v>13689</v>
      </c>
      <c r="U285" s="5">
        <v>9755</v>
      </c>
    </row>
    <row r="286" spans="1:21" hidden="1" x14ac:dyDescent="0.2">
      <c r="A286" s="4">
        <v>44205</v>
      </c>
      <c r="B286" s="5">
        <v>15549</v>
      </c>
      <c r="C286" s="5">
        <v>11298</v>
      </c>
      <c r="D286" s="5">
        <v>11612</v>
      </c>
      <c r="E286" s="5">
        <v>19124</v>
      </c>
      <c r="F286" s="5">
        <v>64187</v>
      </c>
      <c r="G286" s="5">
        <v>15666</v>
      </c>
      <c r="H286" s="5">
        <v>12620</v>
      </c>
      <c r="I286" s="5">
        <v>19478</v>
      </c>
      <c r="J286" s="5">
        <v>19446</v>
      </c>
      <c r="K286" s="5">
        <v>9419</v>
      </c>
      <c r="L286" s="5">
        <v>13017</v>
      </c>
      <c r="M286" s="5">
        <v>10407</v>
      </c>
      <c r="N286" s="5">
        <v>8324</v>
      </c>
      <c r="O286" s="5">
        <v>42499</v>
      </c>
      <c r="P286" s="5">
        <v>9400</v>
      </c>
      <c r="Q286" s="5">
        <v>16863</v>
      </c>
      <c r="R286" s="5">
        <v>7055</v>
      </c>
      <c r="S286" s="5">
        <v>10848</v>
      </c>
      <c r="T286" s="5">
        <v>13798</v>
      </c>
      <c r="U286" s="5">
        <v>9849</v>
      </c>
    </row>
    <row r="287" spans="1:21" hidden="1" x14ac:dyDescent="0.2">
      <c r="A287" s="4">
        <v>44206</v>
      </c>
      <c r="B287" s="5">
        <v>15622</v>
      </c>
      <c r="C287" s="5">
        <v>11428</v>
      </c>
      <c r="D287" s="5">
        <v>11653</v>
      </c>
      <c r="E287" s="5">
        <v>19227</v>
      </c>
      <c r="F287" s="5">
        <v>64422</v>
      </c>
      <c r="G287" s="5">
        <v>15735</v>
      </c>
      <c r="H287" s="5">
        <v>12725</v>
      </c>
      <c r="I287" s="5">
        <v>19540</v>
      </c>
      <c r="J287" s="5">
        <v>19535</v>
      </c>
      <c r="K287" s="5">
        <v>9475</v>
      </c>
      <c r="L287" s="5">
        <v>13116</v>
      </c>
      <c r="M287" s="5">
        <v>10526</v>
      </c>
      <c r="N287" s="5">
        <v>8367</v>
      </c>
      <c r="O287" s="5">
        <v>42703</v>
      </c>
      <c r="P287" s="5">
        <v>9470</v>
      </c>
      <c r="Q287" s="5">
        <v>16930</v>
      </c>
      <c r="R287" s="5">
        <v>7101</v>
      </c>
      <c r="S287" s="5">
        <v>10895</v>
      </c>
      <c r="T287" s="5">
        <v>13875</v>
      </c>
      <c r="U287" s="5">
        <v>9892</v>
      </c>
    </row>
    <row r="288" spans="1:21" hidden="1" x14ac:dyDescent="0.2">
      <c r="A288" s="4">
        <v>44207</v>
      </c>
      <c r="B288" s="5">
        <v>15701</v>
      </c>
      <c r="C288" s="5">
        <v>11567</v>
      </c>
      <c r="D288" s="5">
        <v>11685</v>
      </c>
      <c r="E288" s="5">
        <v>19276</v>
      </c>
      <c r="F288" s="5">
        <v>64603</v>
      </c>
      <c r="G288" s="5">
        <v>15777</v>
      </c>
      <c r="H288" s="5">
        <v>12853</v>
      </c>
      <c r="I288" s="5">
        <v>19586</v>
      </c>
      <c r="J288" s="5">
        <v>19576</v>
      </c>
      <c r="K288" s="5">
        <v>9511</v>
      </c>
      <c r="L288" s="5">
        <v>13162</v>
      </c>
      <c r="M288" s="5">
        <v>10578</v>
      </c>
      <c r="N288" s="5">
        <v>8406</v>
      </c>
      <c r="O288" s="5">
        <v>42880</v>
      </c>
      <c r="P288" s="5">
        <v>9534</v>
      </c>
      <c r="Q288" s="5">
        <v>16989</v>
      </c>
      <c r="R288" s="5">
        <v>7158</v>
      </c>
      <c r="S288" s="5">
        <v>10921</v>
      </c>
      <c r="T288" s="5">
        <v>13955</v>
      </c>
      <c r="U288" s="5">
        <v>9938</v>
      </c>
    </row>
    <row r="289" spans="1:21" hidden="1" x14ac:dyDescent="0.2">
      <c r="A289" s="4">
        <v>44208</v>
      </c>
      <c r="B289" s="5">
        <v>15743</v>
      </c>
      <c r="C289" s="5">
        <v>11634</v>
      </c>
      <c r="D289" s="5">
        <v>11694</v>
      </c>
      <c r="E289" s="5">
        <v>19294</v>
      </c>
      <c r="F289" s="5">
        <v>64729</v>
      </c>
      <c r="G289" s="5">
        <v>15813</v>
      </c>
      <c r="H289" s="5">
        <v>12897</v>
      </c>
      <c r="I289" s="5">
        <v>19591</v>
      </c>
      <c r="J289" s="5">
        <v>19596</v>
      </c>
      <c r="K289" s="5">
        <v>9516</v>
      </c>
      <c r="L289" s="5">
        <v>13188</v>
      </c>
      <c r="M289" s="5">
        <v>10597</v>
      </c>
      <c r="N289" s="5">
        <v>8412</v>
      </c>
      <c r="O289" s="5">
        <v>42992</v>
      </c>
      <c r="P289" s="5">
        <v>9547</v>
      </c>
      <c r="Q289" s="5">
        <v>17024</v>
      </c>
      <c r="R289" s="5">
        <v>7211</v>
      </c>
      <c r="S289" s="5">
        <v>10947</v>
      </c>
      <c r="T289" s="5">
        <v>13982</v>
      </c>
      <c r="U289" s="5">
        <v>9945</v>
      </c>
    </row>
    <row r="290" spans="1:21" hidden="1" x14ac:dyDescent="0.2">
      <c r="A290" s="4">
        <v>44209</v>
      </c>
      <c r="B290" s="5">
        <v>15807</v>
      </c>
      <c r="C290" s="5">
        <v>11718</v>
      </c>
      <c r="D290" s="5">
        <v>11710</v>
      </c>
      <c r="E290" s="5">
        <v>19350</v>
      </c>
      <c r="F290" s="5">
        <v>64944</v>
      </c>
      <c r="G290" s="5">
        <v>15882</v>
      </c>
      <c r="H290" s="5">
        <v>12940</v>
      </c>
      <c r="I290" s="5">
        <v>19666</v>
      </c>
      <c r="J290" s="5">
        <v>19681</v>
      </c>
      <c r="K290" s="5">
        <v>9585</v>
      </c>
      <c r="L290" s="5">
        <v>13250</v>
      </c>
      <c r="M290" s="5">
        <v>10680</v>
      </c>
      <c r="N290" s="5">
        <v>8454</v>
      </c>
      <c r="O290" s="5">
        <v>43115</v>
      </c>
      <c r="P290" s="5">
        <v>9612</v>
      </c>
      <c r="Q290" s="5">
        <v>17063</v>
      </c>
      <c r="R290" s="5">
        <v>7259</v>
      </c>
      <c r="S290" s="5">
        <v>10976</v>
      </c>
      <c r="T290" s="5">
        <v>14035</v>
      </c>
      <c r="U290" s="5">
        <v>9983</v>
      </c>
    </row>
    <row r="291" spans="1:21" hidden="1" x14ac:dyDescent="0.2">
      <c r="A291" s="4">
        <v>44210</v>
      </c>
      <c r="B291" s="5">
        <v>15946</v>
      </c>
      <c r="C291" s="5">
        <v>11811</v>
      </c>
      <c r="D291" s="5">
        <v>11748</v>
      </c>
      <c r="E291" s="5">
        <v>19433</v>
      </c>
      <c r="F291" s="5">
        <v>65206</v>
      </c>
      <c r="G291" s="5">
        <v>15958</v>
      </c>
      <c r="H291" s="5">
        <v>13078</v>
      </c>
      <c r="I291" s="5">
        <v>19740</v>
      </c>
      <c r="J291" s="5">
        <v>19800</v>
      </c>
      <c r="K291" s="5">
        <v>9688</v>
      </c>
      <c r="L291" s="5">
        <v>13306</v>
      </c>
      <c r="M291" s="5">
        <v>10781</v>
      </c>
      <c r="N291" s="5">
        <v>8502</v>
      </c>
      <c r="O291" s="5">
        <v>43298</v>
      </c>
      <c r="P291" s="5">
        <v>9705</v>
      </c>
      <c r="Q291" s="5">
        <v>17138</v>
      </c>
      <c r="R291" s="5">
        <v>7325</v>
      </c>
      <c r="S291" s="5">
        <v>11033</v>
      </c>
      <c r="T291" s="5">
        <v>14118</v>
      </c>
      <c r="U291" s="5">
        <v>10022</v>
      </c>
    </row>
    <row r="292" spans="1:21" hidden="1" x14ac:dyDescent="0.2">
      <c r="A292" s="4">
        <v>44211</v>
      </c>
      <c r="B292" s="5">
        <v>16034</v>
      </c>
      <c r="C292" s="5">
        <v>11918</v>
      </c>
      <c r="D292" s="5">
        <v>11780</v>
      </c>
      <c r="E292" s="5">
        <v>19515</v>
      </c>
      <c r="F292" s="5">
        <v>65375</v>
      </c>
      <c r="G292" s="5">
        <v>16029</v>
      </c>
      <c r="H292" s="5">
        <v>13158</v>
      </c>
      <c r="I292" s="5">
        <v>19806</v>
      </c>
      <c r="J292" s="5">
        <v>19870</v>
      </c>
      <c r="K292" s="5">
        <v>9759</v>
      </c>
      <c r="L292" s="5">
        <v>13362</v>
      </c>
      <c r="M292" s="5">
        <v>10819</v>
      </c>
      <c r="N292" s="5">
        <v>8537</v>
      </c>
      <c r="O292" s="5">
        <v>43434</v>
      </c>
      <c r="P292" s="5">
        <v>9805</v>
      </c>
      <c r="Q292" s="5">
        <v>17217</v>
      </c>
      <c r="R292" s="5">
        <v>7383</v>
      </c>
      <c r="S292" s="5">
        <v>11068</v>
      </c>
      <c r="T292" s="5">
        <v>14178</v>
      </c>
      <c r="U292" s="5">
        <v>10102</v>
      </c>
    </row>
    <row r="293" spans="1:21" hidden="1" x14ac:dyDescent="0.2">
      <c r="A293" s="4">
        <v>44212</v>
      </c>
      <c r="B293" s="5">
        <v>16120</v>
      </c>
      <c r="C293" s="5">
        <v>11999</v>
      </c>
      <c r="D293" s="5">
        <v>11818</v>
      </c>
      <c r="E293" s="5">
        <v>19599</v>
      </c>
      <c r="F293" s="5">
        <v>65614</v>
      </c>
      <c r="G293" s="5">
        <v>16089</v>
      </c>
      <c r="H293" s="5">
        <v>13229</v>
      </c>
      <c r="I293" s="5">
        <v>19863</v>
      </c>
      <c r="J293" s="5">
        <v>19948</v>
      </c>
      <c r="K293" s="5">
        <v>9796</v>
      </c>
      <c r="L293" s="5">
        <v>13403</v>
      </c>
      <c r="M293" s="5">
        <v>10872</v>
      </c>
      <c r="N293" s="5">
        <v>8564</v>
      </c>
      <c r="O293" s="5">
        <v>43608</v>
      </c>
      <c r="P293" s="5">
        <v>9864</v>
      </c>
      <c r="Q293" s="5">
        <v>17288</v>
      </c>
      <c r="R293" s="5">
        <v>7431</v>
      </c>
      <c r="S293" s="5">
        <v>11096</v>
      </c>
      <c r="T293" s="5">
        <v>14227</v>
      </c>
      <c r="U293" s="5">
        <v>10159</v>
      </c>
    </row>
    <row r="294" spans="1:21" hidden="1" x14ac:dyDescent="0.2">
      <c r="A294" s="4">
        <v>44213</v>
      </c>
      <c r="B294" s="5">
        <v>16162</v>
      </c>
      <c r="C294" s="5">
        <v>12076</v>
      </c>
      <c r="D294" s="5">
        <v>11854</v>
      </c>
      <c r="E294" s="5">
        <v>19675</v>
      </c>
      <c r="F294" s="5">
        <v>65791</v>
      </c>
      <c r="G294" s="5">
        <v>16153</v>
      </c>
      <c r="H294" s="5">
        <v>13327</v>
      </c>
      <c r="I294" s="5">
        <v>19900</v>
      </c>
      <c r="J294" s="5">
        <v>19992</v>
      </c>
      <c r="K294" s="5">
        <v>9834</v>
      </c>
      <c r="L294" s="5">
        <v>13458</v>
      </c>
      <c r="M294" s="5">
        <v>10910</v>
      </c>
      <c r="N294" s="5">
        <v>8590</v>
      </c>
      <c r="O294" s="5">
        <v>43802</v>
      </c>
      <c r="P294" s="5">
        <v>9896</v>
      </c>
      <c r="Q294" s="5">
        <v>17325</v>
      </c>
      <c r="R294" s="5">
        <v>7500</v>
      </c>
      <c r="S294" s="5">
        <v>11128</v>
      </c>
      <c r="T294" s="5">
        <v>14264</v>
      </c>
      <c r="U294" s="5">
        <v>10191</v>
      </c>
    </row>
    <row r="295" spans="1:21" hidden="1" x14ac:dyDescent="0.2">
      <c r="A295" s="4">
        <v>44214</v>
      </c>
      <c r="B295" s="5">
        <v>16201</v>
      </c>
      <c r="C295" s="5">
        <v>12118</v>
      </c>
      <c r="D295" s="5">
        <v>11883</v>
      </c>
      <c r="E295" s="5">
        <v>19722</v>
      </c>
      <c r="F295" s="5">
        <v>65923</v>
      </c>
      <c r="G295" s="5">
        <v>16175</v>
      </c>
      <c r="H295" s="5">
        <v>13377</v>
      </c>
      <c r="I295" s="5">
        <v>19980</v>
      </c>
      <c r="J295" s="5">
        <v>20028</v>
      </c>
      <c r="K295" s="5">
        <v>9848</v>
      </c>
      <c r="L295" s="5">
        <v>13492</v>
      </c>
      <c r="M295" s="5">
        <v>10948</v>
      </c>
      <c r="N295" s="5">
        <v>8603</v>
      </c>
      <c r="O295" s="5">
        <v>43912</v>
      </c>
      <c r="P295" s="5">
        <v>9933</v>
      </c>
      <c r="Q295" s="5">
        <v>17352</v>
      </c>
      <c r="R295" s="5">
        <v>7526</v>
      </c>
      <c r="S295" s="5">
        <v>11141</v>
      </c>
      <c r="T295" s="5">
        <v>14319</v>
      </c>
      <c r="U295" s="5">
        <v>10222</v>
      </c>
    </row>
    <row r="296" spans="1:21" hidden="1" x14ac:dyDescent="0.2">
      <c r="A296" s="4">
        <v>44215</v>
      </c>
      <c r="B296" s="5">
        <v>16232</v>
      </c>
      <c r="C296" s="5">
        <v>12151</v>
      </c>
      <c r="D296" s="5">
        <v>11904</v>
      </c>
      <c r="E296" s="5">
        <v>19744</v>
      </c>
      <c r="F296" s="5">
        <v>65993</v>
      </c>
      <c r="G296" s="5">
        <v>16192</v>
      </c>
      <c r="H296" s="5">
        <v>13401</v>
      </c>
      <c r="I296" s="5">
        <v>19988</v>
      </c>
      <c r="J296" s="5">
        <v>20056</v>
      </c>
      <c r="K296" s="5">
        <v>9868</v>
      </c>
      <c r="L296" s="5">
        <v>13515</v>
      </c>
      <c r="M296" s="5">
        <v>10975</v>
      </c>
      <c r="N296" s="5">
        <v>8612</v>
      </c>
      <c r="O296" s="5">
        <v>43966</v>
      </c>
      <c r="P296" s="5">
        <v>9959</v>
      </c>
      <c r="Q296" s="5">
        <v>17409</v>
      </c>
      <c r="R296" s="5">
        <v>7550</v>
      </c>
      <c r="S296" s="5">
        <v>11164</v>
      </c>
      <c r="T296" s="5">
        <v>14346</v>
      </c>
      <c r="U296" s="5">
        <v>10251</v>
      </c>
    </row>
    <row r="297" spans="1:21" hidden="1" x14ac:dyDescent="0.2">
      <c r="A297" s="4">
        <v>44216</v>
      </c>
      <c r="B297" s="5">
        <v>16284</v>
      </c>
      <c r="C297" s="5">
        <v>12220</v>
      </c>
      <c r="D297" s="5">
        <v>11959</v>
      </c>
      <c r="E297" s="5">
        <v>19803</v>
      </c>
      <c r="F297" s="5">
        <v>66138</v>
      </c>
      <c r="G297" s="5">
        <v>16227</v>
      </c>
      <c r="H297" s="5">
        <v>13457</v>
      </c>
      <c r="I297" s="5">
        <v>20006</v>
      </c>
      <c r="J297" s="5">
        <v>20100</v>
      </c>
      <c r="K297" s="5">
        <v>9900</v>
      </c>
      <c r="L297" s="5">
        <v>13544</v>
      </c>
      <c r="M297" s="5">
        <v>11005</v>
      </c>
      <c r="N297" s="5">
        <v>8643</v>
      </c>
      <c r="O297" s="5">
        <v>44065</v>
      </c>
      <c r="P297" s="5">
        <v>10010</v>
      </c>
      <c r="Q297" s="5">
        <v>17444</v>
      </c>
      <c r="R297" s="5">
        <v>7569</v>
      </c>
      <c r="S297" s="5">
        <v>11196</v>
      </c>
      <c r="T297" s="5">
        <v>14408</v>
      </c>
      <c r="U297" s="5">
        <v>10274</v>
      </c>
    </row>
    <row r="298" spans="1:21" hidden="1" x14ac:dyDescent="0.2">
      <c r="A298" s="4">
        <v>44217</v>
      </c>
      <c r="B298" s="5">
        <v>16342</v>
      </c>
      <c r="C298" s="5">
        <v>12319</v>
      </c>
      <c r="D298" s="5">
        <v>11990</v>
      </c>
      <c r="E298" s="5">
        <v>19855</v>
      </c>
      <c r="F298" s="5">
        <v>66347</v>
      </c>
      <c r="G298" s="5">
        <v>16281</v>
      </c>
      <c r="H298" s="5">
        <v>13574</v>
      </c>
      <c r="I298" s="5">
        <v>20067</v>
      </c>
      <c r="J298" s="5">
        <v>20161</v>
      </c>
      <c r="K298" s="5">
        <v>9956</v>
      </c>
      <c r="L298" s="5">
        <v>13591</v>
      </c>
      <c r="M298" s="5">
        <v>11048</v>
      </c>
      <c r="N298" s="5">
        <v>8680</v>
      </c>
      <c r="O298" s="5">
        <v>44218</v>
      </c>
      <c r="P298" s="5">
        <v>10077</v>
      </c>
      <c r="Q298" s="5">
        <v>17513</v>
      </c>
      <c r="R298" s="5">
        <v>7614</v>
      </c>
      <c r="S298" s="5">
        <v>11238</v>
      </c>
      <c r="T298" s="5">
        <v>14475</v>
      </c>
      <c r="U298" s="5">
        <v>10316</v>
      </c>
    </row>
    <row r="299" spans="1:21" hidden="1" x14ac:dyDescent="0.2">
      <c r="A299" s="4">
        <v>44218</v>
      </c>
      <c r="B299" s="5">
        <v>16404</v>
      </c>
      <c r="C299" s="5">
        <v>12404</v>
      </c>
      <c r="D299" s="5">
        <v>12041</v>
      </c>
      <c r="E299" s="5">
        <v>19916</v>
      </c>
      <c r="F299" s="5">
        <v>66525</v>
      </c>
      <c r="G299" s="5">
        <v>16343</v>
      </c>
      <c r="H299" s="5">
        <v>13643</v>
      </c>
      <c r="I299" s="5">
        <v>20133</v>
      </c>
      <c r="J299" s="5">
        <v>20205</v>
      </c>
      <c r="K299" s="5">
        <v>9996</v>
      </c>
      <c r="L299" s="5">
        <v>13631</v>
      </c>
      <c r="M299" s="5">
        <v>11099</v>
      </c>
      <c r="N299" s="5">
        <v>8720</v>
      </c>
      <c r="O299" s="5">
        <v>44361</v>
      </c>
      <c r="P299" s="5">
        <v>10124</v>
      </c>
      <c r="Q299" s="5">
        <v>17580</v>
      </c>
      <c r="R299" s="5">
        <v>7661</v>
      </c>
      <c r="S299" s="5">
        <v>11270</v>
      </c>
      <c r="T299" s="5">
        <v>14535</v>
      </c>
      <c r="U299" s="5">
        <v>10382</v>
      </c>
    </row>
    <row r="300" spans="1:21" hidden="1" x14ac:dyDescent="0.2">
      <c r="A300" s="4">
        <v>44219</v>
      </c>
      <c r="B300" s="5">
        <v>16474</v>
      </c>
      <c r="C300" s="5">
        <v>12470</v>
      </c>
      <c r="D300" s="5">
        <v>12065</v>
      </c>
      <c r="E300" s="5">
        <v>19971</v>
      </c>
      <c r="F300" s="5">
        <v>66711</v>
      </c>
      <c r="G300" s="5">
        <v>16413</v>
      </c>
      <c r="H300" s="5">
        <v>13751</v>
      </c>
      <c r="I300" s="5">
        <v>20180</v>
      </c>
      <c r="J300" s="5">
        <v>20253</v>
      </c>
      <c r="K300" s="5">
        <v>10034</v>
      </c>
      <c r="L300" s="5">
        <v>13679</v>
      </c>
      <c r="M300" s="5">
        <v>11161</v>
      </c>
      <c r="N300" s="5">
        <v>8760</v>
      </c>
      <c r="O300" s="5">
        <v>44537</v>
      </c>
      <c r="P300" s="5">
        <v>10179</v>
      </c>
      <c r="Q300" s="5">
        <v>17634</v>
      </c>
      <c r="R300" s="5">
        <v>7709</v>
      </c>
      <c r="S300" s="5">
        <v>11322</v>
      </c>
      <c r="T300" s="5">
        <v>14587</v>
      </c>
      <c r="U300" s="5">
        <v>10427</v>
      </c>
    </row>
    <row r="301" spans="1:21" hidden="1" x14ac:dyDescent="0.2">
      <c r="A301" s="4">
        <v>44220</v>
      </c>
      <c r="B301" s="5">
        <v>16534</v>
      </c>
      <c r="C301" s="5">
        <v>12559</v>
      </c>
      <c r="D301" s="5">
        <v>12085</v>
      </c>
      <c r="E301" s="5">
        <v>20091</v>
      </c>
      <c r="F301" s="5">
        <v>66917</v>
      </c>
      <c r="G301" s="5">
        <v>16468</v>
      </c>
      <c r="H301" s="5">
        <v>13812</v>
      </c>
      <c r="I301" s="5">
        <v>20218</v>
      </c>
      <c r="J301" s="5">
        <v>20344</v>
      </c>
      <c r="K301" s="5">
        <v>10064</v>
      </c>
      <c r="L301" s="5">
        <v>13706</v>
      </c>
      <c r="M301" s="5">
        <v>11193</v>
      </c>
      <c r="N301" s="5">
        <v>8789</v>
      </c>
      <c r="O301" s="5">
        <v>44693</v>
      </c>
      <c r="P301" s="5">
        <v>10233</v>
      </c>
      <c r="Q301" s="5">
        <v>17678</v>
      </c>
      <c r="R301" s="5">
        <v>7747</v>
      </c>
      <c r="S301" s="5">
        <v>11347</v>
      </c>
      <c r="T301" s="5">
        <v>14635</v>
      </c>
      <c r="U301" s="5">
        <v>10461</v>
      </c>
    </row>
    <row r="302" spans="1:21" hidden="1" x14ac:dyDescent="0.2">
      <c r="A302" s="4">
        <v>44221</v>
      </c>
      <c r="B302" s="5">
        <v>16584</v>
      </c>
      <c r="C302" s="5">
        <v>12609</v>
      </c>
      <c r="D302" s="5">
        <v>12108</v>
      </c>
      <c r="E302" s="5">
        <v>20125</v>
      </c>
      <c r="F302" s="5">
        <v>67068</v>
      </c>
      <c r="G302" s="5">
        <v>16501</v>
      </c>
      <c r="H302" s="5">
        <v>13845</v>
      </c>
      <c r="I302" s="5">
        <v>20246</v>
      </c>
      <c r="J302" s="5">
        <v>20389</v>
      </c>
      <c r="K302" s="5">
        <v>10075</v>
      </c>
      <c r="L302" s="5">
        <v>13734</v>
      </c>
      <c r="M302" s="5">
        <v>11235</v>
      </c>
      <c r="N302" s="5">
        <v>8805</v>
      </c>
      <c r="O302" s="5">
        <v>44819</v>
      </c>
      <c r="P302" s="5">
        <v>10257</v>
      </c>
      <c r="Q302" s="5">
        <v>17723</v>
      </c>
      <c r="R302" s="5">
        <v>7777</v>
      </c>
      <c r="S302" s="5">
        <v>11360</v>
      </c>
      <c r="T302" s="5">
        <v>14673</v>
      </c>
      <c r="U302" s="5">
        <v>10485</v>
      </c>
    </row>
    <row r="303" spans="1:21" hidden="1" x14ac:dyDescent="0.2">
      <c r="A303" s="4">
        <v>44222</v>
      </c>
      <c r="B303" s="5">
        <v>16614</v>
      </c>
      <c r="C303" s="5">
        <v>12637</v>
      </c>
      <c r="D303" s="5">
        <v>12128</v>
      </c>
      <c r="E303" s="5">
        <v>20139</v>
      </c>
      <c r="F303" s="5">
        <v>67138</v>
      </c>
      <c r="G303" s="5">
        <v>16529</v>
      </c>
      <c r="H303" s="5">
        <v>13872</v>
      </c>
      <c r="I303" s="5">
        <v>20254</v>
      </c>
      <c r="J303" s="5">
        <v>20405</v>
      </c>
      <c r="K303" s="5">
        <v>10080</v>
      </c>
      <c r="L303" s="5">
        <v>13751</v>
      </c>
      <c r="M303" s="5">
        <v>11251</v>
      </c>
      <c r="N303" s="5">
        <v>8812</v>
      </c>
      <c r="O303" s="5">
        <v>44871</v>
      </c>
      <c r="P303" s="5">
        <v>10278</v>
      </c>
      <c r="Q303" s="5">
        <v>17753</v>
      </c>
      <c r="R303" s="5">
        <v>7789</v>
      </c>
      <c r="S303" s="5">
        <v>11379</v>
      </c>
      <c r="T303" s="5">
        <v>14691</v>
      </c>
      <c r="U303" s="5">
        <v>10506</v>
      </c>
    </row>
    <row r="304" spans="1:21" hidden="1" x14ac:dyDescent="0.2">
      <c r="A304" s="4">
        <v>44223</v>
      </c>
      <c r="B304" s="5">
        <v>16670</v>
      </c>
      <c r="C304" s="5">
        <v>12690</v>
      </c>
      <c r="D304" s="5">
        <v>12144</v>
      </c>
      <c r="E304" s="5">
        <v>20209</v>
      </c>
      <c r="F304" s="5">
        <v>67306</v>
      </c>
      <c r="G304" s="5">
        <v>16559</v>
      </c>
      <c r="H304" s="5">
        <v>13905</v>
      </c>
      <c r="I304" s="5">
        <v>20291</v>
      </c>
      <c r="J304" s="5">
        <v>20477</v>
      </c>
      <c r="K304" s="5">
        <v>10122</v>
      </c>
      <c r="L304" s="5">
        <v>13790</v>
      </c>
      <c r="M304" s="5">
        <v>11278</v>
      </c>
      <c r="N304" s="5">
        <v>8850</v>
      </c>
      <c r="O304" s="5">
        <v>44983</v>
      </c>
      <c r="P304" s="5">
        <v>10319</v>
      </c>
      <c r="Q304" s="5">
        <v>17774</v>
      </c>
      <c r="R304" s="5">
        <v>7809</v>
      </c>
      <c r="S304" s="5">
        <v>11412</v>
      </c>
      <c r="T304" s="5">
        <v>14743</v>
      </c>
      <c r="U304" s="5">
        <v>10550</v>
      </c>
    </row>
    <row r="305" spans="1:21" hidden="1" x14ac:dyDescent="0.2">
      <c r="A305" s="4">
        <v>44224</v>
      </c>
      <c r="B305" s="5">
        <v>16767</v>
      </c>
      <c r="C305" s="5">
        <v>12759</v>
      </c>
      <c r="D305" s="5">
        <v>12184</v>
      </c>
      <c r="E305" s="5">
        <v>20278</v>
      </c>
      <c r="F305" s="5">
        <v>67557</v>
      </c>
      <c r="G305" s="5">
        <v>16615</v>
      </c>
      <c r="H305" s="5">
        <v>13976</v>
      </c>
      <c r="I305" s="5">
        <v>20366</v>
      </c>
      <c r="J305" s="5">
        <v>20567</v>
      </c>
      <c r="K305" s="5">
        <v>10173</v>
      </c>
      <c r="L305" s="5">
        <v>13855</v>
      </c>
      <c r="M305" s="5">
        <v>11363</v>
      </c>
      <c r="N305" s="5">
        <v>8891</v>
      </c>
      <c r="O305" s="5">
        <v>45168</v>
      </c>
      <c r="P305" s="5">
        <v>10359</v>
      </c>
      <c r="Q305" s="5">
        <v>17827</v>
      </c>
      <c r="R305" s="5">
        <v>7863</v>
      </c>
      <c r="S305" s="5">
        <v>11464</v>
      </c>
      <c r="T305" s="5">
        <v>14824</v>
      </c>
      <c r="U305" s="5">
        <v>10594</v>
      </c>
    </row>
    <row r="306" spans="1:21" hidden="1" x14ac:dyDescent="0.2">
      <c r="A306" s="4">
        <v>44225</v>
      </c>
      <c r="B306" s="5">
        <v>16837</v>
      </c>
      <c r="C306" s="5">
        <v>12827</v>
      </c>
      <c r="D306" s="5">
        <v>12228</v>
      </c>
      <c r="E306" s="5">
        <v>20373</v>
      </c>
      <c r="F306" s="5">
        <v>67766</v>
      </c>
      <c r="G306" s="5">
        <v>16687</v>
      </c>
      <c r="H306" s="5">
        <v>14063</v>
      </c>
      <c r="I306" s="5">
        <v>20416</v>
      </c>
      <c r="J306" s="5">
        <v>20662</v>
      </c>
      <c r="K306" s="5">
        <v>10200</v>
      </c>
      <c r="L306" s="5">
        <v>13912</v>
      </c>
      <c r="M306" s="5">
        <v>11430</v>
      </c>
      <c r="N306" s="5">
        <v>8923</v>
      </c>
      <c r="O306" s="5">
        <v>45321</v>
      </c>
      <c r="P306" s="5">
        <v>10413</v>
      </c>
      <c r="Q306" s="5">
        <v>17895</v>
      </c>
      <c r="R306" s="5">
        <v>7928</v>
      </c>
      <c r="S306" s="5">
        <v>11505</v>
      </c>
      <c r="T306" s="5">
        <v>14879</v>
      </c>
      <c r="U306" s="5">
        <v>10644</v>
      </c>
    </row>
    <row r="307" spans="1:21" hidden="1" x14ac:dyDescent="0.2">
      <c r="A307" s="4">
        <v>44226</v>
      </c>
      <c r="B307" s="5">
        <v>16914</v>
      </c>
      <c r="C307" s="5">
        <v>12903</v>
      </c>
      <c r="D307" s="5">
        <v>12274</v>
      </c>
      <c r="E307" s="5">
        <v>20420</v>
      </c>
      <c r="F307" s="5">
        <v>67988</v>
      </c>
      <c r="G307" s="5">
        <v>16747</v>
      </c>
      <c r="H307" s="5">
        <v>14127</v>
      </c>
      <c r="I307" s="5">
        <v>20484</v>
      </c>
      <c r="J307" s="5">
        <v>20754</v>
      </c>
      <c r="K307" s="5">
        <v>10229</v>
      </c>
      <c r="L307" s="5">
        <v>13956</v>
      </c>
      <c r="M307" s="5">
        <v>11475</v>
      </c>
      <c r="N307" s="5">
        <v>8959</v>
      </c>
      <c r="O307" s="5">
        <v>45489</v>
      </c>
      <c r="P307" s="5">
        <v>10457</v>
      </c>
      <c r="Q307" s="5">
        <v>17967</v>
      </c>
      <c r="R307" s="5">
        <v>7979</v>
      </c>
      <c r="S307" s="5">
        <v>11548</v>
      </c>
      <c r="T307" s="5">
        <v>14934</v>
      </c>
      <c r="U307" s="5">
        <v>10675</v>
      </c>
    </row>
    <row r="308" spans="1:21" hidden="1" x14ac:dyDescent="0.2">
      <c r="A308" s="4">
        <v>44227</v>
      </c>
      <c r="B308" s="5">
        <v>17031</v>
      </c>
      <c r="C308" s="5">
        <v>12969</v>
      </c>
      <c r="D308" s="5">
        <v>12303</v>
      </c>
      <c r="E308" s="5">
        <v>20549</v>
      </c>
      <c r="F308" s="5">
        <v>68233</v>
      </c>
      <c r="G308" s="5">
        <v>16784</v>
      </c>
      <c r="H308" s="5">
        <v>14177</v>
      </c>
      <c r="I308" s="5">
        <v>20513</v>
      </c>
      <c r="J308" s="5">
        <v>20800</v>
      </c>
      <c r="K308" s="5">
        <v>10255</v>
      </c>
      <c r="L308" s="5">
        <v>14003</v>
      </c>
      <c r="M308" s="5">
        <v>11540</v>
      </c>
      <c r="N308" s="5">
        <v>8994</v>
      </c>
      <c r="O308" s="5">
        <v>45658</v>
      </c>
      <c r="P308" s="5">
        <v>10491</v>
      </c>
      <c r="Q308" s="5">
        <v>18008</v>
      </c>
      <c r="R308" s="5">
        <v>7998</v>
      </c>
      <c r="S308" s="5">
        <v>11599</v>
      </c>
      <c r="T308" s="5">
        <v>14975</v>
      </c>
      <c r="U308" s="5">
        <v>10706</v>
      </c>
    </row>
    <row r="309" spans="1:21" hidden="1" x14ac:dyDescent="0.2">
      <c r="A309" s="4">
        <v>44228</v>
      </c>
      <c r="B309" s="5">
        <v>17098</v>
      </c>
      <c r="C309" s="5">
        <v>13017</v>
      </c>
      <c r="D309" s="5">
        <v>12316</v>
      </c>
      <c r="E309" s="5">
        <v>20608</v>
      </c>
      <c r="F309" s="5">
        <v>68430</v>
      </c>
      <c r="G309" s="5">
        <v>16832</v>
      </c>
      <c r="H309" s="5">
        <v>14221</v>
      </c>
      <c r="I309" s="5">
        <v>20580</v>
      </c>
      <c r="J309" s="5">
        <v>20858</v>
      </c>
      <c r="K309" s="5">
        <v>10273</v>
      </c>
      <c r="L309" s="5">
        <v>14042</v>
      </c>
      <c r="M309" s="5">
        <v>11569</v>
      </c>
      <c r="N309" s="5">
        <v>9003</v>
      </c>
      <c r="O309" s="5">
        <v>45830</v>
      </c>
      <c r="P309" s="5">
        <v>10549</v>
      </c>
      <c r="Q309" s="5">
        <v>18058</v>
      </c>
      <c r="R309" s="5">
        <v>8032</v>
      </c>
      <c r="S309" s="5">
        <v>11628</v>
      </c>
      <c r="T309" s="5">
        <v>15028</v>
      </c>
      <c r="U309" s="5">
        <v>10738</v>
      </c>
    </row>
    <row r="310" spans="1:21" hidden="1" x14ac:dyDescent="0.2">
      <c r="A310" s="4">
        <v>44229</v>
      </c>
      <c r="B310" s="5">
        <v>17131</v>
      </c>
      <c r="C310" s="5">
        <v>13029</v>
      </c>
      <c r="D310" s="5">
        <v>12338</v>
      </c>
      <c r="E310" s="5">
        <v>20627</v>
      </c>
      <c r="F310" s="5">
        <v>68548</v>
      </c>
      <c r="G310" s="5">
        <v>16852</v>
      </c>
      <c r="H310" s="5">
        <v>14236</v>
      </c>
      <c r="I310" s="5">
        <v>20595</v>
      </c>
      <c r="J310" s="5">
        <v>20872</v>
      </c>
      <c r="K310" s="5">
        <v>10285</v>
      </c>
      <c r="L310" s="5">
        <v>14065</v>
      </c>
      <c r="M310" s="5">
        <v>11612</v>
      </c>
      <c r="N310" s="5">
        <v>9016</v>
      </c>
      <c r="O310" s="5">
        <v>45908</v>
      </c>
      <c r="P310" s="5">
        <v>10577</v>
      </c>
      <c r="Q310" s="5">
        <v>18078</v>
      </c>
      <c r="R310" s="5">
        <v>8048</v>
      </c>
      <c r="S310" s="5">
        <v>11655</v>
      </c>
      <c r="T310" s="5">
        <v>15055</v>
      </c>
      <c r="U310" s="5">
        <v>10761</v>
      </c>
    </row>
    <row r="311" spans="1:21" hidden="1" x14ac:dyDescent="0.2">
      <c r="A311" s="4">
        <v>44230</v>
      </c>
      <c r="B311" s="5">
        <v>17186</v>
      </c>
      <c r="C311" s="5">
        <v>13093</v>
      </c>
      <c r="D311" s="5">
        <v>12352</v>
      </c>
      <c r="E311" s="5">
        <v>20679</v>
      </c>
      <c r="F311" s="5">
        <v>68737</v>
      </c>
      <c r="G311" s="5">
        <v>16884</v>
      </c>
      <c r="H311" s="5">
        <v>14281</v>
      </c>
      <c r="I311" s="5">
        <v>20636</v>
      </c>
      <c r="J311" s="5">
        <v>20928</v>
      </c>
      <c r="K311" s="5">
        <v>10311</v>
      </c>
      <c r="L311" s="5">
        <v>14119</v>
      </c>
      <c r="M311" s="5">
        <v>11642</v>
      </c>
      <c r="N311" s="5">
        <v>9056</v>
      </c>
      <c r="O311" s="5">
        <v>46057</v>
      </c>
      <c r="P311" s="5">
        <v>10619</v>
      </c>
      <c r="Q311" s="5">
        <v>18110</v>
      </c>
      <c r="R311" s="5">
        <v>8082</v>
      </c>
      <c r="S311" s="5">
        <v>11692</v>
      </c>
      <c r="T311" s="5">
        <v>15093</v>
      </c>
      <c r="U311" s="5">
        <v>10779</v>
      </c>
    </row>
    <row r="312" spans="1:21" hidden="1" x14ac:dyDescent="0.2">
      <c r="A312" s="4">
        <v>44231</v>
      </c>
      <c r="B312" s="5">
        <v>17295</v>
      </c>
      <c r="C312" s="5">
        <v>13179</v>
      </c>
      <c r="D312" s="5">
        <v>12388</v>
      </c>
      <c r="E312" s="5">
        <v>20765</v>
      </c>
      <c r="F312" s="5">
        <v>68969</v>
      </c>
      <c r="G312" s="5">
        <v>16941</v>
      </c>
      <c r="H312" s="5">
        <v>14345</v>
      </c>
      <c r="I312" s="5">
        <v>20693</v>
      </c>
      <c r="J312" s="5">
        <v>21060</v>
      </c>
      <c r="K312" s="5">
        <v>10356</v>
      </c>
      <c r="L312" s="5">
        <v>14169</v>
      </c>
      <c r="M312" s="5">
        <v>11708</v>
      </c>
      <c r="N312" s="5">
        <v>9111</v>
      </c>
      <c r="O312" s="5">
        <v>46269</v>
      </c>
      <c r="P312" s="5">
        <v>10698</v>
      </c>
      <c r="Q312" s="5">
        <v>18208</v>
      </c>
      <c r="R312" s="5">
        <v>8147</v>
      </c>
      <c r="S312" s="5">
        <v>11734</v>
      </c>
      <c r="T312" s="5">
        <v>15152</v>
      </c>
      <c r="U312" s="5">
        <v>10801</v>
      </c>
    </row>
    <row r="313" spans="1:21" hidden="1" x14ac:dyDescent="0.2">
      <c r="A313" s="4">
        <v>44232</v>
      </c>
      <c r="B313" s="5">
        <v>17371</v>
      </c>
      <c r="C313" s="5">
        <v>13242</v>
      </c>
      <c r="D313" s="5">
        <v>12427</v>
      </c>
      <c r="E313" s="5">
        <v>20842</v>
      </c>
      <c r="F313" s="5">
        <v>69256</v>
      </c>
      <c r="G313" s="5">
        <v>16992</v>
      </c>
      <c r="H313" s="5">
        <v>14409</v>
      </c>
      <c r="I313" s="5">
        <v>20765</v>
      </c>
      <c r="J313" s="5">
        <v>21131</v>
      </c>
      <c r="K313" s="5">
        <v>10403</v>
      </c>
      <c r="L313" s="5">
        <v>14209</v>
      </c>
      <c r="M313" s="5">
        <v>11794</v>
      </c>
      <c r="N313" s="5">
        <v>9155</v>
      </c>
      <c r="O313" s="5">
        <v>46432</v>
      </c>
      <c r="P313" s="5">
        <v>10766</v>
      </c>
      <c r="Q313" s="5">
        <v>18324</v>
      </c>
      <c r="R313" s="5">
        <v>8211</v>
      </c>
      <c r="S313" s="5">
        <v>11802</v>
      </c>
      <c r="T313" s="5">
        <v>15198</v>
      </c>
      <c r="U313" s="5">
        <v>10835</v>
      </c>
    </row>
    <row r="314" spans="1:21" hidden="1" x14ac:dyDescent="0.2">
      <c r="A314" s="4">
        <v>44233</v>
      </c>
      <c r="B314" s="5">
        <v>17460</v>
      </c>
      <c r="C314" s="5">
        <v>13294</v>
      </c>
      <c r="D314" s="5">
        <v>12449</v>
      </c>
      <c r="E314" s="5">
        <v>20937</v>
      </c>
      <c r="F314" s="5">
        <v>69585</v>
      </c>
      <c r="G314" s="5">
        <v>17038</v>
      </c>
      <c r="H314" s="5">
        <v>14449</v>
      </c>
      <c r="I314" s="5">
        <v>20852</v>
      </c>
      <c r="J314" s="5">
        <v>21204</v>
      </c>
      <c r="K314" s="5">
        <v>10443</v>
      </c>
      <c r="L314" s="5">
        <v>14248</v>
      </c>
      <c r="M314" s="5">
        <v>11864</v>
      </c>
      <c r="N314" s="5">
        <v>9181</v>
      </c>
      <c r="O314" s="5">
        <v>46646</v>
      </c>
      <c r="P314" s="5">
        <v>10835</v>
      </c>
      <c r="Q314" s="5">
        <v>18413</v>
      </c>
      <c r="R314" s="5">
        <v>8253</v>
      </c>
      <c r="S314" s="5">
        <v>11867</v>
      </c>
      <c r="T314" s="5">
        <v>15252</v>
      </c>
      <c r="U314" s="5">
        <v>10855</v>
      </c>
    </row>
    <row r="315" spans="1:21" hidden="1" x14ac:dyDescent="0.2">
      <c r="A315" s="4">
        <v>44234</v>
      </c>
      <c r="B315" s="5">
        <v>17518</v>
      </c>
      <c r="C315" s="5">
        <v>13348</v>
      </c>
      <c r="D315" s="5">
        <v>12479</v>
      </c>
      <c r="E315" s="5">
        <v>21020</v>
      </c>
      <c r="F315" s="5">
        <v>69865</v>
      </c>
      <c r="G315" s="5">
        <v>17084</v>
      </c>
      <c r="H315" s="5">
        <v>14491</v>
      </c>
      <c r="I315" s="5">
        <v>20933</v>
      </c>
      <c r="J315" s="5">
        <v>21268</v>
      </c>
      <c r="K315" s="5">
        <v>10476</v>
      </c>
      <c r="L315" s="5">
        <v>14273</v>
      </c>
      <c r="M315" s="5">
        <v>11932</v>
      </c>
      <c r="N315" s="5">
        <v>9214</v>
      </c>
      <c r="O315" s="5">
        <v>46863</v>
      </c>
      <c r="P315" s="5">
        <v>10873</v>
      </c>
      <c r="Q315" s="5">
        <v>18518</v>
      </c>
      <c r="R315" s="5">
        <v>8290</v>
      </c>
      <c r="S315" s="5">
        <v>11883</v>
      </c>
      <c r="T315" s="5">
        <v>15293</v>
      </c>
      <c r="U315" s="5">
        <v>10874</v>
      </c>
    </row>
    <row r="316" spans="1:21" hidden="1" x14ac:dyDescent="0.2">
      <c r="A316" s="4">
        <v>44235</v>
      </c>
      <c r="B316" s="5">
        <v>17586</v>
      </c>
      <c r="C316" s="5">
        <v>13377</v>
      </c>
      <c r="D316" s="5">
        <v>12498</v>
      </c>
      <c r="E316" s="5">
        <v>21131</v>
      </c>
      <c r="F316" s="5">
        <v>70078</v>
      </c>
      <c r="G316" s="5">
        <v>17111</v>
      </c>
      <c r="H316" s="5">
        <v>14519</v>
      </c>
      <c r="I316" s="5">
        <v>21009</v>
      </c>
      <c r="J316" s="5">
        <v>21310</v>
      </c>
      <c r="K316" s="5">
        <v>10490</v>
      </c>
      <c r="L316" s="5">
        <v>14303</v>
      </c>
      <c r="M316" s="5">
        <v>11979</v>
      </c>
      <c r="N316" s="5">
        <v>9236</v>
      </c>
      <c r="O316" s="5">
        <v>47074</v>
      </c>
      <c r="P316" s="5">
        <v>10912</v>
      </c>
      <c r="Q316" s="5">
        <v>18590</v>
      </c>
      <c r="R316" s="5">
        <v>8323</v>
      </c>
      <c r="S316" s="5">
        <v>11909</v>
      </c>
      <c r="T316" s="5">
        <v>15336</v>
      </c>
      <c r="U316" s="5">
        <v>10884</v>
      </c>
    </row>
    <row r="317" spans="1:21" hidden="1" x14ac:dyDescent="0.2">
      <c r="A317" s="4">
        <v>44236</v>
      </c>
      <c r="B317" s="5">
        <v>17652</v>
      </c>
      <c r="C317" s="5">
        <v>13424</v>
      </c>
      <c r="D317" s="5">
        <v>12530</v>
      </c>
      <c r="E317" s="5">
        <v>21199</v>
      </c>
      <c r="F317" s="5">
        <v>70267</v>
      </c>
      <c r="G317" s="5">
        <v>17156</v>
      </c>
      <c r="H317" s="5">
        <v>14577</v>
      </c>
      <c r="I317" s="5">
        <v>21037</v>
      </c>
      <c r="J317" s="5">
        <v>21366</v>
      </c>
      <c r="K317" s="5">
        <v>10519</v>
      </c>
      <c r="L317" s="5">
        <v>14330</v>
      </c>
      <c r="M317" s="5">
        <v>12013</v>
      </c>
      <c r="N317" s="5">
        <v>9268</v>
      </c>
      <c r="O317" s="5">
        <v>47209</v>
      </c>
      <c r="P317" s="5">
        <v>10952</v>
      </c>
      <c r="Q317" s="5">
        <v>18677</v>
      </c>
      <c r="R317" s="5">
        <v>8350</v>
      </c>
      <c r="S317" s="5">
        <v>11934</v>
      </c>
      <c r="T317" s="5">
        <v>15367</v>
      </c>
      <c r="U317" s="5">
        <v>10907</v>
      </c>
    </row>
    <row r="318" spans="1:21" hidden="1" x14ac:dyDescent="0.2">
      <c r="A318" s="4">
        <v>44237</v>
      </c>
      <c r="B318" s="5">
        <v>17710</v>
      </c>
      <c r="C318" s="5">
        <v>13483</v>
      </c>
      <c r="D318" s="5">
        <v>12552</v>
      </c>
      <c r="E318" s="5">
        <v>21271</v>
      </c>
      <c r="F318" s="5">
        <v>70500</v>
      </c>
      <c r="G318" s="5">
        <v>17204</v>
      </c>
      <c r="H318" s="5">
        <v>14612</v>
      </c>
      <c r="I318" s="5">
        <v>21098</v>
      </c>
      <c r="J318" s="5">
        <v>21447</v>
      </c>
      <c r="K318" s="5">
        <v>10580</v>
      </c>
      <c r="L318" s="5">
        <v>14365</v>
      </c>
      <c r="M318" s="5">
        <v>12051</v>
      </c>
      <c r="N318" s="5">
        <v>9317</v>
      </c>
      <c r="O318" s="5">
        <v>47384</v>
      </c>
      <c r="P318" s="5">
        <v>11033</v>
      </c>
      <c r="Q318" s="5">
        <v>18722</v>
      </c>
      <c r="R318" s="5">
        <v>8373</v>
      </c>
      <c r="S318" s="5">
        <v>11952</v>
      </c>
      <c r="T318" s="5">
        <v>15432</v>
      </c>
      <c r="U318" s="5">
        <v>10927</v>
      </c>
    </row>
    <row r="319" spans="1:21" hidden="1" x14ac:dyDescent="0.2">
      <c r="A319" s="4">
        <v>44238</v>
      </c>
      <c r="B319" s="5">
        <v>17802</v>
      </c>
      <c r="C319" s="5">
        <v>13543</v>
      </c>
      <c r="D319" s="5">
        <v>12593</v>
      </c>
      <c r="E319" s="5">
        <v>21399</v>
      </c>
      <c r="F319" s="5">
        <v>70847</v>
      </c>
      <c r="G319" s="5">
        <v>17293</v>
      </c>
      <c r="H319" s="5">
        <v>14690</v>
      </c>
      <c r="I319" s="5">
        <v>21210</v>
      </c>
      <c r="J319" s="5">
        <v>21520</v>
      </c>
      <c r="K319" s="5">
        <v>10620</v>
      </c>
      <c r="L319" s="5">
        <v>14415</v>
      </c>
      <c r="M319" s="5">
        <v>12113</v>
      </c>
      <c r="N319" s="5">
        <v>9363</v>
      </c>
      <c r="O319" s="5">
        <v>47680</v>
      </c>
      <c r="P319" s="5">
        <v>11107</v>
      </c>
      <c r="Q319" s="5">
        <v>18814</v>
      </c>
      <c r="R319" s="5">
        <v>8449</v>
      </c>
      <c r="S319" s="5">
        <v>11979</v>
      </c>
      <c r="T319" s="5">
        <v>15481</v>
      </c>
      <c r="U319" s="5">
        <v>10957</v>
      </c>
    </row>
    <row r="320" spans="1:21" hidden="1" x14ac:dyDescent="0.2">
      <c r="A320" s="4">
        <v>44239</v>
      </c>
      <c r="B320" s="5">
        <v>17894</v>
      </c>
      <c r="C320" s="5">
        <v>13600</v>
      </c>
      <c r="D320" s="5">
        <v>12628</v>
      </c>
      <c r="E320" s="5">
        <v>21557</v>
      </c>
      <c r="F320" s="5">
        <v>71219</v>
      </c>
      <c r="G320" s="5">
        <v>17371</v>
      </c>
      <c r="H320" s="5">
        <v>14724</v>
      </c>
      <c r="I320" s="5">
        <v>21323</v>
      </c>
      <c r="J320" s="5">
        <v>21598</v>
      </c>
      <c r="K320" s="5">
        <v>10660</v>
      </c>
      <c r="L320" s="5">
        <v>14450</v>
      </c>
      <c r="M320" s="5">
        <v>12214</v>
      </c>
      <c r="N320" s="5">
        <v>9417</v>
      </c>
      <c r="O320" s="5">
        <v>47920</v>
      </c>
      <c r="P320" s="5">
        <v>11186</v>
      </c>
      <c r="Q320" s="5">
        <v>18928</v>
      </c>
      <c r="R320" s="5">
        <v>8512</v>
      </c>
      <c r="S320" s="5">
        <v>12005</v>
      </c>
      <c r="T320" s="5">
        <v>15552</v>
      </c>
      <c r="U320" s="5">
        <v>10977</v>
      </c>
    </row>
    <row r="321" spans="1:21" hidden="1" x14ac:dyDescent="0.2">
      <c r="A321" s="4">
        <v>44240</v>
      </c>
      <c r="B321" s="5">
        <v>18008</v>
      </c>
      <c r="C321" s="5">
        <v>13661</v>
      </c>
      <c r="D321" s="5">
        <v>12664</v>
      </c>
      <c r="E321" s="5">
        <v>21687</v>
      </c>
      <c r="F321" s="5">
        <v>71728</v>
      </c>
      <c r="G321" s="5">
        <v>17431</v>
      </c>
      <c r="H321" s="5">
        <v>14814</v>
      </c>
      <c r="I321" s="5">
        <v>21431</v>
      </c>
      <c r="J321" s="5">
        <v>21682</v>
      </c>
      <c r="K321" s="5">
        <v>10710</v>
      </c>
      <c r="L321" s="5">
        <v>14479</v>
      </c>
      <c r="M321" s="5">
        <v>12302</v>
      </c>
      <c r="N321" s="5">
        <v>9454</v>
      </c>
      <c r="O321" s="5">
        <v>48247</v>
      </c>
      <c r="P321" s="5">
        <v>11271</v>
      </c>
      <c r="Q321" s="5">
        <v>19000</v>
      </c>
      <c r="R321" s="5">
        <v>8566</v>
      </c>
      <c r="S321" s="5">
        <v>12037</v>
      </c>
      <c r="T321" s="5">
        <v>15577</v>
      </c>
      <c r="U321" s="5">
        <v>11006</v>
      </c>
    </row>
    <row r="322" spans="1:21" hidden="1" x14ac:dyDescent="0.2">
      <c r="A322" s="4">
        <v>44241</v>
      </c>
      <c r="B322" s="5">
        <v>18076</v>
      </c>
      <c r="C322" s="5">
        <v>13713</v>
      </c>
      <c r="D322" s="5">
        <v>12689</v>
      </c>
      <c r="E322" s="5">
        <v>21859</v>
      </c>
      <c r="F322" s="5">
        <v>72077</v>
      </c>
      <c r="G322" s="5">
        <v>17490</v>
      </c>
      <c r="H322" s="5">
        <v>14861</v>
      </c>
      <c r="I322" s="5">
        <v>21564</v>
      </c>
      <c r="J322" s="5">
        <v>21752</v>
      </c>
      <c r="K322" s="5">
        <v>10743</v>
      </c>
      <c r="L322" s="5">
        <v>14499</v>
      </c>
      <c r="M322" s="5">
        <v>12442</v>
      </c>
      <c r="N322" s="5">
        <v>9500</v>
      </c>
      <c r="O322" s="5">
        <v>48457</v>
      </c>
      <c r="P322" s="5">
        <v>11340</v>
      </c>
      <c r="Q322" s="5">
        <v>19062</v>
      </c>
      <c r="R322" s="5">
        <v>8613</v>
      </c>
      <c r="S322" s="5">
        <v>12067</v>
      </c>
      <c r="T322" s="5">
        <v>15631</v>
      </c>
      <c r="U322" s="5">
        <v>11027</v>
      </c>
    </row>
    <row r="323" spans="1:21" hidden="1" x14ac:dyDescent="0.2">
      <c r="A323" s="4">
        <v>44242</v>
      </c>
      <c r="B323" s="5">
        <v>18161</v>
      </c>
      <c r="C323" s="5">
        <v>13739</v>
      </c>
      <c r="D323" s="5">
        <v>12715</v>
      </c>
      <c r="E323" s="5">
        <v>21943</v>
      </c>
      <c r="F323" s="5">
        <v>72340</v>
      </c>
      <c r="G323" s="5">
        <v>17539</v>
      </c>
      <c r="H323" s="5">
        <v>14903</v>
      </c>
      <c r="I323" s="5">
        <v>21621</v>
      </c>
      <c r="J323" s="5">
        <v>21832</v>
      </c>
      <c r="K323" s="5">
        <v>10765</v>
      </c>
      <c r="L323" s="5">
        <v>14514</v>
      </c>
      <c r="M323" s="5">
        <v>12549</v>
      </c>
      <c r="N323" s="5">
        <v>9517</v>
      </c>
      <c r="O323" s="5">
        <v>48681</v>
      </c>
      <c r="P323" s="5">
        <v>11386</v>
      </c>
      <c r="Q323" s="5">
        <v>19145</v>
      </c>
      <c r="R323" s="5">
        <v>8650</v>
      </c>
      <c r="S323" s="5">
        <v>12095</v>
      </c>
      <c r="T323" s="5">
        <v>15662</v>
      </c>
      <c r="U323" s="5">
        <v>11042</v>
      </c>
    </row>
    <row r="324" spans="1:21" hidden="1" x14ac:dyDescent="0.2">
      <c r="A324" s="4">
        <v>44243</v>
      </c>
      <c r="B324" s="5">
        <v>18211</v>
      </c>
      <c r="C324" s="5">
        <v>13761</v>
      </c>
      <c r="D324" s="5">
        <v>12723</v>
      </c>
      <c r="E324" s="5">
        <v>21970</v>
      </c>
      <c r="F324" s="5">
        <v>72532</v>
      </c>
      <c r="G324" s="5">
        <v>17563</v>
      </c>
      <c r="H324" s="5">
        <v>14919</v>
      </c>
      <c r="I324" s="5">
        <v>21644</v>
      </c>
      <c r="J324" s="5">
        <v>21866</v>
      </c>
      <c r="K324" s="5">
        <v>10781</v>
      </c>
      <c r="L324" s="5">
        <v>14523</v>
      </c>
      <c r="M324" s="5">
        <v>12616</v>
      </c>
      <c r="N324" s="5">
        <v>9542</v>
      </c>
      <c r="O324" s="5">
        <v>48833</v>
      </c>
      <c r="P324" s="5">
        <v>11409</v>
      </c>
      <c r="Q324" s="5">
        <v>19220</v>
      </c>
      <c r="R324" s="5">
        <v>8668</v>
      </c>
      <c r="S324" s="5">
        <v>12112</v>
      </c>
      <c r="T324" s="5">
        <v>15673</v>
      </c>
      <c r="U324" s="5">
        <v>11056</v>
      </c>
    </row>
    <row r="325" spans="1:21" hidden="1" x14ac:dyDescent="0.2">
      <c r="A325" s="4">
        <v>44244</v>
      </c>
      <c r="B325" s="5">
        <v>18285</v>
      </c>
      <c r="C325" s="5">
        <v>13825</v>
      </c>
      <c r="D325" s="5">
        <v>12752</v>
      </c>
      <c r="E325" s="5">
        <v>22054</v>
      </c>
      <c r="F325" s="5">
        <v>72796</v>
      </c>
      <c r="G325" s="5">
        <v>17636</v>
      </c>
      <c r="H325" s="5">
        <v>14973</v>
      </c>
      <c r="I325" s="5">
        <v>21764</v>
      </c>
      <c r="J325" s="5">
        <v>21950</v>
      </c>
      <c r="K325" s="5">
        <v>10827</v>
      </c>
      <c r="L325" s="5">
        <v>14546</v>
      </c>
      <c r="M325" s="5">
        <v>12677</v>
      </c>
      <c r="N325" s="5">
        <v>9642</v>
      </c>
      <c r="O325" s="5">
        <v>49040</v>
      </c>
      <c r="P325" s="5">
        <v>11502</v>
      </c>
      <c r="Q325" s="5">
        <v>19279</v>
      </c>
      <c r="R325" s="5">
        <v>8689</v>
      </c>
      <c r="S325" s="5">
        <v>12139</v>
      </c>
      <c r="T325" s="5">
        <v>15720</v>
      </c>
      <c r="U325" s="5">
        <v>11074</v>
      </c>
    </row>
    <row r="326" spans="1:21" hidden="1" x14ac:dyDescent="0.2">
      <c r="A326" s="4">
        <v>44245</v>
      </c>
      <c r="B326" s="5">
        <v>18432</v>
      </c>
      <c r="C326" s="5">
        <v>13905</v>
      </c>
      <c r="D326" s="5">
        <v>12811</v>
      </c>
      <c r="E326" s="5">
        <v>22273</v>
      </c>
      <c r="F326" s="5">
        <v>73276</v>
      </c>
      <c r="G326" s="5">
        <v>17776</v>
      </c>
      <c r="H326" s="5">
        <v>15107</v>
      </c>
      <c r="I326" s="5">
        <v>21930</v>
      </c>
      <c r="J326" s="5">
        <v>22106</v>
      </c>
      <c r="K326" s="5">
        <v>10888</v>
      </c>
      <c r="L326" s="5">
        <v>14605</v>
      </c>
      <c r="M326" s="5">
        <v>12815</v>
      </c>
      <c r="N326" s="5">
        <v>9758</v>
      </c>
      <c r="O326" s="5">
        <v>49387</v>
      </c>
      <c r="P326" s="5">
        <v>11686</v>
      </c>
      <c r="Q326" s="5">
        <v>19415</v>
      </c>
      <c r="R326" s="5">
        <v>8778</v>
      </c>
      <c r="S326" s="5">
        <v>12174</v>
      </c>
      <c r="T326" s="5">
        <v>15798</v>
      </c>
      <c r="U326" s="5">
        <v>11103</v>
      </c>
    </row>
    <row r="327" spans="1:21" hidden="1" x14ac:dyDescent="0.2">
      <c r="A327" s="4">
        <v>44246</v>
      </c>
      <c r="B327" s="5">
        <v>18615</v>
      </c>
      <c r="C327" s="5">
        <v>13999</v>
      </c>
      <c r="D327" s="5">
        <v>12880</v>
      </c>
      <c r="E327" s="5">
        <v>22517</v>
      </c>
      <c r="F327" s="5">
        <v>73853</v>
      </c>
      <c r="G327" s="5">
        <v>17895</v>
      </c>
      <c r="H327" s="5">
        <v>15217</v>
      </c>
      <c r="I327" s="5">
        <v>22116</v>
      </c>
      <c r="J327" s="5">
        <v>22306</v>
      </c>
      <c r="K327" s="5">
        <v>10932</v>
      </c>
      <c r="L327" s="5">
        <v>14645</v>
      </c>
      <c r="M327" s="5">
        <v>12975</v>
      </c>
      <c r="N327" s="5">
        <v>9840</v>
      </c>
      <c r="O327" s="5">
        <v>49760</v>
      </c>
      <c r="P327" s="5">
        <v>11891</v>
      </c>
      <c r="Q327" s="5">
        <v>19573</v>
      </c>
      <c r="R327" s="5">
        <v>8888</v>
      </c>
      <c r="S327" s="5">
        <v>12208</v>
      </c>
      <c r="T327" s="5">
        <v>15865</v>
      </c>
      <c r="U327" s="5">
        <v>11141</v>
      </c>
    </row>
    <row r="328" spans="1:21" hidden="1" x14ac:dyDescent="0.2">
      <c r="A328" s="4">
        <v>44247</v>
      </c>
      <c r="B328" s="5">
        <v>18749</v>
      </c>
      <c r="C328" s="5">
        <v>14054</v>
      </c>
      <c r="D328" s="5">
        <v>12916</v>
      </c>
      <c r="E328" s="5">
        <v>22714</v>
      </c>
      <c r="F328" s="5">
        <v>74365</v>
      </c>
      <c r="G328" s="5">
        <v>18019</v>
      </c>
      <c r="H328" s="5">
        <v>15376</v>
      </c>
      <c r="I328" s="5">
        <v>22294</v>
      </c>
      <c r="J328" s="5">
        <v>22451</v>
      </c>
      <c r="K328" s="5">
        <v>10994</v>
      </c>
      <c r="L328" s="5">
        <v>14681</v>
      </c>
      <c r="M328" s="5">
        <v>13168</v>
      </c>
      <c r="N328" s="5">
        <v>9942</v>
      </c>
      <c r="O328" s="5">
        <v>50232</v>
      </c>
      <c r="P328" s="5">
        <v>12070</v>
      </c>
      <c r="Q328" s="5">
        <v>19765</v>
      </c>
      <c r="R328" s="5">
        <v>8973</v>
      </c>
      <c r="S328" s="5">
        <v>12247</v>
      </c>
      <c r="T328" s="5">
        <v>15929</v>
      </c>
      <c r="U328" s="5">
        <v>11174</v>
      </c>
    </row>
    <row r="329" spans="1:21" hidden="1" x14ac:dyDescent="0.2">
      <c r="A329" s="4">
        <v>44248</v>
      </c>
      <c r="B329" s="5">
        <v>18877</v>
      </c>
      <c r="C329" s="5">
        <v>14128</v>
      </c>
      <c r="D329" s="5">
        <v>12959</v>
      </c>
      <c r="E329" s="5">
        <v>22994</v>
      </c>
      <c r="F329" s="5">
        <v>75003</v>
      </c>
      <c r="G329" s="5">
        <v>18122</v>
      </c>
      <c r="H329" s="5">
        <v>15472</v>
      </c>
      <c r="I329" s="5">
        <v>22453</v>
      </c>
      <c r="J329" s="5">
        <v>22596</v>
      </c>
      <c r="K329" s="5">
        <v>11035</v>
      </c>
      <c r="L329" s="5">
        <v>14718</v>
      </c>
      <c r="M329" s="5">
        <v>13305</v>
      </c>
      <c r="N329" s="5">
        <v>10048</v>
      </c>
      <c r="O329" s="5">
        <v>50692</v>
      </c>
      <c r="P329" s="5">
        <v>12199</v>
      </c>
      <c r="Q329" s="5">
        <v>19913</v>
      </c>
      <c r="R329" s="5">
        <v>9023</v>
      </c>
      <c r="S329" s="5">
        <v>12302</v>
      </c>
      <c r="T329" s="5">
        <v>15987</v>
      </c>
      <c r="U329" s="5">
        <v>11197</v>
      </c>
    </row>
    <row r="330" spans="1:21" hidden="1" x14ac:dyDescent="0.2">
      <c r="A330" s="4">
        <v>44249</v>
      </c>
      <c r="B330" s="5">
        <v>18988</v>
      </c>
      <c r="C330" s="5">
        <v>14169</v>
      </c>
      <c r="D330" s="5">
        <v>13000</v>
      </c>
      <c r="E330" s="5">
        <v>23142</v>
      </c>
      <c r="F330" s="5">
        <v>75627</v>
      </c>
      <c r="G330" s="5">
        <v>18223</v>
      </c>
      <c r="H330" s="5">
        <v>15613</v>
      </c>
      <c r="I330" s="5">
        <v>22655</v>
      </c>
      <c r="J330" s="5">
        <v>22723</v>
      </c>
      <c r="K330" s="5">
        <v>11063</v>
      </c>
      <c r="L330" s="5">
        <v>14753</v>
      </c>
      <c r="M330" s="5">
        <v>13449</v>
      </c>
      <c r="N330" s="5">
        <v>10077</v>
      </c>
      <c r="O330" s="5">
        <v>51135</v>
      </c>
      <c r="P330" s="5">
        <v>12315</v>
      </c>
      <c r="Q330" s="5">
        <v>20010</v>
      </c>
      <c r="R330" s="5">
        <v>9081</v>
      </c>
      <c r="S330" s="5">
        <v>12341</v>
      </c>
      <c r="T330" s="5">
        <v>16044</v>
      </c>
      <c r="U330" s="5">
        <v>11228</v>
      </c>
    </row>
    <row r="331" spans="1:21" hidden="1" x14ac:dyDescent="0.2">
      <c r="A331" s="4">
        <v>44250</v>
      </c>
      <c r="B331" s="5">
        <v>19070</v>
      </c>
      <c r="C331" s="5">
        <v>14187</v>
      </c>
      <c r="D331" s="5">
        <v>13029</v>
      </c>
      <c r="E331" s="5">
        <v>23164</v>
      </c>
      <c r="F331" s="5">
        <v>76075</v>
      </c>
      <c r="G331" s="5">
        <v>18272</v>
      </c>
      <c r="H331" s="5">
        <v>15659</v>
      </c>
      <c r="I331" s="5">
        <v>22694</v>
      </c>
      <c r="J331" s="5">
        <v>22769</v>
      </c>
      <c r="K331" s="5">
        <v>11108</v>
      </c>
      <c r="L331" s="5">
        <v>14774</v>
      </c>
      <c r="M331" s="5">
        <v>13613</v>
      </c>
      <c r="N331" s="5">
        <v>10129</v>
      </c>
      <c r="O331" s="5">
        <v>51444</v>
      </c>
      <c r="P331" s="5">
        <v>12389</v>
      </c>
      <c r="Q331" s="5">
        <v>20086</v>
      </c>
      <c r="R331" s="5">
        <v>9117</v>
      </c>
      <c r="S331" s="5">
        <v>12379</v>
      </c>
      <c r="T331" s="5">
        <v>16082</v>
      </c>
      <c r="U331" s="5">
        <v>11234</v>
      </c>
    </row>
    <row r="332" spans="1:21" hidden="1" x14ac:dyDescent="0.2">
      <c r="A332" s="4">
        <v>44251</v>
      </c>
      <c r="B332" s="5">
        <v>19165</v>
      </c>
      <c r="C332" s="5">
        <v>14260</v>
      </c>
      <c r="D332" s="5">
        <v>13065</v>
      </c>
      <c r="E332" s="5">
        <v>23296</v>
      </c>
      <c r="F332" s="5">
        <v>76742</v>
      </c>
      <c r="G332" s="5">
        <v>18341</v>
      </c>
      <c r="H332" s="5">
        <v>15769</v>
      </c>
      <c r="I332" s="5">
        <v>22831</v>
      </c>
      <c r="J332" s="5">
        <v>22940</v>
      </c>
      <c r="K332" s="5">
        <v>11140</v>
      </c>
      <c r="L332" s="5">
        <v>14808</v>
      </c>
      <c r="M332" s="5">
        <v>13775</v>
      </c>
      <c r="N332" s="5">
        <v>10253</v>
      </c>
      <c r="O332" s="5">
        <v>52032</v>
      </c>
      <c r="P332" s="5">
        <v>12519</v>
      </c>
      <c r="Q332" s="5">
        <v>20164</v>
      </c>
      <c r="R332" s="5">
        <v>9165</v>
      </c>
      <c r="S332" s="5">
        <v>12425</v>
      </c>
      <c r="T332" s="5">
        <v>16167</v>
      </c>
      <c r="U332" s="5">
        <v>11272</v>
      </c>
    </row>
    <row r="333" spans="1:21" hidden="1" x14ac:dyDescent="0.2">
      <c r="A333" s="4">
        <v>44252</v>
      </c>
      <c r="B333" s="5">
        <v>19398</v>
      </c>
      <c r="C333" s="5">
        <v>14377</v>
      </c>
      <c r="D333" s="5">
        <v>13153</v>
      </c>
      <c r="E333" s="5">
        <v>23541</v>
      </c>
      <c r="F333" s="5">
        <v>77583</v>
      </c>
      <c r="G333" s="5">
        <v>18524</v>
      </c>
      <c r="H333" s="5">
        <v>16041</v>
      </c>
      <c r="I333" s="5">
        <v>23071</v>
      </c>
      <c r="J333" s="5">
        <v>23183</v>
      </c>
      <c r="K333" s="5">
        <v>11220</v>
      </c>
      <c r="L333" s="5">
        <v>14858</v>
      </c>
      <c r="M333" s="5">
        <v>13929</v>
      </c>
      <c r="N333" s="5">
        <v>10430</v>
      </c>
      <c r="O333" s="5">
        <v>52779</v>
      </c>
      <c r="P333" s="5">
        <v>12708</v>
      </c>
      <c r="Q333" s="5">
        <v>20364</v>
      </c>
      <c r="R333" s="5">
        <v>9278</v>
      </c>
      <c r="S333" s="5">
        <v>12485</v>
      </c>
      <c r="T333" s="5">
        <v>16265</v>
      </c>
      <c r="U333" s="5">
        <v>11327</v>
      </c>
    </row>
    <row r="334" spans="1:21" hidden="1" x14ac:dyDescent="0.2">
      <c r="A334" s="4">
        <v>44253</v>
      </c>
      <c r="B334" s="5">
        <v>19592</v>
      </c>
      <c r="C334" s="5">
        <v>14463</v>
      </c>
      <c r="D334" s="5">
        <v>13235</v>
      </c>
      <c r="E334" s="5">
        <v>23946</v>
      </c>
      <c r="F334" s="5">
        <v>78485</v>
      </c>
      <c r="G334" s="5">
        <v>18689</v>
      </c>
      <c r="H334" s="5">
        <v>16287</v>
      </c>
      <c r="I334" s="5">
        <v>23377</v>
      </c>
      <c r="J334" s="5">
        <v>23370</v>
      </c>
      <c r="K334" s="5">
        <v>11320</v>
      </c>
      <c r="L334" s="5">
        <v>14916</v>
      </c>
      <c r="M334" s="5">
        <v>14109</v>
      </c>
      <c r="N334" s="5">
        <v>10608</v>
      </c>
      <c r="O334" s="5">
        <v>53497</v>
      </c>
      <c r="P334" s="5">
        <v>12992</v>
      </c>
      <c r="Q334" s="5">
        <v>20583</v>
      </c>
      <c r="R334" s="5">
        <v>9387</v>
      </c>
      <c r="S334" s="5">
        <v>12580</v>
      </c>
      <c r="T334" s="5">
        <v>16367</v>
      </c>
      <c r="U334" s="5">
        <v>11379</v>
      </c>
    </row>
    <row r="335" spans="1:21" hidden="1" x14ac:dyDescent="0.2">
      <c r="A335" s="4">
        <v>44254</v>
      </c>
      <c r="B335" s="5">
        <v>19796</v>
      </c>
      <c r="C335" s="5">
        <v>14550</v>
      </c>
      <c r="D335" s="5">
        <v>13322</v>
      </c>
      <c r="E335" s="5">
        <v>24284</v>
      </c>
      <c r="F335" s="5">
        <v>79401</v>
      </c>
      <c r="G335" s="5">
        <v>18879</v>
      </c>
      <c r="H335" s="5">
        <v>16507</v>
      </c>
      <c r="I335" s="5">
        <v>23737</v>
      </c>
      <c r="J335" s="5">
        <v>23569</v>
      </c>
      <c r="K335" s="5">
        <v>11388</v>
      </c>
      <c r="L335" s="5">
        <v>14976</v>
      </c>
      <c r="M335" s="5">
        <v>14353</v>
      </c>
      <c r="N335" s="5">
        <v>10775</v>
      </c>
      <c r="O335" s="5">
        <v>54323</v>
      </c>
      <c r="P335" s="5">
        <v>13279</v>
      </c>
      <c r="Q335" s="5">
        <v>20882</v>
      </c>
      <c r="R335" s="5">
        <v>9506</v>
      </c>
      <c r="S335" s="5">
        <v>12702</v>
      </c>
      <c r="T335" s="5">
        <v>16468</v>
      </c>
      <c r="U335" s="5">
        <v>11433</v>
      </c>
    </row>
    <row r="336" spans="1:21" hidden="1" x14ac:dyDescent="0.2">
      <c r="A336" s="4">
        <v>44255</v>
      </c>
      <c r="B336" s="5">
        <v>19983</v>
      </c>
      <c r="C336" s="5">
        <v>14619</v>
      </c>
      <c r="D336" s="5">
        <v>13386</v>
      </c>
      <c r="E336" s="5">
        <v>24618</v>
      </c>
      <c r="F336" s="5">
        <v>80316</v>
      </c>
      <c r="G336" s="5">
        <v>19030</v>
      </c>
      <c r="H336" s="5">
        <v>16681</v>
      </c>
      <c r="I336" s="5">
        <v>24095</v>
      </c>
      <c r="J336" s="5">
        <v>23792</v>
      </c>
      <c r="K336" s="5">
        <v>11459</v>
      </c>
      <c r="L336" s="5">
        <v>15020</v>
      </c>
      <c r="M336" s="5">
        <v>14591</v>
      </c>
      <c r="N336" s="5">
        <v>10929</v>
      </c>
      <c r="O336" s="5">
        <v>55029</v>
      </c>
      <c r="P336" s="5">
        <v>13563</v>
      </c>
      <c r="Q336" s="5">
        <v>21088</v>
      </c>
      <c r="R336" s="5">
        <v>9600</v>
      </c>
      <c r="S336" s="5">
        <v>12790</v>
      </c>
      <c r="T336" s="5">
        <v>16543</v>
      </c>
      <c r="U336" s="5">
        <v>11467</v>
      </c>
    </row>
    <row r="337" spans="1:21" hidden="1" x14ac:dyDescent="0.2">
      <c r="A337" s="4">
        <v>44256</v>
      </c>
      <c r="B337" s="5">
        <v>20134</v>
      </c>
      <c r="C337" s="5">
        <v>14690</v>
      </c>
      <c r="D337" s="5">
        <v>13425</v>
      </c>
      <c r="E337" s="5">
        <v>24848</v>
      </c>
      <c r="F337" s="5">
        <v>81316</v>
      </c>
      <c r="G337" s="5">
        <v>19208</v>
      </c>
      <c r="H337" s="5">
        <v>16893</v>
      </c>
      <c r="I337" s="5">
        <v>24402</v>
      </c>
      <c r="J337" s="5">
        <v>24038</v>
      </c>
      <c r="K337" s="5">
        <v>11530</v>
      </c>
      <c r="L337" s="5">
        <v>15058</v>
      </c>
      <c r="M337" s="5">
        <v>14820</v>
      </c>
      <c r="N337" s="5">
        <v>10944</v>
      </c>
      <c r="O337" s="5">
        <v>55740</v>
      </c>
      <c r="P337" s="5">
        <v>13833</v>
      </c>
      <c r="Q337" s="5">
        <v>21309</v>
      </c>
      <c r="R337" s="5">
        <v>9684</v>
      </c>
      <c r="S337" s="5">
        <v>12838</v>
      </c>
      <c r="T337" s="5">
        <v>16647</v>
      </c>
      <c r="U337" s="5">
        <v>11518</v>
      </c>
    </row>
    <row r="338" spans="1:21" hidden="1" x14ac:dyDescent="0.2">
      <c r="A338" s="4">
        <v>44257</v>
      </c>
      <c r="B338" s="5">
        <v>20222</v>
      </c>
      <c r="C338" s="5">
        <v>14757</v>
      </c>
      <c r="D338" s="5">
        <v>13461</v>
      </c>
      <c r="E338" s="5">
        <v>24903</v>
      </c>
      <c r="F338" s="5">
        <v>82044</v>
      </c>
      <c r="G338" s="5">
        <v>19295</v>
      </c>
      <c r="H338" s="5">
        <v>16974</v>
      </c>
      <c r="I338" s="5">
        <v>24545</v>
      </c>
      <c r="J338" s="5">
        <v>24150</v>
      </c>
      <c r="K338" s="5">
        <v>11563</v>
      </c>
      <c r="L338" s="5">
        <v>15084</v>
      </c>
      <c r="M338" s="5">
        <v>15026</v>
      </c>
      <c r="N338" s="5">
        <v>11059</v>
      </c>
      <c r="O338" s="5">
        <v>56346</v>
      </c>
      <c r="P338" s="5">
        <v>13970</v>
      </c>
      <c r="Q338" s="5">
        <v>21467</v>
      </c>
      <c r="R338" s="5">
        <v>9722</v>
      </c>
      <c r="S338" s="5">
        <v>12887</v>
      </c>
      <c r="T338" s="5">
        <v>16676</v>
      </c>
      <c r="U338" s="5">
        <v>11538</v>
      </c>
    </row>
    <row r="339" spans="1:21" hidden="1" x14ac:dyDescent="0.2">
      <c r="A339" s="4">
        <v>44258</v>
      </c>
      <c r="B339" s="5">
        <v>20353</v>
      </c>
      <c r="C339" s="5">
        <v>14849</v>
      </c>
      <c r="D339" s="5">
        <v>13515</v>
      </c>
      <c r="E339" s="5">
        <v>25093</v>
      </c>
      <c r="F339" s="5">
        <v>82968</v>
      </c>
      <c r="G339" s="5">
        <v>19431</v>
      </c>
      <c r="H339" s="5">
        <v>17117</v>
      </c>
      <c r="I339" s="5">
        <v>24759</v>
      </c>
      <c r="J339" s="5">
        <v>24334</v>
      </c>
      <c r="K339" s="5">
        <v>11671</v>
      </c>
      <c r="L339" s="5">
        <v>15121</v>
      </c>
      <c r="M339" s="5">
        <v>15324</v>
      </c>
      <c r="N339" s="5">
        <v>11250</v>
      </c>
      <c r="O339" s="5">
        <v>57093</v>
      </c>
      <c r="P339" s="5">
        <v>14212</v>
      </c>
      <c r="Q339" s="5">
        <v>21657</v>
      </c>
      <c r="R339" s="5">
        <v>9806</v>
      </c>
      <c r="S339" s="5">
        <v>12956</v>
      </c>
      <c r="T339" s="5">
        <v>16816</v>
      </c>
      <c r="U339" s="5">
        <v>11575</v>
      </c>
    </row>
    <row r="340" spans="1:21" hidden="1" x14ac:dyDescent="0.2">
      <c r="A340" s="4">
        <v>44259</v>
      </c>
      <c r="B340" s="5">
        <v>20652</v>
      </c>
      <c r="C340" s="5">
        <v>14992</v>
      </c>
      <c r="D340" s="5">
        <v>13639</v>
      </c>
      <c r="E340" s="5">
        <v>25447</v>
      </c>
      <c r="F340" s="5">
        <v>84210</v>
      </c>
      <c r="G340" s="5">
        <v>19746</v>
      </c>
      <c r="H340" s="5">
        <v>17453</v>
      </c>
      <c r="I340" s="5">
        <v>25165</v>
      </c>
      <c r="J340" s="5">
        <v>24675</v>
      </c>
      <c r="K340" s="5">
        <v>11769</v>
      </c>
      <c r="L340" s="5">
        <v>15201</v>
      </c>
      <c r="M340" s="5">
        <v>15631</v>
      </c>
      <c r="N340" s="5">
        <v>11458</v>
      </c>
      <c r="O340" s="5">
        <v>58003</v>
      </c>
      <c r="P340" s="5">
        <v>14509</v>
      </c>
      <c r="Q340" s="5">
        <v>21980</v>
      </c>
      <c r="R340" s="5">
        <v>9950</v>
      </c>
      <c r="S340" s="5">
        <v>13075</v>
      </c>
      <c r="T340" s="5">
        <v>16978</v>
      </c>
      <c r="U340" s="5">
        <v>11645</v>
      </c>
    </row>
    <row r="341" spans="1:21" hidden="1" x14ac:dyDescent="0.2">
      <c r="A341" s="4">
        <v>44260</v>
      </c>
      <c r="B341" s="5">
        <v>20945</v>
      </c>
      <c r="C341" s="5">
        <v>15135</v>
      </c>
      <c r="D341" s="5">
        <v>13757</v>
      </c>
      <c r="E341" s="5">
        <v>25856</v>
      </c>
      <c r="F341" s="5">
        <v>85273</v>
      </c>
      <c r="G341" s="5">
        <v>20005</v>
      </c>
      <c r="H341" s="5">
        <v>17836</v>
      </c>
      <c r="I341" s="5">
        <v>25677</v>
      </c>
      <c r="J341" s="5">
        <v>25117</v>
      </c>
      <c r="K341" s="5">
        <v>11885</v>
      </c>
      <c r="L341" s="5">
        <v>15303</v>
      </c>
      <c r="M341" s="5">
        <v>15835</v>
      </c>
      <c r="N341" s="5">
        <v>11626</v>
      </c>
      <c r="O341" s="5">
        <v>58861</v>
      </c>
      <c r="P341" s="5">
        <v>14917</v>
      </c>
      <c r="Q341" s="5">
        <v>22339</v>
      </c>
      <c r="R341" s="5">
        <v>10083</v>
      </c>
      <c r="S341" s="5">
        <v>13241</v>
      </c>
      <c r="T341" s="5">
        <v>17138</v>
      </c>
      <c r="U341" s="5">
        <v>11718</v>
      </c>
    </row>
    <row r="342" spans="1:21" hidden="1" x14ac:dyDescent="0.2">
      <c r="A342" s="4">
        <v>44261</v>
      </c>
      <c r="B342" s="5">
        <v>21241</v>
      </c>
      <c r="C342" s="5">
        <v>15310</v>
      </c>
      <c r="D342" s="5">
        <v>13875</v>
      </c>
      <c r="E342" s="5">
        <v>26307</v>
      </c>
      <c r="F342" s="5">
        <v>86635</v>
      </c>
      <c r="G342" s="5">
        <v>20241</v>
      </c>
      <c r="H342" s="5">
        <v>18279</v>
      </c>
      <c r="I342" s="5">
        <v>26165</v>
      </c>
      <c r="J342" s="5">
        <v>25498</v>
      </c>
      <c r="K342" s="5">
        <v>12014</v>
      </c>
      <c r="L342" s="5">
        <v>15388</v>
      </c>
      <c r="M342" s="5">
        <v>16245</v>
      </c>
      <c r="N342" s="5">
        <v>11885</v>
      </c>
      <c r="O342" s="5">
        <v>59981</v>
      </c>
      <c r="P342" s="5">
        <v>15304</v>
      </c>
      <c r="Q342" s="5">
        <v>22683</v>
      </c>
      <c r="R342" s="5">
        <v>10252</v>
      </c>
      <c r="S342" s="5">
        <v>13406</v>
      </c>
      <c r="T342" s="5">
        <v>17324</v>
      </c>
      <c r="U342" s="5">
        <v>11783</v>
      </c>
    </row>
    <row r="343" spans="1:21" hidden="1" x14ac:dyDescent="0.2">
      <c r="A343" s="4">
        <v>44262</v>
      </c>
      <c r="B343" s="5">
        <v>21533</v>
      </c>
      <c r="C343" s="5">
        <v>15447</v>
      </c>
      <c r="D343" s="5">
        <v>13950</v>
      </c>
      <c r="E343" s="5">
        <v>26690</v>
      </c>
      <c r="F343" s="5">
        <v>87832</v>
      </c>
      <c r="G343" s="5">
        <v>20475</v>
      </c>
      <c r="H343" s="5">
        <v>18656</v>
      </c>
      <c r="I343" s="5">
        <v>26605</v>
      </c>
      <c r="J343" s="5">
        <v>25764</v>
      </c>
      <c r="K343" s="5">
        <v>12167</v>
      </c>
      <c r="L343" s="5">
        <v>15458</v>
      </c>
      <c r="M343" s="5">
        <v>16536</v>
      </c>
      <c r="N343" s="5">
        <v>12087</v>
      </c>
      <c r="O343" s="5">
        <v>60882</v>
      </c>
      <c r="P343" s="5">
        <v>15673</v>
      </c>
      <c r="Q343" s="5">
        <v>23003</v>
      </c>
      <c r="R343" s="5">
        <v>10421</v>
      </c>
      <c r="S343" s="5">
        <v>13551</v>
      </c>
      <c r="T343" s="5">
        <v>17449</v>
      </c>
      <c r="U343" s="5">
        <v>11838</v>
      </c>
    </row>
    <row r="344" spans="1:21" hidden="1" x14ac:dyDescent="0.2">
      <c r="A344" s="4">
        <v>44263</v>
      </c>
      <c r="B344" s="5">
        <v>21650</v>
      </c>
      <c r="C344" s="5">
        <v>15511</v>
      </c>
      <c r="D344" s="5">
        <v>13992</v>
      </c>
      <c r="E344" s="5">
        <v>26909</v>
      </c>
      <c r="F344" s="5">
        <v>88326</v>
      </c>
      <c r="G344" s="5">
        <v>20572</v>
      </c>
      <c r="H344" s="5">
        <v>18733</v>
      </c>
      <c r="I344" s="5">
        <v>26843</v>
      </c>
      <c r="J344" s="5">
        <v>25884</v>
      </c>
      <c r="K344" s="5">
        <v>12210</v>
      </c>
      <c r="L344" s="5">
        <v>15511</v>
      </c>
      <c r="M344" s="5">
        <v>16655</v>
      </c>
      <c r="N344" s="5">
        <v>12119</v>
      </c>
      <c r="O344" s="5">
        <v>61305</v>
      </c>
      <c r="P344" s="5">
        <v>15810</v>
      </c>
      <c r="Q344" s="5">
        <v>23178</v>
      </c>
      <c r="R344" s="5">
        <v>10486</v>
      </c>
      <c r="S344" s="5">
        <v>13623</v>
      </c>
      <c r="T344" s="5">
        <v>17520</v>
      </c>
      <c r="U344" s="5">
        <v>11876</v>
      </c>
    </row>
    <row r="345" spans="1:21" hidden="1" x14ac:dyDescent="0.2">
      <c r="A345" s="4">
        <v>44264</v>
      </c>
      <c r="B345" s="5">
        <v>21872</v>
      </c>
      <c r="C345" s="5">
        <v>15694</v>
      </c>
      <c r="D345" s="5">
        <v>14082</v>
      </c>
      <c r="E345" s="5">
        <v>27045</v>
      </c>
      <c r="F345" s="5">
        <v>89777</v>
      </c>
      <c r="G345" s="5">
        <v>20812</v>
      </c>
      <c r="H345" s="5">
        <v>19043</v>
      </c>
      <c r="I345" s="5">
        <v>27202</v>
      </c>
      <c r="J345" s="5">
        <v>26149</v>
      </c>
      <c r="K345" s="5">
        <v>12326</v>
      </c>
      <c r="L345" s="5">
        <v>15600</v>
      </c>
      <c r="M345" s="5">
        <v>17115</v>
      </c>
      <c r="N345" s="5">
        <v>12232</v>
      </c>
      <c r="O345" s="5">
        <v>62605</v>
      </c>
      <c r="P345" s="5">
        <v>16163</v>
      </c>
      <c r="Q345" s="5">
        <v>23521</v>
      </c>
      <c r="R345" s="5">
        <v>10636</v>
      </c>
      <c r="S345" s="5">
        <v>13726</v>
      </c>
      <c r="T345" s="5">
        <v>17647</v>
      </c>
      <c r="U345" s="5">
        <v>11930</v>
      </c>
    </row>
    <row r="346" spans="1:21" hidden="1" x14ac:dyDescent="0.2">
      <c r="A346" s="4">
        <v>44265</v>
      </c>
      <c r="B346" s="5">
        <v>22069</v>
      </c>
      <c r="C346" s="5">
        <v>15826</v>
      </c>
      <c r="D346" s="5">
        <v>14145</v>
      </c>
      <c r="E346" s="5">
        <v>27279</v>
      </c>
      <c r="F346" s="5">
        <v>91257</v>
      </c>
      <c r="G346" s="5">
        <v>20982</v>
      </c>
      <c r="H346" s="5">
        <v>19214</v>
      </c>
      <c r="I346" s="5">
        <v>27438</v>
      </c>
      <c r="J346" s="5">
        <v>26432</v>
      </c>
      <c r="K346" s="5">
        <v>12475</v>
      </c>
      <c r="L346" s="5">
        <v>15664</v>
      </c>
      <c r="M346" s="5">
        <v>17430</v>
      </c>
      <c r="N346" s="5">
        <v>12408</v>
      </c>
      <c r="O346" s="5">
        <v>63759</v>
      </c>
      <c r="P346" s="5">
        <v>16407</v>
      </c>
      <c r="Q346" s="5">
        <v>23774</v>
      </c>
      <c r="R346" s="5">
        <v>10696</v>
      </c>
      <c r="S346" s="5">
        <v>13820</v>
      </c>
      <c r="T346" s="5">
        <v>17824</v>
      </c>
      <c r="U346" s="5">
        <v>11961</v>
      </c>
    </row>
    <row r="347" spans="1:21" hidden="1" x14ac:dyDescent="0.2">
      <c r="A347" s="4">
        <v>44266</v>
      </c>
      <c r="B347" s="5">
        <v>22470</v>
      </c>
      <c r="C347" s="5">
        <v>16042</v>
      </c>
      <c r="D347" s="5">
        <v>14289</v>
      </c>
      <c r="E347" s="5">
        <v>27571</v>
      </c>
      <c r="F347" s="5">
        <v>92872</v>
      </c>
      <c r="G347" s="5">
        <v>21375</v>
      </c>
      <c r="H347" s="5">
        <v>19670</v>
      </c>
      <c r="I347" s="5">
        <v>28090</v>
      </c>
      <c r="J347" s="5">
        <v>26883</v>
      </c>
      <c r="K347" s="5">
        <v>12629</v>
      </c>
      <c r="L347" s="5">
        <v>15787</v>
      </c>
      <c r="M347" s="5">
        <v>17708</v>
      </c>
      <c r="N347" s="5">
        <v>12649</v>
      </c>
      <c r="O347" s="5">
        <v>65206</v>
      </c>
      <c r="P347" s="5">
        <v>16771</v>
      </c>
      <c r="Q347" s="5">
        <v>24285</v>
      </c>
      <c r="R347" s="5">
        <v>10829</v>
      </c>
      <c r="S347" s="5">
        <v>13967</v>
      </c>
      <c r="T347" s="5">
        <v>18005</v>
      </c>
      <c r="U347" s="5">
        <v>12074</v>
      </c>
    </row>
    <row r="348" spans="1:21" hidden="1" x14ac:dyDescent="0.2">
      <c r="A348" s="4">
        <v>44267</v>
      </c>
      <c r="B348" s="5">
        <v>22828</v>
      </c>
      <c r="C348" s="5">
        <v>16243</v>
      </c>
      <c r="D348" s="5">
        <v>14418</v>
      </c>
      <c r="E348" s="5">
        <v>28110</v>
      </c>
      <c r="F348" s="5">
        <v>94770</v>
      </c>
      <c r="G348" s="5">
        <v>21654</v>
      </c>
      <c r="H348" s="5">
        <v>20191</v>
      </c>
      <c r="I348" s="5">
        <v>28666</v>
      </c>
      <c r="J348" s="5">
        <v>27320</v>
      </c>
      <c r="K348" s="5">
        <v>12746</v>
      </c>
      <c r="L348" s="5">
        <v>15926</v>
      </c>
      <c r="M348" s="5">
        <v>18066</v>
      </c>
      <c r="N348" s="5">
        <v>12890</v>
      </c>
      <c r="O348" s="5">
        <v>66969</v>
      </c>
      <c r="P348" s="5">
        <v>17136</v>
      </c>
      <c r="Q348" s="5">
        <v>24735</v>
      </c>
      <c r="R348" s="5">
        <v>10996</v>
      </c>
      <c r="S348" s="5">
        <v>14144</v>
      </c>
      <c r="T348" s="5">
        <v>18214</v>
      </c>
      <c r="U348" s="5">
        <v>12161</v>
      </c>
    </row>
    <row r="349" spans="1:21" hidden="1" x14ac:dyDescent="0.2">
      <c r="A349" s="4">
        <v>44268</v>
      </c>
      <c r="B349" s="5">
        <v>23230</v>
      </c>
      <c r="C349" s="5">
        <v>16482</v>
      </c>
      <c r="D349" s="5">
        <v>14567</v>
      </c>
      <c r="E349" s="5">
        <v>28690</v>
      </c>
      <c r="F349" s="5">
        <v>96594</v>
      </c>
      <c r="G349" s="5">
        <v>22022</v>
      </c>
      <c r="H349" s="5">
        <v>20734</v>
      </c>
      <c r="I349" s="5">
        <v>29288</v>
      </c>
      <c r="J349" s="5">
        <v>27768</v>
      </c>
      <c r="K349" s="5">
        <v>12943</v>
      </c>
      <c r="L349" s="5">
        <v>16064</v>
      </c>
      <c r="M349" s="5">
        <v>18439</v>
      </c>
      <c r="N349" s="5">
        <v>13171</v>
      </c>
      <c r="O349" s="5">
        <v>68460</v>
      </c>
      <c r="P349" s="5">
        <v>17624</v>
      </c>
      <c r="Q349" s="5">
        <v>25225</v>
      </c>
      <c r="R349" s="5">
        <v>11159</v>
      </c>
      <c r="S349" s="5">
        <v>14393</v>
      </c>
      <c r="T349" s="5">
        <v>18487</v>
      </c>
      <c r="U349" s="5">
        <v>12287</v>
      </c>
    </row>
    <row r="350" spans="1:21" hidden="1" x14ac:dyDescent="0.2">
      <c r="A350" s="4">
        <v>44269</v>
      </c>
      <c r="B350" s="5">
        <v>23586</v>
      </c>
      <c r="C350" s="5">
        <v>16642</v>
      </c>
      <c r="D350" s="5">
        <v>14685</v>
      </c>
      <c r="E350" s="5">
        <v>29258</v>
      </c>
      <c r="F350" s="5">
        <v>98435</v>
      </c>
      <c r="G350" s="5">
        <v>22298</v>
      </c>
      <c r="H350" s="5">
        <v>21135</v>
      </c>
      <c r="I350" s="5">
        <v>29875</v>
      </c>
      <c r="J350" s="5">
        <v>28146</v>
      </c>
      <c r="K350" s="5">
        <v>13133</v>
      </c>
      <c r="L350" s="5">
        <v>16183</v>
      </c>
      <c r="M350" s="5">
        <v>19021</v>
      </c>
      <c r="N350" s="5">
        <v>13384</v>
      </c>
      <c r="O350" s="5">
        <v>69845</v>
      </c>
      <c r="P350" s="5">
        <v>18074</v>
      </c>
      <c r="Q350" s="5">
        <v>25598</v>
      </c>
      <c r="R350" s="5">
        <v>11355</v>
      </c>
      <c r="S350" s="5">
        <v>14681</v>
      </c>
      <c r="T350" s="5">
        <v>18767</v>
      </c>
      <c r="U350" s="5">
        <v>12389</v>
      </c>
    </row>
    <row r="351" spans="1:21" hidden="1" x14ac:dyDescent="0.2">
      <c r="A351" s="4">
        <v>44270</v>
      </c>
      <c r="B351" s="5">
        <v>23982</v>
      </c>
      <c r="C351" s="5">
        <v>16835</v>
      </c>
      <c r="D351" s="5">
        <v>14797</v>
      </c>
      <c r="E351" s="5">
        <v>29662</v>
      </c>
      <c r="F351" s="5">
        <v>100074</v>
      </c>
      <c r="G351" s="5">
        <v>22606</v>
      </c>
      <c r="H351" s="5">
        <v>21650</v>
      </c>
      <c r="I351" s="5">
        <v>30299</v>
      </c>
      <c r="J351" s="5">
        <v>28493</v>
      </c>
      <c r="K351" s="5">
        <v>13278</v>
      </c>
      <c r="L351" s="5">
        <v>16270</v>
      </c>
      <c r="M351" s="5">
        <v>19360</v>
      </c>
      <c r="N351" s="5">
        <v>13561</v>
      </c>
      <c r="O351" s="5">
        <v>71373</v>
      </c>
      <c r="P351" s="5">
        <v>18310</v>
      </c>
      <c r="Q351" s="5">
        <v>25940</v>
      </c>
      <c r="R351" s="5">
        <v>11487</v>
      </c>
      <c r="S351" s="5">
        <v>14796</v>
      </c>
      <c r="T351" s="5">
        <v>18953</v>
      </c>
      <c r="U351" s="5">
        <v>12470</v>
      </c>
    </row>
    <row r="352" spans="1:21" hidden="1" x14ac:dyDescent="0.2">
      <c r="A352" s="4">
        <v>44271</v>
      </c>
      <c r="B352" s="5">
        <v>24161</v>
      </c>
      <c r="C352" s="5">
        <v>16969</v>
      </c>
      <c r="D352" s="5">
        <v>14863</v>
      </c>
      <c r="E352" s="5">
        <v>29730</v>
      </c>
      <c r="F352" s="5">
        <v>101052</v>
      </c>
      <c r="G352" s="5">
        <v>22791</v>
      </c>
      <c r="H352" s="5">
        <v>21855</v>
      </c>
      <c r="I352" s="5">
        <v>30541</v>
      </c>
      <c r="J352" s="5">
        <v>28683</v>
      </c>
      <c r="K352" s="5">
        <v>13369</v>
      </c>
      <c r="L352" s="5">
        <v>16386</v>
      </c>
      <c r="M352" s="5">
        <v>19674</v>
      </c>
      <c r="N352" s="5">
        <v>13642</v>
      </c>
      <c r="O352" s="5">
        <v>72253</v>
      </c>
      <c r="P352" s="5">
        <v>18643</v>
      </c>
      <c r="Q352" s="5">
        <v>26222</v>
      </c>
      <c r="R352" s="5">
        <v>11614</v>
      </c>
      <c r="S352" s="5">
        <v>15016</v>
      </c>
      <c r="T352" s="5">
        <v>19104</v>
      </c>
      <c r="U352" s="5">
        <v>12554</v>
      </c>
    </row>
    <row r="353" spans="1:21" hidden="1" x14ac:dyDescent="0.2">
      <c r="A353" s="4">
        <v>44272</v>
      </c>
      <c r="B353" s="5">
        <v>24324</v>
      </c>
      <c r="C353" s="5">
        <v>17095</v>
      </c>
      <c r="D353" s="5">
        <v>14929</v>
      </c>
      <c r="E353" s="5">
        <v>29954</v>
      </c>
      <c r="F353" s="5">
        <v>101710</v>
      </c>
      <c r="G353" s="5">
        <v>22892</v>
      </c>
      <c r="H353" s="5">
        <v>22043</v>
      </c>
      <c r="I353" s="5">
        <v>30626</v>
      </c>
      <c r="J353" s="5">
        <v>28817</v>
      </c>
      <c r="K353" s="5">
        <v>13501</v>
      </c>
      <c r="L353" s="5">
        <v>16441</v>
      </c>
      <c r="M353" s="5">
        <v>19851</v>
      </c>
      <c r="N353" s="5">
        <v>13762</v>
      </c>
      <c r="O353" s="5">
        <v>72823</v>
      </c>
      <c r="P353" s="5">
        <v>18788</v>
      </c>
      <c r="Q353" s="5">
        <v>26430</v>
      </c>
      <c r="R353" s="5">
        <v>11701</v>
      </c>
      <c r="S353" s="5">
        <v>15113</v>
      </c>
      <c r="T353" s="5">
        <v>19188</v>
      </c>
      <c r="U353" s="5">
        <v>12590</v>
      </c>
    </row>
    <row r="354" spans="1:21" hidden="1" x14ac:dyDescent="0.2">
      <c r="A354" s="4">
        <v>44273</v>
      </c>
      <c r="B354" s="5">
        <v>24610</v>
      </c>
      <c r="C354" s="5">
        <v>17318</v>
      </c>
      <c r="D354" s="5">
        <v>15027</v>
      </c>
      <c r="E354" s="5">
        <v>30249</v>
      </c>
      <c r="F354" s="5">
        <v>102987</v>
      </c>
      <c r="G354" s="5">
        <v>23138</v>
      </c>
      <c r="H354" s="5">
        <v>22323</v>
      </c>
      <c r="I354" s="5">
        <v>30909</v>
      </c>
      <c r="J354" s="5">
        <v>29194</v>
      </c>
      <c r="K354" s="5">
        <v>13700</v>
      </c>
      <c r="L354" s="5">
        <v>16575</v>
      </c>
      <c r="M354" s="5">
        <v>20111</v>
      </c>
      <c r="N354" s="5">
        <v>14004</v>
      </c>
      <c r="O354" s="5">
        <v>73854</v>
      </c>
      <c r="P354" s="5">
        <v>19245</v>
      </c>
      <c r="Q354" s="5">
        <v>26724</v>
      </c>
      <c r="R354" s="5">
        <v>11787</v>
      </c>
      <c r="S354" s="5">
        <v>15255</v>
      </c>
      <c r="T354" s="5">
        <v>19432</v>
      </c>
      <c r="U354" s="5">
        <v>12638</v>
      </c>
    </row>
    <row r="355" spans="1:21" hidden="1" x14ac:dyDescent="0.2">
      <c r="A355" s="4">
        <v>44274</v>
      </c>
      <c r="B355" s="5">
        <v>25153</v>
      </c>
      <c r="C355" s="5">
        <v>17605</v>
      </c>
      <c r="D355" s="5">
        <v>15238</v>
      </c>
      <c r="E355" s="5">
        <v>30834</v>
      </c>
      <c r="F355" s="5">
        <v>105024</v>
      </c>
      <c r="G355" s="5">
        <v>23536</v>
      </c>
      <c r="H355" s="5">
        <v>22989</v>
      </c>
      <c r="I355" s="5">
        <v>31591</v>
      </c>
      <c r="J355" s="5">
        <v>29721</v>
      </c>
      <c r="K355" s="5">
        <v>13917</v>
      </c>
      <c r="L355" s="5">
        <v>16778</v>
      </c>
      <c r="M355" s="5">
        <v>20463</v>
      </c>
      <c r="N355" s="5">
        <v>14329</v>
      </c>
      <c r="O355" s="5">
        <v>75634</v>
      </c>
      <c r="P355" s="5">
        <v>19785</v>
      </c>
      <c r="Q355" s="5">
        <v>27193</v>
      </c>
      <c r="R355" s="5">
        <v>11960</v>
      </c>
      <c r="S355" s="5">
        <v>15514</v>
      </c>
      <c r="T355" s="5">
        <v>19769</v>
      </c>
      <c r="U355" s="5">
        <v>12806</v>
      </c>
    </row>
    <row r="356" spans="1:21" hidden="1" x14ac:dyDescent="0.2">
      <c r="A356" s="4">
        <v>44275</v>
      </c>
      <c r="B356" s="5">
        <v>25824</v>
      </c>
      <c r="C356" s="5">
        <v>17939</v>
      </c>
      <c r="D356" s="5">
        <v>15488</v>
      </c>
      <c r="E356" s="5">
        <v>31345</v>
      </c>
      <c r="F356" s="5">
        <v>106547</v>
      </c>
      <c r="G356" s="5">
        <v>24067</v>
      </c>
      <c r="H356" s="5">
        <v>23581</v>
      </c>
      <c r="I356" s="5">
        <v>32355</v>
      </c>
      <c r="J356" s="5">
        <v>30366</v>
      </c>
      <c r="K356" s="5">
        <v>14163</v>
      </c>
      <c r="L356" s="5">
        <v>17046</v>
      </c>
      <c r="M356" s="5">
        <v>20879</v>
      </c>
      <c r="N356" s="5">
        <v>14700</v>
      </c>
      <c r="O356" s="5">
        <v>77276</v>
      </c>
      <c r="P356" s="5">
        <v>20376</v>
      </c>
      <c r="Q356" s="5">
        <v>27821</v>
      </c>
      <c r="R356" s="5">
        <v>12163</v>
      </c>
      <c r="S356" s="5">
        <v>15830</v>
      </c>
      <c r="T356" s="5">
        <v>20229</v>
      </c>
      <c r="U356" s="5">
        <v>12976</v>
      </c>
    </row>
    <row r="357" spans="1:21" hidden="1" x14ac:dyDescent="0.2">
      <c r="A357" s="4">
        <v>44276</v>
      </c>
      <c r="B357" s="5">
        <v>26462</v>
      </c>
      <c r="C357" s="5">
        <v>18217</v>
      </c>
      <c r="D357" s="5">
        <v>15693</v>
      </c>
      <c r="E357" s="5">
        <v>32012</v>
      </c>
      <c r="F357" s="5">
        <v>108818</v>
      </c>
      <c r="G357" s="5">
        <v>24488</v>
      </c>
      <c r="H357" s="5">
        <v>24150</v>
      </c>
      <c r="I357" s="5">
        <v>33008</v>
      </c>
      <c r="J357" s="5">
        <v>30732</v>
      </c>
      <c r="K357" s="5">
        <v>14408</v>
      </c>
      <c r="L357" s="5">
        <v>17228</v>
      </c>
      <c r="M357" s="5">
        <v>21217</v>
      </c>
      <c r="N357" s="5">
        <v>14958</v>
      </c>
      <c r="O357" s="5">
        <v>79015</v>
      </c>
      <c r="P357" s="5">
        <v>20791</v>
      </c>
      <c r="Q357" s="5">
        <v>28308</v>
      </c>
      <c r="R357" s="5">
        <v>12386</v>
      </c>
      <c r="S357" s="5">
        <v>16102</v>
      </c>
      <c r="T357" s="5">
        <v>20535</v>
      </c>
      <c r="U357" s="5">
        <v>13068</v>
      </c>
    </row>
    <row r="358" spans="1:21" hidden="1" x14ac:dyDescent="0.2">
      <c r="A358" s="4">
        <v>44277</v>
      </c>
      <c r="B358" s="5">
        <v>26937</v>
      </c>
      <c r="C358" s="5">
        <v>18459</v>
      </c>
      <c r="D358" s="5">
        <v>15869</v>
      </c>
      <c r="E358" s="5">
        <v>32472</v>
      </c>
      <c r="F358" s="5">
        <v>110444</v>
      </c>
      <c r="G358" s="5">
        <v>24782</v>
      </c>
      <c r="H358" s="5">
        <v>24854</v>
      </c>
      <c r="I358" s="5">
        <v>33430</v>
      </c>
      <c r="J358" s="5">
        <v>31188</v>
      </c>
      <c r="K358" s="5">
        <v>14553</v>
      </c>
      <c r="L358" s="5">
        <v>17370</v>
      </c>
      <c r="M358" s="5">
        <v>21822</v>
      </c>
      <c r="N358" s="5">
        <v>15092</v>
      </c>
      <c r="O358" s="5">
        <v>80598</v>
      </c>
      <c r="P358" s="5">
        <v>21124</v>
      </c>
      <c r="Q358" s="5">
        <v>28779</v>
      </c>
      <c r="R358" s="5">
        <v>12582</v>
      </c>
      <c r="S358" s="5">
        <v>16246</v>
      </c>
      <c r="T358" s="5">
        <v>20861</v>
      </c>
      <c r="U358" s="5">
        <v>13180</v>
      </c>
    </row>
    <row r="359" spans="1:21" hidden="1" x14ac:dyDescent="0.2">
      <c r="A359" s="4">
        <v>44278</v>
      </c>
      <c r="B359" s="5">
        <v>27245</v>
      </c>
      <c r="C359" s="5">
        <v>18674</v>
      </c>
      <c r="D359" s="5">
        <v>15982</v>
      </c>
      <c r="E359" s="5">
        <v>32565</v>
      </c>
      <c r="F359" s="5">
        <v>111391</v>
      </c>
      <c r="G359" s="5">
        <v>24943</v>
      </c>
      <c r="H359" s="5">
        <v>25163</v>
      </c>
      <c r="I359" s="5">
        <v>33770</v>
      </c>
      <c r="J359" s="5">
        <v>31395</v>
      </c>
      <c r="K359" s="5">
        <v>14832</v>
      </c>
      <c r="L359" s="5">
        <v>17533</v>
      </c>
      <c r="M359" s="5">
        <v>21987</v>
      </c>
      <c r="N359" s="5">
        <v>15230</v>
      </c>
      <c r="O359" s="5">
        <v>81285</v>
      </c>
      <c r="P359" s="5">
        <v>21354</v>
      </c>
      <c r="Q359" s="5">
        <v>29185</v>
      </c>
      <c r="R359" s="5">
        <v>12722</v>
      </c>
      <c r="S359" s="5">
        <v>16494</v>
      </c>
      <c r="T359" s="5">
        <v>21077</v>
      </c>
      <c r="U359" s="5">
        <v>13296</v>
      </c>
    </row>
    <row r="360" spans="1:21" hidden="1" x14ac:dyDescent="0.2">
      <c r="A360" s="4">
        <v>44279</v>
      </c>
      <c r="B360" s="5">
        <v>27502</v>
      </c>
      <c r="C360" s="5">
        <v>18873</v>
      </c>
      <c r="D360" s="5">
        <v>16160</v>
      </c>
      <c r="E360" s="5">
        <v>32955</v>
      </c>
      <c r="F360" s="5">
        <v>113061</v>
      </c>
      <c r="G360" s="5">
        <v>25146</v>
      </c>
      <c r="H360" s="5">
        <v>25524</v>
      </c>
      <c r="I360" s="5">
        <v>34013</v>
      </c>
      <c r="J360" s="5">
        <v>31704</v>
      </c>
      <c r="K360" s="5">
        <v>15057</v>
      </c>
      <c r="L360" s="5">
        <v>17658</v>
      </c>
      <c r="M360" s="5">
        <v>22331</v>
      </c>
      <c r="N360" s="5">
        <v>15428</v>
      </c>
      <c r="O360" s="5">
        <v>82772</v>
      </c>
      <c r="P360" s="5">
        <v>21653</v>
      </c>
      <c r="Q360" s="5">
        <v>29522</v>
      </c>
      <c r="R360" s="5">
        <v>12887</v>
      </c>
      <c r="S360" s="5">
        <v>16684</v>
      </c>
      <c r="T360" s="5">
        <v>21411</v>
      </c>
      <c r="U360" s="5">
        <v>13369</v>
      </c>
    </row>
    <row r="361" spans="1:21" hidden="1" x14ac:dyDescent="0.2">
      <c r="A361" s="4">
        <v>44280</v>
      </c>
      <c r="B361" s="5">
        <v>28106</v>
      </c>
      <c r="C361" s="5">
        <v>19130</v>
      </c>
      <c r="D361" s="5">
        <v>16308</v>
      </c>
      <c r="E361" s="5">
        <v>33368</v>
      </c>
      <c r="F361" s="5">
        <v>114552</v>
      </c>
      <c r="G361" s="5">
        <v>25634</v>
      </c>
      <c r="H361" s="5">
        <v>26060</v>
      </c>
      <c r="I361" s="5">
        <v>34578</v>
      </c>
      <c r="J361" s="5">
        <v>32252</v>
      </c>
      <c r="K361" s="5">
        <v>15326</v>
      </c>
      <c r="L361" s="5">
        <v>17902</v>
      </c>
      <c r="M361" s="5">
        <v>22655</v>
      </c>
      <c r="N361" s="5">
        <v>15711</v>
      </c>
      <c r="O361" s="5">
        <v>84190</v>
      </c>
      <c r="P361" s="5">
        <v>22167</v>
      </c>
      <c r="Q361" s="5">
        <v>30017</v>
      </c>
      <c r="R361" s="5">
        <v>13075</v>
      </c>
      <c r="S361" s="5">
        <v>16999</v>
      </c>
      <c r="T361" s="5">
        <v>21809</v>
      </c>
      <c r="U361" s="5">
        <v>13508</v>
      </c>
    </row>
    <row r="362" spans="1:21" hidden="1" x14ac:dyDescent="0.2">
      <c r="A362" s="4">
        <v>44281</v>
      </c>
      <c r="B362" s="5">
        <v>28789</v>
      </c>
      <c r="C362" s="5">
        <v>19439</v>
      </c>
      <c r="D362" s="5">
        <v>16570</v>
      </c>
      <c r="E362" s="5">
        <v>34149</v>
      </c>
      <c r="F362" s="5">
        <v>116665</v>
      </c>
      <c r="G362" s="5">
        <v>26148</v>
      </c>
      <c r="H362" s="5">
        <v>26493</v>
      </c>
      <c r="I362" s="5">
        <v>35138</v>
      </c>
      <c r="J362" s="5">
        <v>32837</v>
      </c>
      <c r="K362" s="5">
        <v>15571</v>
      </c>
      <c r="L362" s="5">
        <v>18205</v>
      </c>
      <c r="M362" s="5">
        <v>22966</v>
      </c>
      <c r="N362" s="5">
        <v>15869</v>
      </c>
      <c r="O362" s="5">
        <v>86046</v>
      </c>
      <c r="P362" s="5">
        <v>22496</v>
      </c>
      <c r="Q362" s="5">
        <v>30675</v>
      </c>
      <c r="R362" s="5">
        <v>13373</v>
      </c>
      <c r="S362" s="5">
        <v>17374</v>
      </c>
      <c r="T362" s="5">
        <v>22114</v>
      </c>
      <c r="U362" s="5">
        <v>13695</v>
      </c>
    </row>
    <row r="363" spans="1:21" hidden="1" x14ac:dyDescent="0.2">
      <c r="A363" s="4">
        <v>44282</v>
      </c>
      <c r="B363" s="5">
        <v>29376</v>
      </c>
      <c r="C363" s="5">
        <v>19752</v>
      </c>
      <c r="D363" s="5">
        <v>16783</v>
      </c>
      <c r="E363" s="5">
        <v>34809</v>
      </c>
      <c r="F363" s="5">
        <v>118215</v>
      </c>
      <c r="G363" s="5">
        <v>26500</v>
      </c>
      <c r="H363" s="5">
        <v>27180</v>
      </c>
      <c r="I363" s="5">
        <v>35783</v>
      </c>
      <c r="J363" s="5">
        <v>33343</v>
      </c>
      <c r="K363" s="5">
        <v>15859</v>
      </c>
      <c r="L363" s="5">
        <v>18360</v>
      </c>
      <c r="M363" s="5">
        <v>23372</v>
      </c>
      <c r="N363" s="5">
        <v>16126</v>
      </c>
      <c r="O363" s="5">
        <v>87512</v>
      </c>
      <c r="P363" s="5">
        <v>22887</v>
      </c>
      <c r="Q363" s="5">
        <v>31289</v>
      </c>
      <c r="R363" s="5">
        <v>13615</v>
      </c>
      <c r="S363" s="5">
        <v>17618</v>
      </c>
      <c r="T363" s="5">
        <v>22572</v>
      </c>
      <c r="U363" s="5">
        <v>13828</v>
      </c>
    </row>
    <row r="364" spans="1:21" hidden="1" x14ac:dyDescent="0.2">
      <c r="A364" s="4">
        <v>44283</v>
      </c>
      <c r="B364" s="5">
        <v>29844</v>
      </c>
      <c r="C364" s="5">
        <v>20044</v>
      </c>
      <c r="D364" s="5">
        <v>17002</v>
      </c>
      <c r="E364" s="5">
        <v>35314</v>
      </c>
      <c r="F364" s="5">
        <v>119681</v>
      </c>
      <c r="G364" s="5">
        <v>26803</v>
      </c>
      <c r="H364" s="5">
        <v>27615</v>
      </c>
      <c r="I364" s="5">
        <v>36210</v>
      </c>
      <c r="J364" s="5">
        <v>33793</v>
      </c>
      <c r="K364" s="5">
        <v>16233</v>
      </c>
      <c r="L364" s="5">
        <v>18678</v>
      </c>
      <c r="M364" s="5">
        <v>23753</v>
      </c>
      <c r="N364" s="5">
        <v>16346</v>
      </c>
      <c r="O364" s="5">
        <v>88707</v>
      </c>
      <c r="P364" s="5">
        <v>23298</v>
      </c>
      <c r="Q364" s="5">
        <v>31789</v>
      </c>
      <c r="R364" s="5">
        <v>13822</v>
      </c>
      <c r="S364" s="5">
        <v>17999</v>
      </c>
      <c r="T364" s="5">
        <v>22934</v>
      </c>
      <c r="U364" s="5">
        <v>13996</v>
      </c>
    </row>
    <row r="365" spans="1:21" hidden="1" x14ac:dyDescent="0.2">
      <c r="A365" s="4">
        <v>44284</v>
      </c>
      <c r="B365" s="5">
        <v>30192</v>
      </c>
      <c r="C365" s="5">
        <v>20317</v>
      </c>
      <c r="D365" s="5">
        <v>17154</v>
      </c>
      <c r="E365" s="5">
        <v>35622</v>
      </c>
      <c r="F365" s="5">
        <v>120873</v>
      </c>
      <c r="G365" s="5">
        <v>27066</v>
      </c>
      <c r="H365" s="5">
        <v>28121</v>
      </c>
      <c r="I365" s="5">
        <v>36684</v>
      </c>
      <c r="J365" s="5">
        <v>34103</v>
      </c>
      <c r="K365" s="5">
        <v>16405</v>
      </c>
      <c r="L365" s="5">
        <v>18880</v>
      </c>
      <c r="M365" s="5">
        <v>24045</v>
      </c>
      <c r="N365" s="5">
        <v>16478</v>
      </c>
      <c r="O365" s="5">
        <v>89803</v>
      </c>
      <c r="P365" s="5">
        <v>23546</v>
      </c>
      <c r="Q365" s="5">
        <v>32190</v>
      </c>
      <c r="R365" s="5">
        <v>13996</v>
      </c>
      <c r="S365" s="5">
        <v>18313</v>
      </c>
      <c r="T365" s="5">
        <v>23205</v>
      </c>
      <c r="U365" s="5">
        <v>14131</v>
      </c>
    </row>
    <row r="366" spans="1:21" hidden="1" x14ac:dyDescent="0.2">
      <c r="A366" s="4">
        <v>44285</v>
      </c>
      <c r="B366" s="5">
        <v>30342</v>
      </c>
      <c r="C366" s="5">
        <v>20594</v>
      </c>
      <c r="D366" s="5">
        <v>17262</v>
      </c>
      <c r="E366" s="5">
        <v>35725</v>
      </c>
      <c r="F366" s="5">
        <v>121657</v>
      </c>
      <c r="G366" s="5">
        <v>27141</v>
      </c>
      <c r="H366" s="5">
        <v>28424</v>
      </c>
      <c r="I366" s="5">
        <v>36799</v>
      </c>
      <c r="J366" s="5">
        <v>34288</v>
      </c>
      <c r="K366" s="5">
        <v>16693</v>
      </c>
      <c r="L366" s="5">
        <v>19019</v>
      </c>
      <c r="M366" s="5">
        <v>24233</v>
      </c>
      <c r="N366" s="5">
        <v>16541</v>
      </c>
      <c r="O366" s="5">
        <v>90454</v>
      </c>
      <c r="P366" s="5">
        <v>23716</v>
      </c>
      <c r="Q366" s="5">
        <v>32531</v>
      </c>
      <c r="R366" s="5">
        <v>14146</v>
      </c>
      <c r="S366" s="5">
        <v>18474</v>
      </c>
      <c r="T366" s="5">
        <v>23442</v>
      </c>
      <c r="U366" s="5">
        <v>14252</v>
      </c>
    </row>
    <row r="367" spans="1:21" hidden="1" x14ac:dyDescent="0.2">
      <c r="A367" s="4">
        <v>44286</v>
      </c>
      <c r="B367" s="5">
        <v>30597</v>
      </c>
      <c r="C367" s="5">
        <v>20931</v>
      </c>
      <c r="D367" s="5">
        <v>17396</v>
      </c>
      <c r="E367" s="5">
        <v>36114</v>
      </c>
      <c r="F367" s="5">
        <v>122847</v>
      </c>
      <c r="G367" s="5">
        <v>27290</v>
      </c>
      <c r="H367" s="5">
        <v>28730</v>
      </c>
      <c r="I367" s="5">
        <v>37034</v>
      </c>
      <c r="J367" s="5">
        <v>34585</v>
      </c>
      <c r="K367" s="5">
        <v>16931</v>
      </c>
      <c r="L367" s="5">
        <v>19200</v>
      </c>
      <c r="M367" s="5">
        <v>24393</v>
      </c>
      <c r="N367" s="5">
        <v>16721</v>
      </c>
      <c r="O367" s="5">
        <v>91757</v>
      </c>
      <c r="P367" s="5">
        <v>24069</v>
      </c>
      <c r="Q367" s="5">
        <v>32791</v>
      </c>
      <c r="R367" s="5">
        <v>14307</v>
      </c>
      <c r="S367" s="5">
        <v>18669</v>
      </c>
      <c r="T367" s="5">
        <v>23751</v>
      </c>
      <c r="U367" s="5">
        <v>14320</v>
      </c>
    </row>
    <row r="368" spans="1:21" hidden="1" x14ac:dyDescent="0.2">
      <c r="A368" s="4">
        <v>44287</v>
      </c>
      <c r="B368" s="5">
        <v>31261</v>
      </c>
      <c r="C368" s="5">
        <v>21277</v>
      </c>
      <c r="D368" s="5">
        <v>17628</v>
      </c>
      <c r="E368" s="5">
        <v>36551</v>
      </c>
      <c r="F368" s="5">
        <v>124071</v>
      </c>
      <c r="G368" s="5">
        <v>27874</v>
      </c>
      <c r="H368" s="5">
        <v>29221</v>
      </c>
      <c r="I368" s="5">
        <v>37500</v>
      </c>
      <c r="J368" s="5">
        <v>35078</v>
      </c>
      <c r="K368" s="5">
        <v>17178</v>
      </c>
      <c r="L368" s="5">
        <v>19497</v>
      </c>
      <c r="M368" s="5">
        <v>24656</v>
      </c>
      <c r="N368" s="5">
        <v>16932</v>
      </c>
      <c r="O368" s="5">
        <v>93050</v>
      </c>
      <c r="P368" s="5">
        <v>24515</v>
      </c>
      <c r="Q368" s="5">
        <v>33255</v>
      </c>
      <c r="R368" s="5">
        <v>14543</v>
      </c>
      <c r="S368" s="5">
        <v>18948</v>
      </c>
      <c r="T368" s="5">
        <v>24188</v>
      </c>
      <c r="U368" s="5">
        <v>14498</v>
      </c>
    </row>
    <row r="369" spans="1:21" hidden="1" x14ac:dyDescent="0.2">
      <c r="A369" s="4">
        <v>44288</v>
      </c>
      <c r="B369" s="5">
        <v>31781</v>
      </c>
      <c r="C369" s="5">
        <v>21602</v>
      </c>
      <c r="D369" s="5">
        <v>17816</v>
      </c>
      <c r="E369" s="5">
        <v>37177</v>
      </c>
      <c r="F369" s="5">
        <v>125415</v>
      </c>
      <c r="G369" s="5">
        <v>28169</v>
      </c>
      <c r="H369" s="5">
        <v>29739</v>
      </c>
      <c r="I369" s="5">
        <v>38052</v>
      </c>
      <c r="J369" s="5">
        <v>35573</v>
      </c>
      <c r="K369" s="5">
        <v>17432</v>
      </c>
      <c r="L369" s="5">
        <v>19822</v>
      </c>
      <c r="M369" s="5">
        <v>24963</v>
      </c>
      <c r="N369" s="5">
        <v>17117</v>
      </c>
      <c r="O369" s="5">
        <v>94371</v>
      </c>
      <c r="P369" s="5">
        <v>24829</v>
      </c>
      <c r="Q369" s="5">
        <v>33800</v>
      </c>
      <c r="R369" s="5">
        <v>14785</v>
      </c>
      <c r="S369" s="5">
        <v>19149</v>
      </c>
      <c r="T369" s="5">
        <v>24555</v>
      </c>
      <c r="U369" s="5">
        <v>14629</v>
      </c>
    </row>
    <row r="370" spans="1:21" hidden="1" x14ac:dyDescent="0.2">
      <c r="A370" s="4">
        <v>44289</v>
      </c>
      <c r="B370" s="5">
        <v>32257</v>
      </c>
      <c r="C370" s="5">
        <v>21998</v>
      </c>
      <c r="D370" s="5">
        <v>18022</v>
      </c>
      <c r="E370" s="5">
        <v>37707</v>
      </c>
      <c r="F370" s="5">
        <v>126790</v>
      </c>
      <c r="G370" s="5">
        <v>28499</v>
      </c>
      <c r="H370" s="5">
        <v>30192</v>
      </c>
      <c r="I370" s="5">
        <v>38527</v>
      </c>
      <c r="J370" s="5">
        <v>36009</v>
      </c>
      <c r="K370" s="5">
        <v>17683</v>
      </c>
      <c r="L370" s="5">
        <v>20132</v>
      </c>
      <c r="M370" s="5">
        <v>25265</v>
      </c>
      <c r="N370" s="5">
        <v>17344</v>
      </c>
      <c r="O370" s="5">
        <v>95323</v>
      </c>
      <c r="P370" s="5">
        <v>25141</v>
      </c>
      <c r="Q370" s="5">
        <v>34339</v>
      </c>
      <c r="R370" s="5">
        <v>14955</v>
      </c>
      <c r="S370" s="5">
        <v>19457</v>
      </c>
      <c r="T370" s="5">
        <v>24977</v>
      </c>
      <c r="U370" s="5">
        <v>14796</v>
      </c>
    </row>
    <row r="371" spans="1:21" hidden="1" x14ac:dyDescent="0.2">
      <c r="A371" s="4">
        <v>44290</v>
      </c>
      <c r="B371" s="5">
        <v>32593</v>
      </c>
      <c r="C371" s="5">
        <v>22257</v>
      </c>
      <c r="D371" s="5">
        <v>18190</v>
      </c>
      <c r="E371" s="5">
        <v>38117</v>
      </c>
      <c r="F371" s="5">
        <v>127894</v>
      </c>
      <c r="G371" s="5">
        <v>28723</v>
      </c>
      <c r="H371" s="5">
        <v>30641</v>
      </c>
      <c r="I371" s="5">
        <v>38843</v>
      </c>
      <c r="J371" s="5">
        <v>36381</v>
      </c>
      <c r="K371" s="5">
        <v>17865</v>
      </c>
      <c r="L371" s="5">
        <v>20340</v>
      </c>
      <c r="M371" s="5">
        <v>25520</v>
      </c>
      <c r="N371" s="5">
        <v>17435</v>
      </c>
      <c r="O371" s="5">
        <v>96171</v>
      </c>
      <c r="P371" s="5">
        <v>25339</v>
      </c>
      <c r="Q371" s="5">
        <v>34701</v>
      </c>
      <c r="R371" s="5">
        <v>15143</v>
      </c>
      <c r="S371" s="5">
        <v>19604</v>
      </c>
      <c r="T371" s="5">
        <v>25205</v>
      </c>
      <c r="U371" s="5">
        <v>15017</v>
      </c>
    </row>
    <row r="372" spans="1:21" hidden="1" x14ac:dyDescent="0.2">
      <c r="A372" s="4">
        <v>44291</v>
      </c>
      <c r="B372" s="5">
        <v>32803</v>
      </c>
      <c r="C372" s="5">
        <v>22446</v>
      </c>
      <c r="D372" s="5">
        <v>18293</v>
      </c>
      <c r="E372" s="5">
        <v>38384</v>
      </c>
      <c r="F372" s="5">
        <v>128500</v>
      </c>
      <c r="G372" s="5">
        <v>28838</v>
      </c>
      <c r="H372" s="5">
        <v>30834</v>
      </c>
      <c r="I372" s="5">
        <v>38936</v>
      </c>
      <c r="J372" s="5">
        <v>36586</v>
      </c>
      <c r="K372" s="5">
        <v>18080</v>
      </c>
      <c r="L372" s="5">
        <v>20438</v>
      </c>
      <c r="M372" s="5">
        <v>25625</v>
      </c>
      <c r="N372" s="5">
        <v>17465</v>
      </c>
      <c r="O372" s="5">
        <v>96725</v>
      </c>
      <c r="P372" s="5">
        <v>25440</v>
      </c>
      <c r="Q372" s="5">
        <v>34945</v>
      </c>
      <c r="R372" s="5">
        <v>15272</v>
      </c>
      <c r="S372" s="5">
        <v>19727</v>
      </c>
      <c r="T372" s="5">
        <v>25420</v>
      </c>
      <c r="U372" s="5">
        <v>15096</v>
      </c>
    </row>
    <row r="373" spans="1:21" hidden="1" x14ac:dyDescent="0.2">
      <c r="A373" s="4">
        <v>44292</v>
      </c>
      <c r="B373" s="5">
        <v>32920</v>
      </c>
      <c r="C373" s="5">
        <v>22625</v>
      </c>
      <c r="D373" s="5">
        <v>18322</v>
      </c>
      <c r="E373" s="5">
        <v>38512</v>
      </c>
      <c r="F373" s="5">
        <v>128770</v>
      </c>
      <c r="G373" s="5">
        <v>28940</v>
      </c>
      <c r="H373" s="5">
        <v>30895</v>
      </c>
      <c r="I373" s="5">
        <v>38969</v>
      </c>
      <c r="J373" s="5">
        <v>36660</v>
      </c>
      <c r="K373" s="5">
        <v>18122</v>
      </c>
      <c r="L373" s="5">
        <v>20510</v>
      </c>
      <c r="M373" s="5">
        <v>25663</v>
      </c>
      <c r="N373" s="5">
        <v>17514</v>
      </c>
      <c r="O373" s="5">
        <v>97014</v>
      </c>
      <c r="P373" s="5">
        <v>25475</v>
      </c>
      <c r="Q373" s="5">
        <v>35073</v>
      </c>
      <c r="R373" s="5">
        <v>15337</v>
      </c>
      <c r="S373" s="5">
        <v>19800</v>
      </c>
      <c r="T373" s="5">
        <v>25492</v>
      </c>
      <c r="U373" s="5">
        <v>15130</v>
      </c>
    </row>
    <row r="374" spans="1:21" hidden="1" x14ac:dyDescent="0.2">
      <c r="A374" s="4">
        <v>44293</v>
      </c>
      <c r="B374" s="5">
        <v>33052</v>
      </c>
      <c r="C374" s="5">
        <v>22733</v>
      </c>
      <c r="D374" s="5">
        <v>18364</v>
      </c>
      <c r="E374" s="5">
        <v>38618</v>
      </c>
      <c r="F374" s="5">
        <v>129055</v>
      </c>
      <c r="G374" s="5">
        <v>28998</v>
      </c>
      <c r="H374" s="5">
        <v>30984</v>
      </c>
      <c r="I374" s="5">
        <v>39026</v>
      </c>
      <c r="J374" s="5">
        <v>36767</v>
      </c>
      <c r="K374" s="5">
        <v>18238</v>
      </c>
      <c r="L374" s="5">
        <v>20565</v>
      </c>
      <c r="M374" s="5">
        <v>25696</v>
      </c>
      <c r="N374" s="5">
        <v>17550</v>
      </c>
      <c r="O374" s="5">
        <v>97245</v>
      </c>
      <c r="P374" s="5">
        <v>25578</v>
      </c>
      <c r="Q374" s="5">
        <v>35203</v>
      </c>
      <c r="R374" s="5">
        <v>15370</v>
      </c>
      <c r="S374" s="5">
        <v>19903</v>
      </c>
      <c r="T374" s="5">
        <v>25573</v>
      </c>
      <c r="U374" s="5">
        <v>15158</v>
      </c>
    </row>
    <row r="375" spans="1:21" hidden="1" x14ac:dyDescent="0.2">
      <c r="A375" s="4">
        <v>44294</v>
      </c>
      <c r="B375" s="5">
        <v>33261</v>
      </c>
      <c r="C375" s="5">
        <v>22928</v>
      </c>
      <c r="D375" s="5">
        <v>18482</v>
      </c>
      <c r="E375" s="5">
        <v>38918</v>
      </c>
      <c r="F375" s="5">
        <v>129770</v>
      </c>
      <c r="G375" s="5">
        <v>29164</v>
      </c>
      <c r="H375" s="5">
        <v>31193</v>
      </c>
      <c r="I375" s="5">
        <v>39172</v>
      </c>
      <c r="J375" s="5">
        <v>37050</v>
      </c>
      <c r="K375" s="5">
        <v>18410</v>
      </c>
      <c r="L375" s="5">
        <v>20724</v>
      </c>
      <c r="M375" s="5">
        <v>25801</v>
      </c>
      <c r="N375" s="5">
        <v>17797</v>
      </c>
      <c r="O375" s="5">
        <v>97851</v>
      </c>
      <c r="P375" s="5">
        <v>25874</v>
      </c>
      <c r="Q375" s="5">
        <v>35436</v>
      </c>
      <c r="R375" s="5">
        <v>15459</v>
      </c>
      <c r="S375" s="5">
        <v>20072</v>
      </c>
      <c r="T375" s="5">
        <v>25881</v>
      </c>
      <c r="U375" s="5">
        <v>15247</v>
      </c>
    </row>
    <row r="376" spans="1:21" hidden="1" x14ac:dyDescent="0.2">
      <c r="A376" s="4">
        <v>44295</v>
      </c>
      <c r="B376" s="5">
        <v>33719</v>
      </c>
      <c r="C376" s="5">
        <v>23196</v>
      </c>
      <c r="D376" s="5">
        <v>18675</v>
      </c>
      <c r="E376" s="5">
        <v>39320</v>
      </c>
      <c r="F376" s="5">
        <v>130852</v>
      </c>
      <c r="G376" s="5">
        <v>29555</v>
      </c>
      <c r="H376" s="5">
        <v>31547</v>
      </c>
      <c r="I376" s="5">
        <v>39571</v>
      </c>
      <c r="J376" s="5">
        <v>37479</v>
      </c>
      <c r="K376" s="5">
        <v>18650</v>
      </c>
      <c r="L376" s="5">
        <v>21005</v>
      </c>
      <c r="M376" s="5">
        <v>25966</v>
      </c>
      <c r="N376" s="5">
        <v>18009</v>
      </c>
      <c r="O376" s="5">
        <v>98828</v>
      </c>
      <c r="P376" s="5">
        <v>26233</v>
      </c>
      <c r="Q376" s="5">
        <v>35817</v>
      </c>
      <c r="R376" s="5">
        <v>15622</v>
      </c>
      <c r="S376" s="5">
        <v>20246</v>
      </c>
      <c r="T376" s="5">
        <v>26121</v>
      </c>
      <c r="U376" s="5">
        <v>15404</v>
      </c>
    </row>
    <row r="377" spans="1:21" hidden="1" x14ac:dyDescent="0.2">
      <c r="A377" s="4">
        <v>44296</v>
      </c>
      <c r="B377" s="5">
        <v>34199</v>
      </c>
      <c r="C377" s="5">
        <v>23551</v>
      </c>
      <c r="D377" s="5">
        <v>18877</v>
      </c>
      <c r="E377" s="5">
        <v>39783</v>
      </c>
      <c r="F377" s="5">
        <v>131764</v>
      </c>
      <c r="G377" s="5">
        <v>29950</v>
      </c>
      <c r="H377" s="5">
        <v>31992</v>
      </c>
      <c r="I377" s="5">
        <v>40051</v>
      </c>
      <c r="J377" s="5">
        <v>37945</v>
      </c>
      <c r="K377" s="5">
        <v>18914</v>
      </c>
      <c r="L377" s="5">
        <v>21335</v>
      </c>
      <c r="M377" s="5">
        <v>26149</v>
      </c>
      <c r="N377" s="5">
        <v>18173</v>
      </c>
      <c r="O377" s="5">
        <v>99722</v>
      </c>
      <c r="P377" s="5">
        <v>26509</v>
      </c>
      <c r="Q377" s="5">
        <v>36333</v>
      </c>
      <c r="R377" s="5">
        <v>15844</v>
      </c>
      <c r="S377" s="5">
        <v>20571</v>
      </c>
      <c r="T377" s="5">
        <v>26626</v>
      </c>
      <c r="U377" s="5">
        <v>15580</v>
      </c>
    </row>
    <row r="378" spans="1:21" hidden="1" x14ac:dyDescent="0.2">
      <c r="A378" s="4">
        <v>44297</v>
      </c>
      <c r="B378" s="5">
        <v>34539</v>
      </c>
      <c r="C378" s="5">
        <v>23809</v>
      </c>
      <c r="D378" s="5">
        <v>19063</v>
      </c>
      <c r="E378" s="5">
        <v>40210</v>
      </c>
      <c r="F378" s="5">
        <v>132632</v>
      </c>
      <c r="G378" s="5">
        <v>30197</v>
      </c>
      <c r="H378" s="5">
        <v>32221</v>
      </c>
      <c r="I378" s="5">
        <v>40403</v>
      </c>
      <c r="J378" s="5">
        <v>38290</v>
      </c>
      <c r="K378" s="5">
        <v>19191</v>
      </c>
      <c r="L378" s="5">
        <v>21574</v>
      </c>
      <c r="M378" s="5">
        <v>26305</v>
      </c>
      <c r="N378" s="5">
        <v>18324</v>
      </c>
      <c r="O378" s="5">
        <v>100476</v>
      </c>
      <c r="P378" s="5">
        <v>26693</v>
      </c>
      <c r="Q378" s="5">
        <v>36727</v>
      </c>
      <c r="R378" s="5">
        <v>15994</v>
      </c>
      <c r="S378" s="5">
        <v>20813</v>
      </c>
      <c r="T378" s="5">
        <v>26893</v>
      </c>
      <c r="U378" s="5">
        <v>15810</v>
      </c>
    </row>
    <row r="379" spans="1:21" hidden="1" x14ac:dyDescent="0.2">
      <c r="A379" s="4">
        <v>44298</v>
      </c>
      <c r="B379" s="5">
        <v>34840</v>
      </c>
      <c r="C379" s="5">
        <v>24093</v>
      </c>
      <c r="D379" s="5">
        <v>19189</v>
      </c>
      <c r="E379" s="5">
        <v>40499</v>
      </c>
      <c r="F379" s="5">
        <v>133306</v>
      </c>
      <c r="G379" s="5">
        <v>30372</v>
      </c>
      <c r="H379" s="5">
        <v>32617</v>
      </c>
      <c r="I379" s="5">
        <v>40657</v>
      </c>
      <c r="J379" s="5">
        <v>38541</v>
      </c>
      <c r="K379" s="5">
        <v>19383</v>
      </c>
      <c r="L379" s="5">
        <v>21800</v>
      </c>
      <c r="M379" s="5">
        <v>26490</v>
      </c>
      <c r="N379" s="5">
        <v>18356</v>
      </c>
      <c r="O379" s="5">
        <v>101229</v>
      </c>
      <c r="P379" s="5">
        <v>26820</v>
      </c>
      <c r="Q379" s="5">
        <v>37010</v>
      </c>
      <c r="R379" s="5">
        <v>16090</v>
      </c>
      <c r="S379" s="5">
        <v>20896</v>
      </c>
      <c r="T379" s="5">
        <v>27152</v>
      </c>
      <c r="U379" s="5">
        <v>15901</v>
      </c>
    </row>
    <row r="380" spans="1:21" hidden="1" x14ac:dyDescent="0.2">
      <c r="A380" s="4">
        <v>44299</v>
      </c>
      <c r="B380" s="5">
        <v>34998</v>
      </c>
      <c r="C380" s="5">
        <v>24308</v>
      </c>
      <c r="D380" s="5">
        <v>19309</v>
      </c>
      <c r="E380" s="5">
        <v>40578</v>
      </c>
      <c r="F380" s="5">
        <v>133715</v>
      </c>
      <c r="G380" s="5">
        <v>30481</v>
      </c>
      <c r="H380" s="5">
        <v>32754</v>
      </c>
      <c r="I380" s="5">
        <v>40692</v>
      </c>
      <c r="J380" s="5">
        <v>38646</v>
      </c>
      <c r="K380" s="5">
        <v>19468</v>
      </c>
      <c r="L380" s="5">
        <v>21905</v>
      </c>
      <c r="M380" s="5">
        <v>26532</v>
      </c>
      <c r="N380" s="5">
        <v>18433</v>
      </c>
      <c r="O380" s="5">
        <v>101625</v>
      </c>
      <c r="P380" s="5">
        <v>26902</v>
      </c>
      <c r="Q380" s="5">
        <v>37194</v>
      </c>
      <c r="R380" s="5">
        <v>16135</v>
      </c>
      <c r="S380" s="5">
        <v>21108</v>
      </c>
      <c r="T380" s="5">
        <v>27294</v>
      </c>
      <c r="U380" s="5">
        <v>16001</v>
      </c>
    </row>
    <row r="381" spans="1:21" hidden="1" x14ac:dyDescent="0.2">
      <c r="A381" s="4">
        <v>44300</v>
      </c>
      <c r="B381" s="5">
        <v>35138</v>
      </c>
      <c r="C381" s="5">
        <v>24527</v>
      </c>
      <c r="D381" s="5">
        <v>19440</v>
      </c>
      <c r="E381" s="5">
        <v>40822</v>
      </c>
      <c r="F381" s="5">
        <v>134221</v>
      </c>
      <c r="G381" s="5">
        <v>30596</v>
      </c>
      <c r="H381" s="5">
        <v>32895</v>
      </c>
      <c r="I381" s="5">
        <v>40800</v>
      </c>
      <c r="J381" s="5">
        <v>38848</v>
      </c>
      <c r="K381" s="5">
        <v>19667</v>
      </c>
      <c r="L381" s="5">
        <v>22031</v>
      </c>
      <c r="M381" s="5">
        <v>26601</v>
      </c>
      <c r="N381" s="5">
        <v>18555</v>
      </c>
      <c r="O381" s="5">
        <v>102128</v>
      </c>
      <c r="P381" s="5">
        <v>27008</v>
      </c>
      <c r="Q381" s="5">
        <v>37372</v>
      </c>
      <c r="R381" s="5">
        <v>16194</v>
      </c>
      <c r="S381" s="5">
        <v>21241</v>
      </c>
      <c r="T381" s="5">
        <v>27527</v>
      </c>
      <c r="U381" s="5">
        <v>16064</v>
      </c>
    </row>
    <row r="382" spans="1:21" hidden="1" x14ac:dyDescent="0.2">
      <c r="A382" s="4">
        <v>44301</v>
      </c>
      <c r="B382" s="5">
        <v>35461</v>
      </c>
      <c r="C382" s="5">
        <v>24778</v>
      </c>
      <c r="D382" s="5">
        <v>19576</v>
      </c>
      <c r="E382" s="5">
        <v>41153</v>
      </c>
      <c r="F382" s="5">
        <v>134925</v>
      </c>
      <c r="G382" s="5">
        <v>30877</v>
      </c>
      <c r="H382" s="5">
        <v>33161</v>
      </c>
      <c r="I382" s="5">
        <v>41077</v>
      </c>
      <c r="J382" s="5">
        <v>39133</v>
      </c>
      <c r="K382" s="5">
        <v>19819</v>
      </c>
      <c r="L382" s="5">
        <v>22217</v>
      </c>
      <c r="M382" s="5">
        <v>26741</v>
      </c>
      <c r="N382" s="5">
        <v>18736</v>
      </c>
      <c r="O382" s="5">
        <v>102821</v>
      </c>
      <c r="P382" s="5">
        <v>27175</v>
      </c>
      <c r="Q382" s="5">
        <v>37695</v>
      </c>
      <c r="R382" s="5">
        <v>16289</v>
      </c>
      <c r="S382" s="5">
        <v>21394</v>
      </c>
      <c r="T382" s="5">
        <v>27764</v>
      </c>
      <c r="U382" s="5">
        <v>16190</v>
      </c>
    </row>
    <row r="383" spans="1:21" hidden="1" x14ac:dyDescent="0.2">
      <c r="A383" s="4">
        <v>44302</v>
      </c>
      <c r="B383" s="5">
        <v>35749</v>
      </c>
      <c r="C383" s="5">
        <v>25044</v>
      </c>
      <c r="D383" s="5">
        <v>19742</v>
      </c>
      <c r="E383" s="5">
        <v>41518</v>
      </c>
      <c r="F383" s="5">
        <v>135575</v>
      </c>
      <c r="G383" s="5">
        <v>31077</v>
      </c>
      <c r="H383" s="5">
        <v>33380</v>
      </c>
      <c r="I383" s="5">
        <v>41310</v>
      </c>
      <c r="J383" s="5">
        <v>39400</v>
      </c>
      <c r="K383" s="5">
        <v>20026</v>
      </c>
      <c r="L383" s="5">
        <v>22497</v>
      </c>
      <c r="M383" s="5">
        <v>26865</v>
      </c>
      <c r="N383" s="5">
        <v>18880</v>
      </c>
      <c r="O383" s="5">
        <v>103400</v>
      </c>
      <c r="P383" s="5">
        <v>27344</v>
      </c>
      <c r="Q383" s="5">
        <v>38046</v>
      </c>
      <c r="R383" s="5">
        <v>16409</v>
      </c>
      <c r="S383" s="5">
        <v>21544</v>
      </c>
      <c r="T383" s="5">
        <v>28016</v>
      </c>
      <c r="U383" s="5">
        <v>16376</v>
      </c>
    </row>
    <row r="384" spans="1:21" hidden="1" x14ac:dyDescent="0.2">
      <c r="A384" s="4">
        <v>44303</v>
      </c>
      <c r="B384" s="5">
        <v>35970</v>
      </c>
      <c r="C384" s="5">
        <v>25236</v>
      </c>
      <c r="D384" s="5">
        <v>19877</v>
      </c>
      <c r="E384" s="5">
        <v>41838</v>
      </c>
      <c r="F384" s="5">
        <v>136273</v>
      </c>
      <c r="G384" s="5">
        <v>31241</v>
      </c>
      <c r="H384" s="5">
        <v>33594</v>
      </c>
      <c r="I384" s="5">
        <v>41487</v>
      </c>
      <c r="J384" s="5">
        <v>39643</v>
      </c>
      <c r="K384" s="5">
        <v>20175</v>
      </c>
      <c r="L384" s="5">
        <v>22679</v>
      </c>
      <c r="M384" s="5">
        <v>26986</v>
      </c>
      <c r="N384" s="5">
        <v>18965</v>
      </c>
      <c r="O384" s="5">
        <v>104151</v>
      </c>
      <c r="P384" s="5">
        <v>27457</v>
      </c>
      <c r="Q384" s="5">
        <v>38282</v>
      </c>
      <c r="R384" s="5">
        <v>16511</v>
      </c>
      <c r="S384" s="5">
        <v>21705</v>
      </c>
      <c r="T384" s="5">
        <v>28235</v>
      </c>
      <c r="U384" s="5">
        <v>16497</v>
      </c>
    </row>
    <row r="385" spans="1:21" hidden="1" x14ac:dyDescent="0.2">
      <c r="A385" s="4">
        <v>44304</v>
      </c>
      <c r="B385" s="5">
        <v>36171</v>
      </c>
      <c r="C385" s="5">
        <v>25442</v>
      </c>
      <c r="D385" s="5">
        <v>19996</v>
      </c>
      <c r="E385" s="5">
        <v>42107</v>
      </c>
      <c r="F385" s="5">
        <v>136773</v>
      </c>
      <c r="G385" s="5">
        <v>31362</v>
      </c>
      <c r="H385" s="5">
        <v>33765</v>
      </c>
      <c r="I385" s="5">
        <v>41660</v>
      </c>
      <c r="J385" s="5">
        <v>39861</v>
      </c>
      <c r="K385" s="5">
        <v>20341</v>
      </c>
      <c r="L385" s="5">
        <v>22832</v>
      </c>
      <c r="M385" s="5">
        <v>27059</v>
      </c>
      <c r="N385" s="5">
        <v>19028</v>
      </c>
      <c r="O385" s="5">
        <v>104648</v>
      </c>
      <c r="P385" s="5">
        <v>27568</v>
      </c>
      <c r="Q385" s="5">
        <v>38518</v>
      </c>
      <c r="R385" s="5">
        <v>16579</v>
      </c>
      <c r="S385" s="5">
        <v>21772</v>
      </c>
      <c r="T385" s="5">
        <v>28439</v>
      </c>
      <c r="U385" s="5">
        <v>16587</v>
      </c>
    </row>
    <row r="386" spans="1:21" hidden="1" x14ac:dyDescent="0.2">
      <c r="A386" s="4">
        <v>44305</v>
      </c>
      <c r="B386" s="5">
        <v>36336</v>
      </c>
      <c r="C386" s="5">
        <v>25630</v>
      </c>
      <c r="D386" s="5">
        <v>20059</v>
      </c>
      <c r="E386" s="5">
        <v>42260</v>
      </c>
      <c r="F386" s="5">
        <v>137068</v>
      </c>
      <c r="G386" s="5">
        <v>31489</v>
      </c>
      <c r="H386" s="5">
        <v>33912</v>
      </c>
      <c r="I386" s="5">
        <v>41802</v>
      </c>
      <c r="J386" s="5">
        <v>40004</v>
      </c>
      <c r="K386" s="5">
        <v>20398</v>
      </c>
      <c r="L386" s="5">
        <v>22961</v>
      </c>
      <c r="M386" s="5">
        <v>27146</v>
      </c>
      <c r="N386" s="5">
        <v>19047</v>
      </c>
      <c r="O386" s="5">
        <v>104932</v>
      </c>
      <c r="P386" s="5">
        <v>27648</v>
      </c>
      <c r="Q386" s="5">
        <v>38717</v>
      </c>
      <c r="R386" s="5">
        <v>16626</v>
      </c>
      <c r="S386" s="5">
        <v>21877</v>
      </c>
      <c r="T386" s="5">
        <v>28608</v>
      </c>
      <c r="U386" s="5">
        <v>16668</v>
      </c>
    </row>
    <row r="387" spans="1:21" hidden="1" x14ac:dyDescent="0.2">
      <c r="A387" s="4">
        <v>44306</v>
      </c>
      <c r="B387" s="5">
        <v>36412</v>
      </c>
      <c r="C387" s="5">
        <v>25787</v>
      </c>
      <c r="D387" s="5">
        <v>20112</v>
      </c>
      <c r="E387" s="5">
        <v>42303</v>
      </c>
      <c r="F387" s="5">
        <v>137261</v>
      </c>
      <c r="G387" s="5">
        <v>31543</v>
      </c>
      <c r="H387" s="5">
        <v>33983</v>
      </c>
      <c r="I387" s="5">
        <v>41835</v>
      </c>
      <c r="J387" s="5">
        <v>40085</v>
      </c>
      <c r="K387" s="5">
        <v>20533</v>
      </c>
      <c r="L387" s="5">
        <v>23065</v>
      </c>
      <c r="M387" s="5">
        <v>27165</v>
      </c>
      <c r="N387" s="5">
        <v>19086</v>
      </c>
      <c r="O387" s="5">
        <v>105107</v>
      </c>
      <c r="P387" s="5">
        <v>27698</v>
      </c>
      <c r="Q387" s="5">
        <v>38823</v>
      </c>
      <c r="R387" s="5">
        <v>16675</v>
      </c>
      <c r="S387" s="5">
        <v>21937</v>
      </c>
      <c r="T387" s="5">
        <v>28692</v>
      </c>
      <c r="U387" s="5">
        <v>16731</v>
      </c>
    </row>
    <row r="388" spans="1:21" hidden="1" x14ac:dyDescent="0.2">
      <c r="A388" s="4">
        <v>44307</v>
      </c>
      <c r="B388" s="5">
        <v>36508</v>
      </c>
      <c r="C388" s="5">
        <v>25943</v>
      </c>
      <c r="D388" s="5">
        <v>20201</v>
      </c>
      <c r="E388" s="5">
        <v>42499</v>
      </c>
      <c r="F388" s="5">
        <v>137585</v>
      </c>
      <c r="G388" s="5">
        <v>31629</v>
      </c>
      <c r="H388" s="5">
        <v>34066</v>
      </c>
      <c r="I388" s="5">
        <v>41905</v>
      </c>
      <c r="J388" s="5">
        <v>40268</v>
      </c>
      <c r="K388" s="5">
        <v>20656</v>
      </c>
      <c r="L388" s="5">
        <v>23179</v>
      </c>
      <c r="M388" s="5">
        <v>27227</v>
      </c>
      <c r="N388" s="5">
        <v>19160</v>
      </c>
      <c r="O388" s="5">
        <v>105400</v>
      </c>
      <c r="P388" s="5">
        <v>27804</v>
      </c>
      <c r="Q388" s="5">
        <v>38926</v>
      </c>
      <c r="R388" s="5">
        <v>16709</v>
      </c>
      <c r="S388" s="5">
        <v>22005</v>
      </c>
      <c r="T388" s="5">
        <v>28891</v>
      </c>
      <c r="U388" s="5">
        <v>16799</v>
      </c>
    </row>
    <row r="389" spans="1:21" hidden="1" x14ac:dyDescent="0.2">
      <c r="A389" s="4">
        <v>44308</v>
      </c>
      <c r="B389" s="5">
        <v>36757</v>
      </c>
      <c r="C389" s="5">
        <v>26106</v>
      </c>
      <c r="D389" s="5">
        <v>20322</v>
      </c>
      <c r="E389" s="5">
        <v>42756</v>
      </c>
      <c r="F389" s="5">
        <v>138014</v>
      </c>
      <c r="G389" s="5">
        <v>31824</v>
      </c>
      <c r="H389" s="5">
        <v>34275</v>
      </c>
      <c r="I389" s="5">
        <v>42076</v>
      </c>
      <c r="J389" s="5">
        <v>40478</v>
      </c>
      <c r="K389" s="5">
        <v>20795</v>
      </c>
      <c r="L389" s="5">
        <v>23326</v>
      </c>
      <c r="M389" s="5">
        <v>27306</v>
      </c>
      <c r="N389" s="5">
        <v>19258</v>
      </c>
      <c r="O389" s="5">
        <v>105827</v>
      </c>
      <c r="P389" s="5">
        <v>27919</v>
      </c>
      <c r="Q389" s="5">
        <v>39114</v>
      </c>
      <c r="R389" s="5">
        <v>16777</v>
      </c>
      <c r="S389" s="5">
        <v>22094</v>
      </c>
      <c r="T389" s="5">
        <v>29069</v>
      </c>
      <c r="U389" s="5">
        <v>16874</v>
      </c>
    </row>
    <row r="390" spans="1:21" hidden="1" x14ac:dyDescent="0.2">
      <c r="A390" s="4">
        <v>44309</v>
      </c>
      <c r="B390" s="5">
        <v>36969</v>
      </c>
      <c r="C390" s="5">
        <v>26259</v>
      </c>
      <c r="D390" s="5">
        <v>20444</v>
      </c>
      <c r="E390" s="5">
        <v>43018</v>
      </c>
      <c r="F390" s="5">
        <v>138497</v>
      </c>
      <c r="G390" s="5">
        <v>31964</v>
      </c>
      <c r="H390" s="5">
        <v>34408</v>
      </c>
      <c r="I390" s="5">
        <v>42238</v>
      </c>
      <c r="J390" s="5">
        <v>40600</v>
      </c>
      <c r="K390" s="5">
        <v>20916</v>
      </c>
      <c r="L390" s="5">
        <v>23487</v>
      </c>
      <c r="M390" s="5">
        <v>27383</v>
      </c>
      <c r="N390" s="5">
        <v>19330</v>
      </c>
      <c r="O390" s="5">
        <v>106257</v>
      </c>
      <c r="P390" s="5">
        <v>28004</v>
      </c>
      <c r="Q390" s="5">
        <v>39339</v>
      </c>
      <c r="R390" s="5">
        <v>16838</v>
      </c>
      <c r="S390" s="5">
        <v>22186</v>
      </c>
      <c r="T390" s="5">
        <v>29244</v>
      </c>
      <c r="U390" s="5">
        <v>17013</v>
      </c>
    </row>
    <row r="391" spans="1:21" hidden="1" x14ac:dyDescent="0.2">
      <c r="A391" s="4">
        <v>44310</v>
      </c>
      <c r="B391" s="5">
        <v>37112</v>
      </c>
      <c r="C391" s="5">
        <v>26409</v>
      </c>
      <c r="D391" s="5">
        <v>20546</v>
      </c>
      <c r="E391" s="5">
        <v>43242</v>
      </c>
      <c r="F391" s="5">
        <v>138828</v>
      </c>
      <c r="G391" s="5">
        <v>32090</v>
      </c>
      <c r="H391" s="5">
        <v>34529</v>
      </c>
      <c r="I391" s="5">
        <v>42367</v>
      </c>
      <c r="J391" s="5">
        <v>40748</v>
      </c>
      <c r="K391" s="5">
        <v>21016</v>
      </c>
      <c r="L391" s="5">
        <v>23618</v>
      </c>
      <c r="M391" s="5">
        <v>27460</v>
      </c>
      <c r="N391" s="5">
        <v>19405</v>
      </c>
      <c r="O391" s="5">
        <v>106573</v>
      </c>
      <c r="P391" s="5">
        <v>28089</v>
      </c>
      <c r="Q391" s="5">
        <v>39488</v>
      </c>
      <c r="R391" s="5">
        <v>16894</v>
      </c>
      <c r="S391" s="5">
        <v>22273</v>
      </c>
      <c r="T391" s="5">
        <v>29406</v>
      </c>
      <c r="U391" s="5">
        <v>17097</v>
      </c>
    </row>
    <row r="392" spans="1:21" hidden="1" x14ac:dyDescent="0.2">
      <c r="A392" s="4">
        <v>44311</v>
      </c>
      <c r="B392" s="5">
        <v>37239</v>
      </c>
      <c r="C392" s="5">
        <v>26548</v>
      </c>
      <c r="D392" s="5">
        <v>20619</v>
      </c>
      <c r="E392" s="5">
        <v>43448</v>
      </c>
      <c r="F392" s="5">
        <v>139171</v>
      </c>
      <c r="G392" s="5">
        <v>32186</v>
      </c>
      <c r="H392" s="5">
        <v>34650</v>
      </c>
      <c r="I392" s="5">
        <v>42455</v>
      </c>
      <c r="J392" s="5">
        <v>40873</v>
      </c>
      <c r="K392" s="5">
        <v>21117</v>
      </c>
      <c r="L392" s="5">
        <v>23720</v>
      </c>
      <c r="M392" s="5">
        <v>27499</v>
      </c>
      <c r="N392" s="5">
        <v>19462</v>
      </c>
      <c r="O392" s="5">
        <v>106869</v>
      </c>
      <c r="P392" s="5">
        <v>28136</v>
      </c>
      <c r="Q392" s="5">
        <v>39572</v>
      </c>
      <c r="R392" s="5">
        <v>16932</v>
      </c>
      <c r="S392" s="5">
        <v>22339</v>
      </c>
      <c r="T392" s="5">
        <v>29523</v>
      </c>
      <c r="U392" s="5">
        <v>17160</v>
      </c>
    </row>
    <row r="393" spans="1:21" hidden="1" x14ac:dyDescent="0.2">
      <c r="A393" s="4">
        <v>44312</v>
      </c>
      <c r="B393" s="5">
        <v>37357</v>
      </c>
      <c r="C393" s="5">
        <v>26644</v>
      </c>
      <c r="D393" s="5">
        <v>20698</v>
      </c>
      <c r="E393" s="5">
        <v>43571</v>
      </c>
      <c r="F393" s="5">
        <v>139449</v>
      </c>
      <c r="G393" s="5">
        <v>32255</v>
      </c>
      <c r="H393" s="5">
        <v>34793</v>
      </c>
      <c r="I393" s="5">
        <v>42570</v>
      </c>
      <c r="J393" s="5">
        <v>40953</v>
      </c>
      <c r="K393" s="5">
        <v>21169</v>
      </c>
      <c r="L393" s="5">
        <v>23802</v>
      </c>
      <c r="M393" s="5">
        <v>27529</v>
      </c>
      <c r="N393" s="5">
        <v>19481</v>
      </c>
      <c r="O393" s="5">
        <v>107137</v>
      </c>
      <c r="P393" s="5">
        <v>28179</v>
      </c>
      <c r="Q393" s="5">
        <v>39680</v>
      </c>
      <c r="R393" s="5">
        <v>16973</v>
      </c>
      <c r="S393" s="5">
        <v>22386</v>
      </c>
      <c r="T393" s="5">
        <v>29630</v>
      </c>
      <c r="U393" s="5">
        <v>17198</v>
      </c>
    </row>
    <row r="394" spans="1:21" hidden="1" x14ac:dyDescent="0.2">
      <c r="A394" s="4">
        <v>44313</v>
      </c>
      <c r="B394" s="5">
        <v>37414</v>
      </c>
      <c r="C394" s="5">
        <v>26740</v>
      </c>
      <c r="D394" s="5">
        <v>20738</v>
      </c>
      <c r="E394" s="5">
        <v>43623</v>
      </c>
      <c r="F394" s="5">
        <v>139572</v>
      </c>
      <c r="G394" s="5">
        <v>32300</v>
      </c>
      <c r="H394" s="5">
        <v>34853</v>
      </c>
      <c r="I394" s="5">
        <v>42598</v>
      </c>
      <c r="J394" s="5">
        <v>40998</v>
      </c>
      <c r="K394" s="5">
        <v>21191</v>
      </c>
      <c r="L394" s="5">
        <v>23860</v>
      </c>
      <c r="M394" s="5">
        <v>27573</v>
      </c>
      <c r="N394" s="5">
        <v>19528</v>
      </c>
      <c r="O394" s="5">
        <v>107312</v>
      </c>
      <c r="P394" s="5">
        <v>28212</v>
      </c>
      <c r="Q394" s="5">
        <v>39756</v>
      </c>
      <c r="R394" s="5">
        <v>17004</v>
      </c>
      <c r="S394" s="5">
        <v>22462</v>
      </c>
      <c r="T394" s="5">
        <v>29699</v>
      </c>
      <c r="U394" s="5">
        <v>17274</v>
      </c>
    </row>
    <row r="395" spans="1:21" hidden="1" x14ac:dyDescent="0.2">
      <c r="A395" s="4">
        <v>44314</v>
      </c>
      <c r="B395" s="5">
        <v>37480</v>
      </c>
      <c r="C395" s="5">
        <v>26840</v>
      </c>
      <c r="D395" s="5">
        <v>20784</v>
      </c>
      <c r="E395" s="5">
        <v>43720</v>
      </c>
      <c r="F395" s="5">
        <v>139807</v>
      </c>
      <c r="G395" s="5">
        <v>32364</v>
      </c>
      <c r="H395" s="5">
        <v>34928</v>
      </c>
      <c r="I395" s="5">
        <v>42648</v>
      </c>
      <c r="J395" s="5">
        <v>41101</v>
      </c>
      <c r="K395" s="5">
        <v>21301</v>
      </c>
      <c r="L395" s="5">
        <v>23954</v>
      </c>
      <c r="M395" s="5">
        <v>27597</v>
      </c>
      <c r="N395" s="5">
        <v>19580</v>
      </c>
      <c r="O395" s="5">
        <v>107557</v>
      </c>
      <c r="P395" s="5">
        <v>28258</v>
      </c>
      <c r="Q395" s="5">
        <v>39811</v>
      </c>
      <c r="R395" s="5">
        <v>17030</v>
      </c>
      <c r="S395" s="5">
        <v>22511</v>
      </c>
      <c r="T395" s="5">
        <v>29805</v>
      </c>
      <c r="U395" s="5">
        <v>17323</v>
      </c>
    </row>
    <row r="396" spans="1:21" hidden="1" x14ac:dyDescent="0.2">
      <c r="A396" s="4">
        <v>44315</v>
      </c>
      <c r="B396" s="5">
        <v>37637</v>
      </c>
      <c r="C396" s="5">
        <v>26968</v>
      </c>
      <c r="D396" s="5">
        <v>20881</v>
      </c>
      <c r="E396" s="5">
        <v>43908</v>
      </c>
      <c r="F396" s="5">
        <v>140093</v>
      </c>
      <c r="G396" s="5">
        <v>32497</v>
      </c>
      <c r="H396" s="5">
        <v>35071</v>
      </c>
      <c r="I396" s="5">
        <v>42756</v>
      </c>
      <c r="J396" s="5">
        <v>41233</v>
      </c>
      <c r="K396" s="5">
        <v>21400</v>
      </c>
      <c r="L396" s="5">
        <v>24077</v>
      </c>
      <c r="M396" s="5">
        <v>27653</v>
      </c>
      <c r="N396" s="5">
        <v>19658</v>
      </c>
      <c r="O396" s="5">
        <v>107938</v>
      </c>
      <c r="P396" s="5">
        <v>28321</v>
      </c>
      <c r="Q396" s="5">
        <v>39898</v>
      </c>
      <c r="R396" s="5">
        <v>17079</v>
      </c>
      <c r="S396" s="5">
        <v>22583</v>
      </c>
      <c r="T396" s="5">
        <v>29932</v>
      </c>
      <c r="U396" s="5">
        <v>17400</v>
      </c>
    </row>
    <row r="397" spans="1:21" hidden="1" x14ac:dyDescent="0.2">
      <c r="A397" s="4">
        <v>44316</v>
      </c>
      <c r="B397" s="5">
        <v>37782</v>
      </c>
      <c r="C397" s="5">
        <v>27074</v>
      </c>
      <c r="D397" s="5">
        <v>20976</v>
      </c>
      <c r="E397" s="5">
        <v>44077</v>
      </c>
      <c r="F397" s="5">
        <v>140408</v>
      </c>
      <c r="G397" s="5">
        <v>32584</v>
      </c>
      <c r="H397" s="5">
        <v>35192</v>
      </c>
      <c r="I397" s="5">
        <v>42872</v>
      </c>
      <c r="J397" s="5">
        <v>41341</v>
      </c>
      <c r="K397" s="5">
        <v>21486</v>
      </c>
      <c r="L397" s="5">
        <v>24209</v>
      </c>
      <c r="M397" s="5">
        <v>27702</v>
      </c>
      <c r="N397" s="5">
        <v>19715</v>
      </c>
      <c r="O397" s="5">
        <v>108220</v>
      </c>
      <c r="P397" s="5">
        <v>28370</v>
      </c>
      <c r="Q397" s="5">
        <v>39997</v>
      </c>
      <c r="R397" s="5">
        <v>17143</v>
      </c>
      <c r="S397" s="5">
        <v>22649</v>
      </c>
      <c r="T397" s="5">
        <v>30058</v>
      </c>
      <c r="U397" s="5">
        <v>17493</v>
      </c>
    </row>
    <row r="398" spans="1:21" hidden="1" x14ac:dyDescent="0.2">
      <c r="A398" s="4">
        <v>44317</v>
      </c>
      <c r="B398" s="5">
        <v>37887</v>
      </c>
      <c r="C398" s="5">
        <v>27191</v>
      </c>
      <c r="D398" s="5">
        <v>21040</v>
      </c>
      <c r="E398" s="5">
        <v>44213</v>
      </c>
      <c r="F398" s="5">
        <v>140670</v>
      </c>
      <c r="G398" s="5">
        <v>32660</v>
      </c>
      <c r="H398" s="5">
        <v>35263</v>
      </c>
      <c r="I398" s="5">
        <v>42971</v>
      </c>
      <c r="J398" s="5">
        <v>41428</v>
      </c>
      <c r="K398" s="5">
        <v>21554</v>
      </c>
      <c r="L398" s="5">
        <v>24339</v>
      </c>
      <c r="M398" s="5">
        <v>27729</v>
      </c>
      <c r="N398" s="5">
        <v>19751</v>
      </c>
      <c r="O398" s="5">
        <v>108478</v>
      </c>
      <c r="P398" s="5">
        <v>28403</v>
      </c>
      <c r="Q398" s="5">
        <v>40072</v>
      </c>
      <c r="R398" s="5">
        <v>17207</v>
      </c>
      <c r="S398" s="5">
        <v>22711</v>
      </c>
      <c r="T398" s="5">
        <v>30173</v>
      </c>
      <c r="U398" s="5">
        <v>17559</v>
      </c>
    </row>
    <row r="399" spans="1:21" hidden="1" x14ac:dyDescent="0.2">
      <c r="A399" s="4">
        <v>44318</v>
      </c>
      <c r="B399" s="5">
        <v>37990</v>
      </c>
      <c r="C399" s="5">
        <v>27288</v>
      </c>
      <c r="D399" s="5">
        <v>21098</v>
      </c>
      <c r="E399" s="5">
        <v>44339</v>
      </c>
      <c r="F399" s="5">
        <v>140869</v>
      </c>
      <c r="G399" s="5">
        <v>32724</v>
      </c>
      <c r="H399" s="5">
        <v>35330</v>
      </c>
      <c r="I399" s="5">
        <v>43032</v>
      </c>
      <c r="J399" s="5">
        <v>41505</v>
      </c>
      <c r="K399" s="5">
        <v>21605</v>
      </c>
      <c r="L399" s="5">
        <v>24426</v>
      </c>
      <c r="M399" s="5">
        <v>27772</v>
      </c>
      <c r="N399" s="5">
        <v>19776</v>
      </c>
      <c r="O399" s="5">
        <v>108669</v>
      </c>
      <c r="P399" s="5">
        <v>28462</v>
      </c>
      <c r="Q399" s="5">
        <v>40136</v>
      </c>
      <c r="R399" s="5">
        <v>17241</v>
      </c>
      <c r="S399" s="5">
        <v>22772</v>
      </c>
      <c r="T399" s="5">
        <v>30259</v>
      </c>
      <c r="U399" s="5">
        <v>17599</v>
      </c>
    </row>
    <row r="400" spans="1:21" hidden="1" x14ac:dyDescent="0.2">
      <c r="A400" s="4">
        <v>44319</v>
      </c>
      <c r="B400" s="5">
        <v>38073</v>
      </c>
      <c r="C400" s="5">
        <v>27341</v>
      </c>
      <c r="D400" s="5">
        <v>21140</v>
      </c>
      <c r="E400" s="5">
        <v>44413</v>
      </c>
      <c r="F400" s="5">
        <v>141016</v>
      </c>
      <c r="G400" s="5">
        <v>32774</v>
      </c>
      <c r="H400" s="5">
        <v>35380</v>
      </c>
      <c r="I400" s="5">
        <v>43117</v>
      </c>
      <c r="J400" s="5">
        <v>41566</v>
      </c>
      <c r="K400" s="5">
        <v>21634</v>
      </c>
      <c r="L400" s="5">
        <v>24485</v>
      </c>
      <c r="M400" s="5">
        <v>27810</v>
      </c>
      <c r="N400" s="5">
        <v>19786</v>
      </c>
      <c r="O400" s="5">
        <v>108844</v>
      </c>
      <c r="P400" s="5">
        <v>28490</v>
      </c>
      <c r="Q400" s="5">
        <v>40214</v>
      </c>
      <c r="R400" s="5">
        <v>17267</v>
      </c>
      <c r="S400" s="5">
        <v>22798</v>
      </c>
      <c r="T400" s="5">
        <v>30317</v>
      </c>
      <c r="U400" s="5">
        <v>17646</v>
      </c>
    </row>
    <row r="401" spans="1:22" hidden="1" x14ac:dyDescent="0.2">
      <c r="A401" s="4">
        <v>44320</v>
      </c>
      <c r="B401" s="5">
        <v>38117</v>
      </c>
      <c r="C401" s="5">
        <v>27396</v>
      </c>
      <c r="D401" s="5">
        <v>21179</v>
      </c>
      <c r="E401" s="5">
        <v>44445</v>
      </c>
      <c r="F401" s="5">
        <v>141093</v>
      </c>
      <c r="G401" s="5">
        <v>32794</v>
      </c>
      <c r="H401" s="5">
        <v>35408</v>
      </c>
      <c r="I401" s="5">
        <v>43132</v>
      </c>
      <c r="J401" s="5">
        <v>41598</v>
      </c>
      <c r="K401" s="5">
        <v>21680</v>
      </c>
      <c r="L401" s="5">
        <v>24547</v>
      </c>
      <c r="M401" s="5">
        <v>27818</v>
      </c>
      <c r="N401" s="5">
        <v>19820</v>
      </c>
      <c r="O401" s="5">
        <v>108925</v>
      </c>
      <c r="P401" s="5">
        <v>28509</v>
      </c>
      <c r="Q401" s="5">
        <v>40253</v>
      </c>
      <c r="R401" s="5">
        <v>17281</v>
      </c>
      <c r="S401" s="5">
        <v>22821</v>
      </c>
      <c r="T401" s="5">
        <v>30351</v>
      </c>
      <c r="U401" s="5">
        <v>17670</v>
      </c>
    </row>
    <row r="402" spans="1:22" hidden="1" x14ac:dyDescent="0.2">
      <c r="A402" s="4">
        <v>44321</v>
      </c>
      <c r="B402" s="5">
        <v>38168</v>
      </c>
      <c r="C402" s="5">
        <v>27459</v>
      </c>
      <c r="D402" s="5">
        <v>21208</v>
      </c>
      <c r="E402" s="5">
        <v>44538</v>
      </c>
      <c r="F402" s="5">
        <v>141246</v>
      </c>
      <c r="G402" s="5">
        <v>32837</v>
      </c>
      <c r="H402" s="5">
        <v>35466</v>
      </c>
      <c r="I402" s="5">
        <v>43205</v>
      </c>
      <c r="J402" s="5">
        <v>41669</v>
      </c>
      <c r="K402" s="5">
        <v>21722</v>
      </c>
      <c r="L402" s="5">
        <v>24617</v>
      </c>
      <c r="M402" s="5">
        <v>27829</v>
      </c>
      <c r="N402" s="5">
        <v>19847</v>
      </c>
      <c r="O402" s="5">
        <v>109028</v>
      </c>
      <c r="P402" s="5">
        <v>28538</v>
      </c>
      <c r="Q402" s="5">
        <v>40291</v>
      </c>
      <c r="R402" s="5">
        <v>17298</v>
      </c>
      <c r="S402" s="5">
        <v>22863</v>
      </c>
      <c r="T402" s="5">
        <v>30424</v>
      </c>
      <c r="U402" s="5">
        <v>17714</v>
      </c>
    </row>
    <row r="403" spans="1:22" hidden="1" x14ac:dyDescent="0.2">
      <c r="A403" s="4">
        <v>44322</v>
      </c>
      <c r="B403" s="5">
        <v>38268</v>
      </c>
      <c r="C403" s="5">
        <v>27546</v>
      </c>
      <c r="D403" s="5">
        <v>21263</v>
      </c>
      <c r="E403" s="5">
        <v>44687</v>
      </c>
      <c r="F403" s="5">
        <v>141430</v>
      </c>
      <c r="G403" s="5">
        <v>32907</v>
      </c>
      <c r="H403" s="5">
        <v>35561</v>
      </c>
      <c r="I403" s="5">
        <v>43269</v>
      </c>
      <c r="J403" s="5">
        <v>41762</v>
      </c>
      <c r="K403" s="5">
        <v>21782</v>
      </c>
      <c r="L403" s="5">
        <v>24710</v>
      </c>
      <c r="M403" s="5">
        <v>27850</v>
      </c>
      <c r="N403" s="5">
        <v>19895</v>
      </c>
      <c r="O403" s="5">
        <v>109275</v>
      </c>
      <c r="P403" s="5">
        <v>28570</v>
      </c>
      <c r="Q403" s="5">
        <v>40357</v>
      </c>
      <c r="R403" s="5">
        <v>17322</v>
      </c>
      <c r="S403" s="5">
        <v>22898</v>
      </c>
      <c r="T403" s="5">
        <v>30520</v>
      </c>
      <c r="U403" s="5">
        <v>17775</v>
      </c>
    </row>
    <row r="404" spans="1:22" hidden="1" x14ac:dyDescent="0.2">
      <c r="A404" s="4">
        <v>44323</v>
      </c>
      <c r="B404" s="5">
        <v>38382</v>
      </c>
      <c r="C404" s="5">
        <v>27618</v>
      </c>
      <c r="D404" s="5">
        <v>21336</v>
      </c>
      <c r="E404" s="5">
        <v>44829</v>
      </c>
      <c r="F404" s="5">
        <v>141609</v>
      </c>
      <c r="G404" s="5">
        <v>32961</v>
      </c>
      <c r="H404" s="5">
        <v>35631</v>
      </c>
      <c r="I404" s="5">
        <v>43330</v>
      </c>
      <c r="J404" s="5">
        <v>41848</v>
      </c>
      <c r="K404" s="5">
        <v>21838</v>
      </c>
      <c r="L404" s="5">
        <v>24801</v>
      </c>
      <c r="M404" s="5">
        <v>27877</v>
      </c>
      <c r="N404" s="5">
        <v>19925</v>
      </c>
      <c r="O404" s="5">
        <v>109455</v>
      </c>
      <c r="P404" s="5">
        <v>28599</v>
      </c>
      <c r="Q404" s="5">
        <v>40428</v>
      </c>
      <c r="R404" s="5">
        <v>17356</v>
      </c>
      <c r="S404" s="5">
        <v>22955</v>
      </c>
      <c r="T404" s="5">
        <v>30585</v>
      </c>
      <c r="U404" s="5">
        <v>17825</v>
      </c>
    </row>
    <row r="405" spans="1:22" hidden="1" x14ac:dyDescent="0.2">
      <c r="A405" s="4">
        <v>44324</v>
      </c>
      <c r="B405" s="5">
        <v>38469</v>
      </c>
      <c r="C405" s="5">
        <v>27678</v>
      </c>
      <c r="D405" s="5">
        <v>21369</v>
      </c>
      <c r="E405" s="5">
        <v>44936</v>
      </c>
      <c r="F405" s="5">
        <v>141811</v>
      </c>
      <c r="G405" s="5">
        <v>33010</v>
      </c>
      <c r="H405" s="5">
        <v>35672</v>
      </c>
      <c r="I405" s="5">
        <v>43434</v>
      </c>
      <c r="J405" s="5">
        <v>41898</v>
      </c>
      <c r="K405" s="5">
        <v>21881</v>
      </c>
      <c r="L405" s="5">
        <v>24886</v>
      </c>
      <c r="M405" s="5">
        <v>27912</v>
      </c>
      <c r="N405" s="5">
        <v>19956</v>
      </c>
      <c r="O405" s="5">
        <v>109630</v>
      </c>
      <c r="P405" s="5">
        <v>28628</v>
      </c>
      <c r="Q405" s="5">
        <v>40480</v>
      </c>
      <c r="R405" s="5">
        <v>17384</v>
      </c>
      <c r="S405" s="5">
        <v>22996</v>
      </c>
      <c r="T405" s="5">
        <v>30653</v>
      </c>
      <c r="U405" s="5">
        <v>17881</v>
      </c>
    </row>
    <row r="406" spans="1:22" hidden="1" x14ac:dyDescent="0.2">
      <c r="A406" s="4">
        <v>44325</v>
      </c>
      <c r="B406" s="5">
        <v>38515</v>
      </c>
      <c r="C406" s="5">
        <v>27719</v>
      </c>
      <c r="D406" s="5">
        <v>21397</v>
      </c>
      <c r="E406" s="5">
        <v>45063</v>
      </c>
      <c r="F406" s="5">
        <v>141938</v>
      </c>
      <c r="G406" s="5">
        <v>33031</v>
      </c>
      <c r="H406" s="5">
        <v>35720</v>
      </c>
      <c r="I406" s="5">
        <v>43581</v>
      </c>
      <c r="J406" s="5">
        <v>41941</v>
      </c>
      <c r="K406" s="5">
        <v>21925</v>
      </c>
      <c r="L406" s="5">
        <v>24950</v>
      </c>
      <c r="M406" s="5">
        <v>27945</v>
      </c>
      <c r="N406" s="5">
        <v>19976</v>
      </c>
      <c r="O406" s="5">
        <v>109761</v>
      </c>
      <c r="P406" s="5">
        <v>28648</v>
      </c>
      <c r="Q406" s="5">
        <v>40531</v>
      </c>
      <c r="R406" s="5">
        <v>17405</v>
      </c>
      <c r="S406" s="5">
        <v>23029</v>
      </c>
      <c r="T406" s="5">
        <v>30713</v>
      </c>
      <c r="U406" s="5">
        <v>17921</v>
      </c>
    </row>
    <row r="407" spans="1:22" hidden="1" x14ac:dyDescent="0.2">
      <c r="A407" s="4">
        <v>44326</v>
      </c>
      <c r="B407" s="5">
        <v>38550</v>
      </c>
      <c r="C407" s="5">
        <v>27737</v>
      </c>
      <c r="D407" s="5">
        <v>21433</v>
      </c>
      <c r="E407" s="5">
        <v>45134</v>
      </c>
      <c r="F407" s="5">
        <v>142001</v>
      </c>
      <c r="G407" s="5">
        <v>33058</v>
      </c>
      <c r="H407" s="5">
        <v>35750</v>
      </c>
      <c r="I407" s="5">
        <v>43634</v>
      </c>
      <c r="J407" s="5">
        <v>41962</v>
      </c>
      <c r="K407" s="5">
        <v>21941</v>
      </c>
      <c r="L407" s="5">
        <v>24990</v>
      </c>
      <c r="M407" s="5">
        <v>27965</v>
      </c>
      <c r="N407" s="5">
        <v>19994</v>
      </c>
      <c r="O407" s="5">
        <v>109834</v>
      </c>
      <c r="P407" s="5">
        <v>28669</v>
      </c>
      <c r="Q407" s="5">
        <v>40563</v>
      </c>
      <c r="R407" s="5">
        <v>17417</v>
      </c>
      <c r="S407" s="5">
        <v>23052</v>
      </c>
      <c r="T407" s="5">
        <v>30745</v>
      </c>
      <c r="U407" s="5">
        <v>17957</v>
      </c>
    </row>
    <row r="408" spans="1:22" hidden="1" x14ac:dyDescent="0.2">
      <c r="A408" s="4">
        <v>44327</v>
      </c>
      <c r="B408" s="5">
        <v>38573</v>
      </c>
      <c r="C408" s="5">
        <v>27753</v>
      </c>
      <c r="D408" s="5">
        <v>21455</v>
      </c>
      <c r="E408" s="5">
        <v>45154</v>
      </c>
      <c r="F408" s="5">
        <v>142054</v>
      </c>
      <c r="G408" s="5">
        <v>33093</v>
      </c>
      <c r="H408" s="5">
        <v>35770</v>
      </c>
      <c r="I408" s="5">
        <v>43651</v>
      </c>
      <c r="J408" s="5">
        <v>41974</v>
      </c>
      <c r="K408" s="5">
        <v>21952</v>
      </c>
      <c r="L408" s="5">
        <v>25029</v>
      </c>
      <c r="M408" s="5">
        <v>27987</v>
      </c>
      <c r="N408" s="5">
        <v>20001</v>
      </c>
      <c r="O408" s="5">
        <v>109930</v>
      </c>
      <c r="P408" s="5">
        <v>28679</v>
      </c>
      <c r="Q408" s="5">
        <v>40580</v>
      </c>
      <c r="R408" s="5">
        <v>17430</v>
      </c>
      <c r="S408" s="5">
        <v>23060</v>
      </c>
      <c r="T408" s="5">
        <v>30776</v>
      </c>
      <c r="U408" s="5">
        <v>17978</v>
      </c>
      <c r="V408" s="12"/>
    </row>
    <row r="409" spans="1:22" hidden="1" x14ac:dyDescent="0.2">
      <c r="A409" s="4">
        <v>44328</v>
      </c>
      <c r="B409" s="5">
        <v>38610</v>
      </c>
      <c r="C409" s="5">
        <v>27798</v>
      </c>
      <c r="D409" s="5">
        <v>21475</v>
      </c>
      <c r="E409" s="5">
        <v>45244</v>
      </c>
      <c r="F409" s="5">
        <v>142188</v>
      </c>
      <c r="G409" s="5">
        <v>33123</v>
      </c>
      <c r="H409" s="5">
        <v>35811</v>
      </c>
      <c r="I409" s="5">
        <v>43698</v>
      </c>
      <c r="J409" s="5">
        <v>42012</v>
      </c>
      <c r="K409" s="5">
        <v>21991</v>
      </c>
      <c r="L409" s="5">
        <v>25066</v>
      </c>
      <c r="M409" s="5">
        <v>28032</v>
      </c>
      <c r="N409" s="5">
        <v>20029</v>
      </c>
      <c r="O409" s="5">
        <v>110046</v>
      </c>
      <c r="P409" s="5">
        <v>28704</v>
      </c>
      <c r="Q409" s="5">
        <v>40597</v>
      </c>
      <c r="R409" s="5">
        <v>17455</v>
      </c>
      <c r="S409" s="5">
        <v>23079</v>
      </c>
      <c r="T409" s="5">
        <v>30833</v>
      </c>
      <c r="U409" s="5">
        <v>17993</v>
      </c>
    </row>
    <row r="410" spans="1:22" hidden="1" x14ac:dyDescent="0.2">
      <c r="A410" s="4">
        <v>44329</v>
      </c>
      <c r="B410" s="5">
        <v>38674</v>
      </c>
      <c r="C410" s="5">
        <v>27887</v>
      </c>
      <c r="D410" s="5">
        <v>21514</v>
      </c>
      <c r="E410" s="5">
        <v>45375</v>
      </c>
      <c r="F410" s="5">
        <v>142365</v>
      </c>
      <c r="G410" s="5">
        <v>33199</v>
      </c>
      <c r="H410" s="5">
        <v>35865</v>
      </c>
      <c r="I410" s="5">
        <v>43804</v>
      </c>
      <c r="J410" s="5">
        <v>42082</v>
      </c>
      <c r="K410" s="5">
        <v>22040</v>
      </c>
      <c r="L410" s="5">
        <v>25128</v>
      </c>
      <c r="M410" s="5">
        <v>28077</v>
      </c>
      <c r="N410" s="5">
        <v>20059</v>
      </c>
      <c r="O410" s="5">
        <v>110242</v>
      </c>
      <c r="P410" s="5">
        <v>28723</v>
      </c>
      <c r="Q410" s="5">
        <v>40648</v>
      </c>
      <c r="R410" s="5">
        <v>17473</v>
      </c>
      <c r="S410" s="5">
        <v>23107</v>
      </c>
      <c r="T410" s="5">
        <v>30916</v>
      </c>
      <c r="U410" s="5">
        <v>18022</v>
      </c>
    </row>
    <row r="411" spans="1:22" hidden="1" x14ac:dyDescent="0.2">
      <c r="A411" s="4">
        <v>44330</v>
      </c>
      <c r="B411" s="5">
        <v>38716</v>
      </c>
      <c r="C411" s="5">
        <v>27968</v>
      </c>
      <c r="D411" s="5">
        <v>21545</v>
      </c>
      <c r="E411" s="5">
        <v>45501</v>
      </c>
      <c r="F411" s="5">
        <v>142503</v>
      </c>
      <c r="G411" s="5">
        <v>33222</v>
      </c>
      <c r="H411" s="5">
        <v>35898</v>
      </c>
      <c r="I411" s="5">
        <v>43905</v>
      </c>
      <c r="J411" s="5">
        <v>42120</v>
      </c>
      <c r="K411" s="5">
        <v>22090</v>
      </c>
      <c r="L411" s="5">
        <v>25198</v>
      </c>
      <c r="M411" s="5">
        <v>28116</v>
      </c>
      <c r="N411" s="5">
        <v>20077</v>
      </c>
      <c r="O411" s="5">
        <v>110400</v>
      </c>
      <c r="P411" s="5">
        <v>28735</v>
      </c>
      <c r="Q411" s="5">
        <v>40707</v>
      </c>
      <c r="R411" s="5">
        <v>17506</v>
      </c>
      <c r="S411" s="5">
        <v>23147</v>
      </c>
      <c r="T411" s="5">
        <v>30981</v>
      </c>
      <c r="U411" s="5">
        <v>18055</v>
      </c>
    </row>
    <row r="412" spans="1:22" hidden="1" x14ac:dyDescent="0.2">
      <c r="A412" s="4">
        <v>44331</v>
      </c>
      <c r="B412" s="5">
        <v>38756</v>
      </c>
      <c r="C412" s="5">
        <v>28035</v>
      </c>
      <c r="D412" s="5">
        <v>21571</v>
      </c>
      <c r="E412" s="5">
        <v>45596</v>
      </c>
      <c r="F412" s="5">
        <v>142690</v>
      </c>
      <c r="G412" s="5">
        <v>33251</v>
      </c>
      <c r="H412" s="5">
        <v>35942</v>
      </c>
      <c r="I412" s="5">
        <v>43949</v>
      </c>
      <c r="J412" s="5">
        <v>42159</v>
      </c>
      <c r="K412" s="5">
        <v>22114</v>
      </c>
      <c r="L412" s="5">
        <v>25237</v>
      </c>
      <c r="M412" s="5">
        <v>28155</v>
      </c>
      <c r="N412" s="5">
        <v>20091</v>
      </c>
      <c r="O412" s="5">
        <v>110565</v>
      </c>
      <c r="P412" s="5">
        <v>28756</v>
      </c>
      <c r="Q412" s="5">
        <v>40739</v>
      </c>
      <c r="R412" s="5">
        <v>17530</v>
      </c>
      <c r="S412" s="5">
        <v>23172</v>
      </c>
      <c r="T412" s="5">
        <v>31045</v>
      </c>
      <c r="U412" s="5">
        <v>18076</v>
      </c>
    </row>
    <row r="413" spans="1:22" hidden="1" x14ac:dyDescent="0.2">
      <c r="A413" s="4">
        <v>44332</v>
      </c>
      <c r="B413" s="5">
        <v>38785</v>
      </c>
      <c r="C413" s="5">
        <v>28075</v>
      </c>
      <c r="D413" s="5">
        <v>21595</v>
      </c>
      <c r="E413" s="5">
        <v>45668</v>
      </c>
      <c r="F413" s="5">
        <v>142774</v>
      </c>
      <c r="G413" s="5">
        <v>33274</v>
      </c>
      <c r="H413" s="5">
        <v>35955</v>
      </c>
      <c r="I413" s="5">
        <v>43981</v>
      </c>
      <c r="J413" s="5">
        <v>42192</v>
      </c>
      <c r="K413" s="5">
        <v>22138</v>
      </c>
      <c r="L413" s="5">
        <v>25289</v>
      </c>
      <c r="M413" s="5">
        <v>28167</v>
      </c>
      <c r="N413" s="5">
        <v>20117</v>
      </c>
      <c r="O413" s="5">
        <v>110656</v>
      </c>
      <c r="P413" s="5">
        <v>28782</v>
      </c>
      <c r="Q413" s="5">
        <v>40777</v>
      </c>
      <c r="R413" s="5">
        <v>17545</v>
      </c>
      <c r="S413" s="5">
        <v>23199</v>
      </c>
      <c r="T413" s="5">
        <v>31085</v>
      </c>
      <c r="U413" s="5">
        <v>18093</v>
      </c>
    </row>
    <row r="414" spans="1:22" hidden="1" x14ac:dyDescent="0.2">
      <c r="A414" s="4">
        <v>44333</v>
      </c>
      <c r="B414" s="5">
        <v>38804</v>
      </c>
      <c r="C414" s="5">
        <v>28095</v>
      </c>
      <c r="D414" s="5">
        <v>21610</v>
      </c>
      <c r="E414" s="5">
        <v>45708</v>
      </c>
      <c r="F414" s="5">
        <v>142816</v>
      </c>
      <c r="G414" s="5">
        <v>33294</v>
      </c>
      <c r="H414" s="5">
        <v>35971</v>
      </c>
      <c r="I414" s="5">
        <v>43998</v>
      </c>
      <c r="J414" s="5">
        <v>42213</v>
      </c>
      <c r="K414" s="5">
        <v>22148</v>
      </c>
      <c r="L414" s="5">
        <v>25348</v>
      </c>
      <c r="M414" s="5">
        <v>28174</v>
      </c>
      <c r="N414" s="5">
        <v>20117</v>
      </c>
      <c r="O414" s="5">
        <v>110699</v>
      </c>
      <c r="P414" s="5">
        <v>28793</v>
      </c>
      <c r="Q414" s="5">
        <v>40808</v>
      </c>
      <c r="R414" s="5">
        <v>17552</v>
      </c>
      <c r="S414" s="5">
        <v>23213</v>
      </c>
      <c r="T414" s="5">
        <v>31101</v>
      </c>
      <c r="U414" s="5">
        <v>18111</v>
      </c>
    </row>
    <row r="415" spans="1:22" hidden="1" x14ac:dyDescent="0.2">
      <c r="A415" s="4">
        <v>44334</v>
      </c>
      <c r="B415" s="5">
        <v>38813</v>
      </c>
      <c r="C415" s="5">
        <v>28114</v>
      </c>
      <c r="D415" s="5">
        <v>21622</v>
      </c>
      <c r="E415" s="5">
        <v>45731</v>
      </c>
      <c r="F415" s="5">
        <v>142872</v>
      </c>
      <c r="G415" s="5">
        <v>33300</v>
      </c>
      <c r="H415" s="5">
        <v>35981</v>
      </c>
      <c r="I415" s="5">
        <v>44016</v>
      </c>
      <c r="J415" s="5">
        <v>42230</v>
      </c>
      <c r="K415" s="5">
        <v>22173</v>
      </c>
      <c r="L415" s="5">
        <v>25365</v>
      </c>
      <c r="M415" s="5">
        <v>28192</v>
      </c>
      <c r="N415" s="5">
        <v>20122</v>
      </c>
      <c r="O415" s="5">
        <v>110760</v>
      </c>
      <c r="P415" s="5">
        <v>28799</v>
      </c>
      <c r="Q415" s="5">
        <v>40823</v>
      </c>
      <c r="R415" s="5">
        <v>17565</v>
      </c>
      <c r="S415" s="5">
        <v>23226</v>
      </c>
      <c r="T415" s="5">
        <v>31122</v>
      </c>
      <c r="U415" s="5">
        <v>18129</v>
      </c>
    </row>
    <row r="416" spans="1:22" hidden="1" x14ac:dyDescent="0.2">
      <c r="A416" s="4">
        <v>44335</v>
      </c>
      <c r="B416" s="5">
        <v>38856</v>
      </c>
      <c r="C416" s="5">
        <v>28152</v>
      </c>
      <c r="D416" s="5">
        <v>21641</v>
      </c>
      <c r="E416" s="5">
        <v>45788</v>
      </c>
      <c r="F416" s="5">
        <v>142966</v>
      </c>
      <c r="G416" s="5">
        <v>33320</v>
      </c>
      <c r="H416" s="5">
        <v>35999</v>
      </c>
      <c r="I416" s="5">
        <v>44048</v>
      </c>
      <c r="J416" s="5">
        <v>42258</v>
      </c>
      <c r="K416" s="5">
        <v>22204</v>
      </c>
      <c r="L416" s="5">
        <v>25381</v>
      </c>
      <c r="M416" s="5">
        <v>28209</v>
      </c>
      <c r="N416" s="5">
        <v>20142</v>
      </c>
      <c r="O416" s="5">
        <v>110844</v>
      </c>
      <c r="P416" s="5">
        <v>28806</v>
      </c>
      <c r="Q416" s="5">
        <v>40841</v>
      </c>
      <c r="R416" s="5">
        <v>17577</v>
      </c>
      <c r="S416" s="5">
        <v>23242</v>
      </c>
      <c r="T416" s="5">
        <v>31163</v>
      </c>
      <c r="U416" s="5">
        <v>18151</v>
      </c>
    </row>
    <row r="417" spans="1:21" hidden="1" x14ac:dyDescent="0.2">
      <c r="A417" s="4">
        <v>44336</v>
      </c>
      <c r="B417" s="5">
        <v>38897</v>
      </c>
      <c r="C417" s="5">
        <v>28204</v>
      </c>
      <c r="D417" s="5">
        <v>21665</v>
      </c>
      <c r="E417" s="5">
        <v>45856</v>
      </c>
      <c r="F417" s="5">
        <v>143073</v>
      </c>
      <c r="G417" s="5">
        <v>33340</v>
      </c>
      <c r="H417" s="5">
        <v>36029</v>
      </c>
      <c r="I417" s="5">
        <v>44100</v>
      </c>
      <c r="J417" s="5">
        <v>42297</v>
      </c>
      <c r="K417" s="5">
        <v>22230</v>
      </c>
      <c r="L417" s="5">
        <v>25437</v>
      </c>
      <c r="M417" s="5">
        <v>28235</v>
      </c>
      <c r="N417" s="5">
        <v>20155</v>
      </c>
      <c r="O417" s="5">
        <v>110933</v>
      </c>
      <c r="P417" s="5">
        <v>28814</v>
      </c>
      <c r="Q417" s="5">
        <v>40864</v>
      </c>
      <c r="R417" s="5">
        <v>17596</v>
      </c>
      <c r="S417" s="5">
        <v>23268</v>
      </c>
      <c r="T417" s="5">
        <v>31208</v>
      </c>
      <c r="U417" s="5">
        <v>18167</v>
      </c>
    </row>
    <row r="418" spans="1:21" hidden="1" x14ac:dyDescent="0.2">
      <c r="A418" s="4">
        <v>44337</v>
      </c>
      <c r="B418" s="5">
        <v>38932</v>
      </c>
      <c r="C418" s="5">
        <v>28225</v>
      </c>
      <c r="D418" s="5">
        <v>21693</v>
      </c>
      <c r="E418" s="5">
        <v>45916</v>
      </c>
      <c r="F418" s="5">
        <v>143150</v>
      </c>
      <c r="G418" s="5">
        <v>33364</v>
      </c>
      <c r="H418" s="5">
        <v>36049</v>
      </c>
      <c r="I418" s="5">
        <v>44131</v>
      </c>
      <c r="J418" s="5">
        <v>42329</v>
      </c>
      <c r="K418" s="5">
        <v>22250</v>
      </c>
      <c r="L418" s="5">
        <v>25466</v>
      </c>
      <c r="M418" s="5">
        <v>28260</v>
      </c>
      <c r="N418" s="5">
        <v>20175</v>
      </c>
      <c r="O418" s="5">
        <v>111021</v>
      </c>
      <c r="P418" s="5">
        <v>28822</v>
      </c>
      <c r="Q418" s="5">
        <v>40902</v>
      </c>
      <c r="R418" s="5">
        <v>17610</v>
      </c>
      <c r="S418" s="5">
        <v>23305</v>
      </c>
      <c r="T418" s="5">
        <v>31235</v>
      </c>
      <c r="U418" s="5">
        <v>18190</v>
      </c>
    </row>
    <row r="419" spans="1:21" hidden="1" x14ac:dyDescent="0.2">
      <c r="A419" s="4">
        <v>44338</v>
      </c>
      <c r="B419" s="5">
        <v>38964</v>
      </c>
      <c r="C419" s="5">
        <v>28270</v>
      </c>
      <c r="D419" s="5">
        <v>21710</v>
      </c>
      <c r="E419" s="5">
        <v>45967</v>
      </c>
      <c r="F419" s="5">
        <v>143230</v>
      </c>
      <c r="G419" s="5">
        <v>33382</v>
      </c>
      <c r="H419" s="5">
        <v>36068</v>
      </c>
      <c r="I419" s="5">
        <v>44167</v>
      </c>
      <c r="J419" s="5">
        <v>42354</v>
      </c>
      <c r="K419" s="5">
        <v>22267</v>
      </c>
      <c r="L419" s="5">
        <v>25497</v>
      </c>
      <c r="M419" s="5">
        <v>28281</v>
      </c>
      <c r="N419" s="5">
        <v>20183</v>
      </c>
      <c r="O419" s="5">
        <v>111105</v>
      </c>
      <c r="P419" s="5">
        <v>28832</v>
      </c>
      <c r="Q419" s="5">
        <v>40950</v>
      </c>
      <c r="R419" s="5">
        <v>17624</v>
      </c>
      <c r="S419" s="5">
        <v>23343</v>
      </c>
      <c r="T419" s="5">
        <v>31267</v>
      </c>
      <c r="U419" s="5">
        <v>18211</v>
      </c>
    </row>
    <row r="420" spans="1:21" hidden="1" x14ac:dyDescent="0.2">
      <c r="A420" s="4">
        <v>44339</v>
      </c>
      <c r="B420" s="5">
        <v>38979</v>
      </c>
      <c r="C420" s="5">
        <v>28287</v>
      </c>
      <c r="D420" s="5">
        <v>21714</v>
      </c>
      <c r="E420" s="5">
        <v>46023</v>
      </c>
      <c r="F420" s="5">
        <v>143276</v>
      </c>
      <c r="G420" s="5">
        <v>33392</v>
      </c>
      <c r="H420" s="5">
        <v>36078</v>
      </c>
      <c r="I420" s="5">
        <v>44185</v>
      </c>
      <c r="J420" s="5">
        <v>42373</v>
      </c>
      <c r="K420" s="5">
        <v>22287</v>
      </c>
      <c r="L420" s="5">
        <v>25521</v>
      </c>
      <c r="M420" s="5">
        <v>28290</v>
      </c>
      <c r="N420" s="5">
        <v>20195</v>
      </c>
      <c r="O420" s="5">
        <v>111156</v>
      </c>
      <c r="P420" s="5">
        <v>28840</v>
      </c>
      <c r="Q420" s="5">
        <v>40971</v>
      </c>
      <c r="R420" s="5">
        <v>17629</v>
      </c>
      <c r="S420" s="5">
        <v>23374</v>
      </c>
      <c r="T420" s="5">
        <v>31287</v>
      </c>
      <c r="U420" s="5">
        <v>18231</v>
      </c>
    </row>
    <row r="421" spans="1:21" hidden="1" x14ac:dyDescent="0.2">
      <c r="A421" s="4">
        <v>44340</v>
      </c>
      <c r="B421" s="5">
        <v>38991</v>
      </c>
      <c r="C421" s="5">
        <v>28296</v>
      </c>
      <c r="D421" s="5">
        <v>21722</v>
      </c>
      <c r="E421" s="5">
        <v>46046</v>
      </c>
      <c r="F421" s="5">
        <v>143323</v>
      </c>
      <c r="G421" s="5">
        <v>33405</v>
      </c>
      <c r="H421" s="5">
        <v>36087</v>
      </c>
      <c r="I421" s="5">
        <v>44189</v>
      </c>
      <c r="J421" s="5">
        <v>42382</v>
      </c>
      <c r="K421" s="5">
        <v>22290</v>
      </c>
      <c r="L421" s="5">
        <v>25543</v>
      </c>
      <c r="M421" s="5">
        <v>28290</v>
      </c>
      <c r="N421" s="5">
        <v>20201</v>
      </c>
      <c r="O421" s="5">
        <v>111182</v>
      </c>
      <c r="P421" s="5">
        <v>28846</v>
      </c>
      <c r="Q421" s="5">
        <v>40979</v>
      </c>
      <c r="R421" s="5">
        <v>17634</v>
      </c>
      <c r="S421" s="5">
        <v>23388</v>
      </c>
      <c r="T421" s="5">
        <v>31309</v>
      </c>
      <c r="U421" s="5">
        <v>18243</v>
      </c>
    </row>
    <row r="422" spans="1:21" hidden="1" x14ac:dyDescent="0.2">
      <c r="A422" s="4">
        <v>44341</v>
      </c>
      <c r="B422" s="5">
        <v>38994</v>
      </c>
      <c r="C422" s="5">
        <v>28298</v>
      </c>
      <c r="D422" s="5">
        <v>21724</v>
      </c>
      <c r="E422" s="5">
        <v>46075</v>
      </c>
      <c r="F422" s="5">
        <v>143337</v>
      </c>
      <c r="G422" s="5">
        <v>33410</v>
      </c>
      <c r="H422" s="5">
        <v>36090</v>
      </c>
      <c r="I422" s="5">
        <v>44200</v>
      </c>
      <c r="J422" s="5">
        <v>42385</v>
      </c>
      <c r="K422" s="5">
        <v>22299</v>
      </c>
      <c r="L422" s="5">
        <v>25547</v>
      </c>
      <c r="M422" s="5">
        <v>28291</v>
      </c>
      <c r="N422" s="5">
        <v>20202</v>
      </c>
      <c r="O422" s="5">
        <v>111208</v>
      </c>
      <c r="P422" s="5">
        <v>28849</v>
      </c>
      <c r="Q422" s="5">
        <v>40991</v>
      </c>
      <c r="R422" s="5">
        <v>17634</v>
      </c>
      <c r="S422" s="5">
        <v>23397</v>
      </c>
      <c r="T422" s="5">
        <v>31328</v>
      </c>
      <c r="U422" s="5">
        <v>18251</v>
      </c>
    </row>
    <row r="423" spans="1:21" hidden="1" x14ac:dyDescent="0.2">
      <c r="A423" s="4">
        <v>44342</v>
      </c>
      <c r="B423" s="5">
        <v>39006</v>
      </c>
      <c r="C423" s="5">
        <v>28326</v>
      </c>
      <c r="D423" s="5">
        <v>21738</v>
      </c>
      <c r="E423" s="5">
        <v>46089</v>
      </c>
      <c r="F423" s="5">
        <v>143355</v>
      </c>
      <c r="G423" s="5">
        <v>33417</v>
      </c>
      <c r="H423" s="5">
        <v>36097</v>
      </c>
      <c r="I423" s="5">
        <v>44215</v>
      </c>
      <c r="J423" s="5">
        <v>42388</v>
      </c>
      <c r="K423" s="5">
        <v>22303</v>
      </c>
      <c r="L423" s="5">
        <v>25554</v>
      </c>
      <c r="M423" s="5">
        <v>28298</v>
      </c>
      <c r="N423" s="5">
        <v>20206</v>
      </c>
      <c r="O423" s="5">
        <v>111241</v>
      </c>
      <c r="P423" s="5">
        <v>28853</v>
      </c>
      <c r="Q423" s="5">
        <v>41001</v>
      </c>
      <c r="R423" s="5">
        <v>17647</v>
      </c>
      <c r="S423" s="5">
        <v>23401</v>
      </c>
      <c r="T423" s="5">
        <v>31332</v>
      </c>
      <c r="U423" s="5">
        <v>18256</v>
      </c>
    </row>
    <row r="424" spans="1:21" hidden="1" x14ac:dyDescent="0.2">
      <c r="A424" s="4">
        <v>44343</v>
      </c>
      <c r="B424" s="5">
        <v>39018</v>
      </c>
      <c r="C424" s="5">
        <v>28353</v>
      </c>
      <c r="D424" s="5">
        <v>21751</v>
      </c>
      <c r="E424" s="5">
        <v>46120</v>
      </c>
      <c r="F424" s="5">
        <v>143408</v>
      </c>
      <c r="G424" s="5">
        <v>33424</v>
      </c>
      <c r="H424" s="5">
        <v>36119</v>
      </c>
      <c r="I424" s="5">
        <v>44230</v>
      </c>
      <c r="J424" s="5">
        <v>42408</v>
      </c>
      <c r="K424" s="5">
        <v>22313</v>
      </c>
      <c r="L424" s="5">
        <v>25568</v>
      </c>
      <c r="M424" s="5">
        <v>28321</v>
      </c>
      <c r="N424" s="5">
        <v>20215</v>
      </c>
      <c r="O424" s="5">
        <v>111296</v>
      </c>
      <c r="P424" s="5">
        <v>28863</v>
      </c>
      <c r="Q424" s="5">
        <v>41026</v>
      </c>
      <c r="R424" s="5">
        <v>17655</v>
      </c>
      <c r="S424" s="5">
        <v>23415</v>
      </c>
      <c r="T424" s="5">
        <v>31348</v>
      </c>
      <c r="U424" s="5">
        <v>18268</v>
      </c>
    </row>
    <row r="425" spans="1:21" hidden="1" x14ac:dyDescent="0.2">
      <c r="A425" s="4">
        <v>44344</v>
      </c>
      <c r="B425" s="5">
        <v>39045</v>
      </c>
      <c r="C425" s="5">
        <v>28385</v>
      </c>
      <c r="D425" s="5">
        <v>21771</v>
      </c>
      <c r="E425" s="5">
        <v>46166</v>
      </c>
      <c r="F425" s="5">
        <v>143458</v>
      </c>
      <c r="G425" s="5">
        <v>33443</v>
      </c>
      <c r="H425" s="5">
        <v>36140</v>
      </c>
      <c r="I425" s="5">
        <v>44249</v>
      </c>
      <c r="J425" s="5">
        <v>42430</v>
      </c>
      <c r="K425" s="5">
        <v>22329</v>
      </c>
      <c r="L425" s="5">
        <v>25577</v>
      </c>
      <c r="M425" s="5">
        <v>28333</v>
      </c>
      <c r="N425" s="5">
        <v>20227</v>
      </c>
      <c r="O425" s="5">
        <v>111355</v>
      </c>
      <c r="P425" s="5">
        <v>28867</v>
      </c>
      <c r="Q425" s="5">
        <v>41043</v>
      </c>
      <c r="R425" s="5">
        <v>17663</v>
      </c>
      <c r="S425" s="5">
        <v>23433</v>
      </c>
      <c r="T425" s="5">
        <v>31370</v>
      </c>
      <c r="U425" s="5">
        <v>18283</v>
      </c>
    </row>
    <row r="426" spans="1:21" hidden="1" x14ac:dyDescent="0.2">
      <c r="A426" s="4">
        <v>44345</v>
      </c>
      <c r="B426" s="5">
        <v>39065</v>
      </c>
      <c r="C426" s="5">
        <v>28416</v>
      </c>
      <c r="D426" s="5">
        <v>21791</v>
      </c>
      <c r="E426" s="5">
        <v>46219</v>
      </c>
      <c r="F426" s="5">
        <v>143522</v>
      </c>
      <c r="G426" s="5">
        <v>33449</v>
      </c>
      <c r="H426" s="5">
        <v>36157</v>
      </c>
      <c r="I426" s="5">
        <v>44276</v>
      </c>
      <c r="J426" s="5">
        <v>42450</v>
      </c>
      <c r="K426" s="5">
        <v>22332</v>
      </c>
      <c r="L426" s="5">
        <v>25601</v>
      </c>
      <c r="M426" s="5">
        <v>28353</v>
      </c>
      <c r="N426" s="5">
        <v>20237</v>
      </c>
      <c r="O426" s="5">
        <v>111406</v>
      </c>
      <c r="P426" s="5">
        <v>28875</v>
      </c>
      <c r="Q426" s="5">
        <v>41061</v>
      </c>
      <c r="R426" s="5">
        <v>17674</v>
      </c>
      <c r="S426" s="5">
        <v>23453</v>
      </c>
      <c r="T426" s="5">
        <v>31394</v>
      </c>
      <c r="U426" s="5">
        <v>18301</v>
      </c>
    </row>
    <row r="427" spans="1:21" hidden="1" x14ac:dyDescent="0.2">
      <c r="A427" s="4">
        <v>44346</v>
      </c>
      <c r="B427" s="5">
        <v>39071</v>
      </c>
      <c r="C427" s="5">
        <v>28427</v>
      </c>
      <c r="D427" s="5">
        <v>21805</v>
      </c>
      <c r="E427" s="5">
        <v>46261</v>
      </c>
      <c r="F427" s="5">
        <v>143556</v>
      </c>
      <c r="G427" s="5">
        <v>33459</v>
      </c>
      <c r="H427" s="5">
        <v>36181</v>
      </c>
      <c r="I427" s="5">
        <v>44302</v>
      </c>
      <c r="J427" s="5">
        <v>42464</v>
      </c>
      <c r="K427" s="5">
        <v>22353</v>
      </c>
      <c r="L427" s="5">
        <v>25613</v>
      </c>
      <c r="M427" s="5">
        <v>28357</v>
      </c>
      <c r="N427" s="5">
        <v>20241</v>
      </c>
      <c r="O427" s="5">
        <v>111448</v>
      </c>
      <c r="P427" s="5">
        <v>28886</v>
      </c>
      <c r="Q427" s="5">
        <v>41080</v>
      </c>
      <c r="R427" s="5">
        <v>17689</v>
      </c>
      <c r="S427" s="5">
        <v>23465</v>
      </c>
      <c r="T427" s="5">
        <v>31415</v>
      </c>
      <c r="U427" s="5">
        <v>18309</v>
      </c>
    </row>
    <row r="428" spans="1:21" hidden="1" x14ac:dyDescent="0.2">
      <c r="A428" s="4">
        <v>44347</v>
      </c>
      <c r="B428" s="5">
        <v>39081</v>
      </c>
      <c r="C428" s="5">
        <v>28434</v>
      </c>
      <c r="D428" s="5">
        <v>21808</v>
      </c>
      <c r="E428" s="5">
        <v>46274</v>
      </c>
      <c r="F428" s="5">
        <v>143577</v>
      </c>
      <c r="G428" s="5">
        <v>33463</v>
      </c>
      <c r="H428" s="5">
        <v>36184</v>
      </c>
      <c r="I428" s="5">
        <v>44304</v>
      </c>
      <c r="J428" s="5">
        <v>42473</v>
      </c>
      <c r="K428" s="5">
        <v>22358</v>
      </c>
      <c r="L428" s="5">
        <v>25623</v>
      </c>
      <c r="M428" s="5">
        <v>28359</v>
      </c>
      <c r="N428" s="5">
        <v>20243</v>
      </c>
      <c r="O428" s="5">
        <v>111478</v>
      </c>
      <c r="P428" s="5">
        <v>28891</v>
      </c>
      <c r="Q428" s="5">
        <v>41087</v>
      </c>
      <c r="R428" s="5">
        <v>17694</v>
      </c>
      <c r="S428" s="5">
        <v>23468</v>
      </c>
      <c r="T428" s="5">
        <v>31424</v>
      </c>
      <c r="U428" s="5">
        <v>18315</v>
      </c>
    </row>
    <row r="429" spans="1:21" hidden="1" x14ac:dyDescent="0.2">
      <c r="A429" s="4">
        <v>44348</v>
      </c>
      <c r="B429" s="5">
        <v>39095</v>
      </c>
      <c r="C429" s="5">
        <v>28443</v>
      </c>
      <c r="D429" s="5">
        <v>21814</v>
      </c>
      <c r="E429" s="5">
        <v>46286</v>
      </c>
      <c r="F429" s="5">
        <v>143599</v>
      </c>
      <c r="G429" s="5">
        <v>33464</v>
      </c>
      <c r="H429" s="5">
        <v>36194</v>
      </c>
      <c r="I429" s="5">
        <v>44312</v>
      </c>
      <c r="J429" s="5">
        <v>42479</v>
      </c>
      <c r="K429" s="5">
        <v>22361</v>
      </c>
      <c r="L429" s="5">
        <v>25631</v>
      </c>
      <c r="M429" s="5">
        <v>28365</v>
      </c>
      <c r="N429" s="5">
        <v>20255</v>
      </c>
      <c r="O429" s="5">
        <v>111502</v>
      </c>
      <c r="P429" s="5">
        <v>28892</v>
      </c>
      <c r="Q429" s="5">
        <v>41096</v>
      </c>
      <c r="R429" s="5">
        <v>17695</v>
      </c>
      <c r="S429" s="5">
        <v>23474</v>
      </c>
      <c r="T429" s="5">
        <v>31435</v>
      </c>
      <c r="U429" s="5">
        <v>18320</v>
      </c>
    </row>
    <row r="430" spans="1:21" hidden="1" x14ac:dyDescent="0.2">
      <c r="A430" s="4">
        <v>44349</v>
      </c>
      <c r="B430" s="5">
        <v>39099</v>
      </c>
      <c r="C430" s="5">
        <v>28460</v>
      </c>
      <c r="D430" s="5">
        <v>21825</v>
      </c>
      <c r="E430" s="5">
        <v>46315</v>
      </c>
      <c r="F430" s="5">
        <v>143653</v>
      </c>
      <c r="G430" s="5">
        <v>33466</v>
      </c>
      <c r="H430" s="5">
        <v>36202</v>
      </c>
      <c r="I430" s="5">
        <v>44320</v>
      </c>
      <c r="J430" s="5">
        <v>42497</v>
      </c>
      <c r="K430" s="5">
        <v>22368</v>
      </c>
      <c r="L430" s="5">
        <v>25638</v>
      </c>
      <c r="M430" s="5">
        <v>28370</v>
      </c>
      <c r="N430" s="5">
        <v>20260</v>
      </c>
      <c r="O430" s="5">
        <v>111551</v>
      </c>
      <c r="P430" s="5">
        <v>28900</v>
      </c>
      <c r="Q430" s="5">
        <v>41106</v>
      </c>
      <c r="R430" s="5">
        <v>17698</v>
      </c>
      <c r="S430" s="5">
        <v>23487</v>
      </c>
      <c r="T430" s="5">
        <v>31447</v>
      </c>
      <c r="U430" s="5">
        <v>18325</v>
      </c>
    </row>
    <row r="431" spans="1:21" hidden="1" x14ac:dyDescent="0.2">
      <c r="A431" s="4">
        <v>44350</v>
      </c>
      <c r="B431" s="5">
        <v>39114</v>
      </c>
      <c r="C431" s="5">
        <v>28473</v>
      </c>
      <c r="D431" s="5">
        <v>21836</v>
      </c>
      <c r="E431" s="5">
        <v>46348</v>
      </c>
      <c r="F431" s="5">
        <v>143698</v>
      </c>
      <c r="G431" s="5">
        <v>33488</v>
      </c>
      <c r="H431" s="5">
        <v>36212</v>
      </c>
      <c r="I431" s="5">
        <v>44330</v>
      </c>
      <c r="J431" s="5">
        <v>42509</v>
      </c>
      <c r="K431" s="5">
        <v>22376</v>
      </c>
      <c r="L431" s="5">
        <v>25647</v>
      </c>
      <c r="M431" s="5">
        <v>28378</v>
      </c>
      <c r="N431" s="5">
        <v>20268</v>
      </c>
      <c r="O431" s="5">
        <v>111603</v>
      </c>
      <c r="P431" s="5">
        <v>28909</v>
      </c>
      <c r="Q431" s="5">
        <v>41112</v>
      </c>
      <c r="R431" s="5">
        <v>17707</v>
      </c>
      <c r="S431" s="5">
        <v>23495</v>
      </c>
      <c r="T431" s="5">
        <v>31464</v>
      </c>
      <c r="U431" s="5">
        <v>18335</v>
      </c>
    </row>
    <row r="432" spans="1:21" hidden="1" x14ac:dyDescent="0.2">
      <c r="A432" s="4">
        <v>44351</v>
      </c>
      <c r="B432" s="5">
        <v>39127</v>
      </c>
      <c r="C432" s="5">
        <v>28481</v>
      </c>
      <c r="D432" s="5">
        <v>21837</v>
      </c>
      <c r="E432" s="5">
        <v>46383</v>
      </c>
      <c r="F432" s="5">
        <v>143747</v>
      </c>
      <c r="G432" s="5">
        <v>33506</v>
      </c>
      <c r="H432" s="5">
        <v>36221</v>
      </c>
      <c r="I432" s="5">
        <v>44341</v>
      </c>
      <c r="J432" s="5">
        <v>42514</v>
      </c>
      <c r="K432" s="5">
        <v>22383</v>
      </c>
      <c r="L432" s="5">
        <v>25663</v>
      </c>
      <c r="M432" s="5">
        <v>28382</v>
      </c>
      <c r="N432" s="5">
        <v>20272</v>
      </c>
      <c r="O432" s="5">
        <v>111644</v>
      </c>
      <c r="P432" s="5">
        <v>28913</v>
      </c>
      <c r="Q432" s="5">
        <v>41121</v>
      </c>
      <c r="R432" s="5">
        <v>17714</v>
      </c>
      <c r="S432" s="5">
        <v>23502</v>
      </c>
      <c r="T432" s="5">
        <v>31477</v>
      </c>
      <c r="U432" s="5">
        <v>18343</v>
      </c>
    </row>
    <row r="433" spans="1:21" hidden="1" x14ac:dyDescent="0.2">
      <c r="A433" s="4">
        <v>44352</v>
      </c>
      <c r="B433" s="5">
        <v>39141</v>
      </c>
      <c r="C433" s="5">
        <v>28491</v>
      </c>
      <c r="D433" s="5">
        <v>21845</v>
      </c>
      <c r="E433" s="5">
        <v>46423</v>
      </c>
      <c r="F433" s="5">
        <v>143782</v>
      </c>
      <c r="G433" s="5">
        <v>33517</v>
      </c>
      <c r="H433" s="5">
        <v>36235</v>
      </c>
      <c r="I433" s="5">
        <v>44354</v>
      </c>
      <c r="J433" s="5">
        <v>42518</v>
      </c>
      <c r="K433" s="5">
        <v>22395</v>
      </c>
      <c r="L433" s="5">
        <v>25669</v>
      </c>
      <c r="M433" s="5">
        <v>28385</v>
      </c>
      <c r="N433" s="5">
        <v>20285</v>
      </c>
      <c r="O433" s="5">
        <v>111703</v>
      </c>
      <c r="P433" s="5">
        <v>28915</v>
      </c>
      <c r="Q433" s="5">
        <v>41132</v>
      </c>
      <c r="R433" s="5">
        <v>17723</v>
      </c>
      <c r="S433" s="5">
        <v>23517</v>
      </c>
      <c r="T433" s="5">
        <v>31489</v>
      </c>
      <c r="U433" s="5">
        <v>18352</v>
      </c>
    </row>
    <row r="434" spans="1:21" hidden="1" x14ac:dyDescent="0.2">
      <c r="A434" s="4">
        <v>44353</v>
      </c>
      <c r="B434" s="5">
        <v>39145</v>
      </c>
      <c r="C434" s="5">
        <v>28495</v>
      </c>
      <c r="D434" s="5">
        <v>21850</v>
      </c>
      <c r="E434" s="5">
        <v>46433</v>
      </c>
      <c r="F434" s="5">
        <v>143810</v>
      </c>
      <c r="G434" s="5">
        <v>33524</v>
      </c>
      <c r="H434" s="5">
        <v>36241</v>
      </c>
      <c r="I434" s="5">
        <v>44364</v>
      </c>
      <c r="J434" s="5">
        <v>42521</v>
      </c>
      <c r="K434" s="5">
        <v>22398</v>
      </c>
      <c r="L434" s="5">
        <v>25671</v>
      </c>
      <c r="M434" s="5">
        <v>28387</v>
      </c>
      <c r="N434" s="5">
        <v>20289</v>
      </c>
      <c r="O434" s="5">
        <v>111730</v>
      </c>
      <c r="P434" s="5">
        <v>28920</v>
      </c>
      <c r="Q434" s="5">
        <v>41135</v>
      </c>
      <c r="R434" s="5">
        <v>17723</v>
      </c>
      <c r="S434" s="5">
        <v>23525</v>
      </c>
      <c r="T434" s="5">
        <v>31494</v>
      </c>
      <c r="U434" s="5">
        <v>18353</v>
      </c>
    </row>
    <row r="435" spans="1:21" hidden="1" x14ac:dyDescent="0.2">
      <c r="A435" s="4">
        <v>44354</v>
      </c>
      <c r="B435" s="5">
        <v>39148</v>
      </c>
      <c r="C435" s="5">
        <v>28496</v>
      </c>
      <c r="D435" s="5">
        <v>21860</v>
      </c>
      <c r="E435" s="5">
        <v>46445</v>
      </c>
      <c r="F435" s="5">
        <v>143819</v>
      </c>
      <c r="G435" s="5">
        <v>33530</v>
      </c>
      <c r="H435" s="5">
        <v>36244</v>
      </c>
      <c r="I435" s="5">
        <v>44366</v>
      </c>
      <c r="J435" s="5">
        <v>42523</v>
      </c>
      <c r="K435" s="5">
        <v>22398</v>
      </c>
      <c r="L435" s="5">
        <v>25674</v>
      </c>
      <c r="M435" s="5">
        <v>28389</v>
      </c>
      <c r="N435" s="5">
        <v>20293</v>
      </c>
      <c r="O435" s="5">
        <v>111742</v>
      </c>
      <c r="P435" s="5">
        <v>28921</v>
      </c>
      <c r="Q435" s="5">
        <v>41138</v>
      </c>
      <c r="R435" s="5">
        <v>17725</v>
      </c>
      <c r="S435" s="5">
        <v>23526</v>
      </c>
      <c r="T435" s="5">
        <v>31498</v>
      </c>
      <c r="U435" s="5">
        <v>18354</v>
      </c>
    </row>
    <row r="436" spans="1:21" hidden="1" x14ac:dyDescent="0.2">
      <c r="A436" s="4">
        <v>44355</v>
      </c>
      <c r="B436" s="5">
        <v>39153</v>
      </c>
      <c r="C436" s="5">
        <v>28501</v>
      </c>
      <c r="D436" s="5">
        <v>21865</v>
      </c>
      <c r="E436" s="5">
        <v>46454</v>
      </c>
      <c r="F436" s="5">
        <v>143828</v>
      </c>
      <c r="G436" s="5">
        <v>33533</v>
      </c>
      <c r="H436" s="5">
        <v>36246</v>
      </c>
      <c r="I436" s="5">
        <v>44367</v>
      </c>
      <c r="J436" s="5">
        <v>42530</v>
      </c>
      <c r="K436" s="5">
        <v>22403</v>
      </c>
      <c r="L436" s="5">
        <v>25681</v>
      </c>
      <c r="M436" s="5">
        <v>28394</v>
      </c>
      <c r="N436" s="5">
        <v>20295</v>
      </c>
      <c r="O436" s="5">
        <v>111764</v>
      </c>
      <c r="P436" s="5">
        <v>28922</v>
      </c>
      <c r="Q436" s="5">
        <v>41147</v>
      </c>
      <c r="R436" s="5">
        <v>17729</v>
      </c>
      <c r="S436" s="5">
        <v>23533</v>
      </c>
      <c r="T436" s="5">
        <v>31504</v>
      </c>
      <c r="U436" s="5">
        <v>18357</v>
      </c>
    </row>
    <row r="437" spans="1:21" hidden="1" x14ac:dyDescent="0.2">
      <c r="A437" s="4">
        <v>44356</v>
      </c>
      <c r="B437" s="5">
        <v>39160</v>
      </c>
      <c r="C437" s="5">
        <v>28508</v>
      </c>
      <c r="D437" s="5">
        <v>21867</v>
      </c>
      <c r="E437" s="5">
        <v>46475</v>
      </c>
      <c r="F437" s="5">
        <v>143852</v>
      </c>
      <c r="G437" s="5">
        <v>33539</v>
      </c>
      <c r="H437" s="5">
        <v>36252</v>
      </c>
      <c r="I437" s="5">
        <v>44377</v>
      </c>
      <c r="J437" s="5">
        <v>42535</v>
      </c>
      <c r="K437" s="5">
        <v>22407</v>
      </c>
      <c r="L437" s="5">
        <v>25687</v>
      </c>
      <c r="M437" s="5">
        <v>28405</v>
      </c>
      <c r="N437" s="5">
        <v>20302</v>
      </c>
      <c r="O437" s="5">
        <v>111801</v>
      </c>
      <c r="P437" s="5">
        <v>28923</v>
      </c>
      <c r="Q437" s="5">
        <v>41150</v>
      </c>
      <c r="R437" s="5">
        <v>17732</v>
      </c>
      <c r="S437" s="5">
        <v>23542</v>
      </c>
      <c r="T437" s="5">
        <v>31510</v>
      </c>
      <c r="U437" s="5">
        <v>18361</v>
      </c>
    </row>
    <row r="438" spans="1:21" hidden="1" x14ac:dyDescent="0.2">
      <c r="A438" s="4">
        <v>44357</v>
      </c>
      <c r="B438" s="5">
        <v>39164</v>
      </c>
      <c r="C438" s="5">
        <v>28514</v>
      </c>
      <c r="D438" s="5">
        <v>21874</v>
      </c>
      <c r="E438" s="5">
        <v>46493</v>
      </c>
      <c r="F438" s="5">
        <v>143886</v>
      </c>
      <c r="G438" s="5">
        <v>33542</v>
      </c>
      <c r="H438" s="5">
        <v>36256</v>
      </c>
      <c r="I438" s="5">
        <v>44386</v>
      </c>
      <c r="J438" s="5">
        <v>42543</v>
      </c>
      <c r="K438" s="5">
        <v>22416</v>
      </c>
      <c r="L438" s="5">
        <v>25701</v>
      </c>
      <c r="M438" s="5">
        <v>28409</v>
      </c>
      <c r="N438" s="5">
        <v>20306</v>
      </c>
      <c r="O438" s="5">
        <v>111850</v>
      </c>
      <c r="P438" s="5">
        <v>28927</v>
      </c>
      <c r="Q438" s="5">
        <v>41152</v>
      </c>
      <c r="R438" s="5">
        <v>17735</v>
      </c>
      <c r="S438" s="5">
        <v>23547</v>
      </c>
      <c r="T438" s="5">
        <v>31520</v>
      </c>
      <c r="U438" s="5">
        <v>18370</v>
      </c>
    </row>
    <row r="439" spans="1:21" hidden="1" x14ac:dyDescent="0.2">
      <c r="A439" s="4">
        <v>44358</v>
      </c>
      <c r="B439" s="5">
        <v>39173</v>
      </c>
      <c r="C439" s="5">
        <v>28523</v>
      </c>
      <c r="D439" s="5">
        <v>21879</v>
      </c>
      <c r="E439" s="5">
        <v>46513</v>
      </c>
      <c r="F439" s="5">
        <v>143910</v>
      </c>
      <c r="G439" s="5">
        <v>33555</v>
      </c>
      <c r="H439" s="5">
        <v>36269</v>
      </c>
      <c r="I439" s="5">
        <v>44398</v>
      </c>
      <c r="J439" s="5">
        <v>42553</v>
      </c>
      <c r="K439" s="5">
        <v>22421</v>
      </c>
      <c r="L439" s="5">
        <v>25710</v>
      </c>
      <c r="M439" s="5">
        <v>28419</v>
      </c>
      <c r="N439" s="5">
        <v>20310</v>
      </c>
      <c r="O439" s="5">
        <v>111876</v>
      </c>
      <c r="P439" s="5">
        <v>28927</v>
      </c>
      <c r="Q439" s="5">
        <v>41160</v>
      </c>
      <c r="R439" s="5">
        <v>17738</v>
      </c>
      <c r="S439" s="5">
        <v>23555</v>
      </c>
      <c r="T439" s="5">
        <v>31527</v>
      </c>
      <c r="U439" s="5">
        <v>18374</v>
      </c>
    </row>
    <row r="440" spans="1:21" hidden="1" x14ac:dyDescent="0.2">
      <c r="A440" s="4">
        <v>44361</v>
      </c>
      <c r="B440" s="5">
        <v>39187</v>
      </c>
      <c r="C440" s="5">
        <v>28532</v>
      </c>
      <c r="D440" s="5">
        <v>21887</v>
      </c>
      <c r="E440" s="5">
        <v>46547</v>
      </c>
      <c r="F440" s="5">
        <v>143949</v>
      </c>
      <c r="G440" s="5">
        <v>33562</v>
      </c>
      <c r="H440" s="5">
        <v>36273</v>
      </c>
      <c r="I440" s="5">
        <v>44406</v>
      </c>
      <c r="J440" s="5">
        <v>42570</v>
      </c>
      <c r="K440" s="5">
        <v>22430</v>
      </c>
      <c r="L440" s="5">
        <v>25724</v>
      </c>
      <c r="M440" s="5">
        <v>28427</v>
      </c>
      <c r="N440" s="5">
        <v>20316</v>
      </c>
      <c r="O440" s="5">
        <v>111914</v>
      </c>
      <c r="P440" s="5">
        <v>28933</v>
      </c>
      <c r="Q440" s="5">
        <v>41168</v>
      </c>
      <c r="R440" s="5">
        <v>17742</v>
      </c>
      <c r="S440" s="5">
        <v>23559</v>
      </c>
      <c r="T440" s="5">
        <v>31537</v>
      </c>
      <c r="U440" s="5">
        <v>18382</v>
      </c>
    </row>
    <row r="441" spans="1:21" hidden="1" x14ac:dyDescent="0.2">
      <c r="A441" s="4">
        <v>44362</v>
      </c>
      <c r="B441" s="5">
        <v>39191</v>
      </c>
      <c r="C441" s="5">
        <v>28535</v>
      </c>
      <c r="D441" s="5">
        <v>21891</v>
      </c>
      <c r="E441" s="5">
        <v>46557</v>
      </c>
      <c r="F441" s="5">
        <v>143954</v>
      </c>
      <c r="G441" s="5">
        <v>33562</v>
      </c>
      <c r="H441" s="5">
        <v>36273</v>
      </c>
      <c r="I441" s="5">
        <v>44407</v>
      </c>
      <c r="J441" s="5">
        <v>42572</v>
      </c>
      <c r="K441" s="5">
        <v>22432</v>
      </c>
      <c r="L441" s="5">
        <v>25726</v>
      </c>
      <c r="M441" s="5">
        <v>28429</v>
      </c>
      <c r="N441" s="5">
        <v>20318</v>
      </c>
      <c r="O441" s="5">
        <v>111920</v>
      </c>
      <c r="P441" s="5">
        <v>28933</v>
      </c>
      <c r="Q441" s="5">
        <v>41175</v>
      </c>
      <c r="R441" s="5">
        <v>17744</v>
      </c>
      <c r="S441" s="5">
        <v>23559</v>
      </c>
      <c r="T441" s="5">
        <v>31540</v>
      </c>
      <c r="U441" s="5">
        <v>18384</v>
      </c>
    </row>
    <row r="442" spans="1:21" hidden="1" x14ac:dyDescent="0.2">
      <c r="A442" s="4">
        <v>44363</v>
      </c>
      <c r="B442" s="5">
        <v>39193</v>
      </c>
      <c r="C442" s="5">
        <v>28539</v>
      </c>
      <c r="D442" s="5">
        <v>21895</v>
      </c>
      <c r="E442" s="5">
        <v>46566</v>
      </c>
      <c r="F442" s="5">
        <v>143979</v>
      </c>
      <c r="G442" s="5">
        <v>33564</v>
      </c>
      <c r="H442" s="5">
        <v>36276</v>
      </c>
      <c r="I442" s="5">
        <v>44411</v>
      </c>
      <c r="J442" s="5">
        <v>42574</v>
      </c>
      <c r="K442" s="5">
        <v>22442</v>
      </c>
      <c r="L442" s="5">
        <v>25729</v>
      </c>
      <c r="M442" s="5">
        <v>28438</v>
      </c>
      <c r="N442" s="5">
        <v>20321</v>
      </c>
      <c r="O442" s="5">
        <v>111930</v>
      </c>
      <c r="P442" s="5">
        <v>28935</v>
      </c>
      <c r="Q442" s="5">
        <v>41178</v>
      </c>
      <c r="R442" s="5">
        <v>17747</v>
      </c>
      <c r="S442" s="5">
        <v>23560</v>
      </c>
      <c r="T442" s="5">
        <v>31547</v>
      </c>
      <c r="U442" s="5">
        <v>18385</v>
      </c>
    </row>
    <row r="443" spans="1:21" hidden="1" x14ac:dyDescent="0.2">
      <c r="A443" s="4">
        <v>44364</v>
      </c>
      <c r="B443" s="5">
        <v>39196</v>
      </c>
      <c r="C443" s="5">
        <v>28541</v>
      </c>
      <c r="D443" s="5">
        <v>21900</v>
      </c>
      <c r="E443" s="5">
        <v>46578</v>
      </c>
      <c r="F443" s="5">
        <v>143994</v>
      </c>
      <c r="G443" s="5">
        <v>33568</v>
      </c>
      <c r="H443" s="5">
        <v>36283</v>
      </c>
      <c r="I443" s="5">
        <v>44417</v>
      </c>
      <c r="J443" s="5">
        <v>42578</v>
      </c>
      <c r="K443" s="5">
        <v>22447</v>
      </c>
      <c r="L443" s="5">
        <v>25732</v>
      </c>
      <c r="M443" s="5">
        <v>28443</v>
      </c>
      <c r="N443" s="5">
        <v>20325</v>
      </c>
      <c r="O443" s="5">
        <v>111948</v>
      </c>
      <c r="P443" s="5">
        <v>28936</v>
      </c>
      <c r="Q443" s="5">
        <v>41180</v>
      </c>
      <c r="R443" s="5">
        <v>17757</v>
      </c>
      <c r="S443" s="5">
        <v>23564</v>
      </c>
      <c r="T443" s="5">
        <v>31550</v>
      </c>
      <c r="U443" s="5">
        <v>18385</v>
      </c>
    </row>
    <row r="444" spans="1:21" hidden="1" x14ac:dyDescent="0.2">
      <c r="A444" s="4">
        <v>44365</v>
      </c>
      <c r="B444" s="5">
        <v>39198</v>
      </c>
      <c r="C444" s="5">
        <v>28545</v>
      </c>
      <c r="D444" s="5">
        <v>21912</v>
      </c>
      <c r="E444" s="5">
        <v>46587</v>
      </c>
      <c r="F444" s="5">
        <v>144013</v>
      </c>
      <c r="G444" s="5">
        <v>33570</v>
      </c>
      <c r="H444" s="5">
        <v>36287</v>
      </c>
      <c r="I444" s="5">
        <v>44419</v>
      </c>
      <c r="J444" s="5">
        <v>42587</v>
      </c>
      <c r="K444" s="5">
        <v>22451</v>
      </c>
      <c r="L444" s="5">
        <v>25735</v>
      </c>
      <c r="M444" s="5">
        <v>28445</v>
      </c>
      <c r="N444" s="5">
        <v>20327</v>
      </c>
      <c r="O444" s="5">
        <v>111963</v>
      </c>
      <c r="P444" s="5">
        <v>28940</v>
      </c>
      <c r="Q444" s="5">
        <v>41183</v>
      </c>
      <c r="R444" s="5">
        <v>17759</v>
      </c>
      <c r="S444" s="5">
        <v>23567</v>
      </c>
      <c r="T444" s="5">
        <v>31554</v>
      </c>
      <c r="U444" s="5">
        <v>18386</v>
      </c>
    </row>
    <row r="445" spans="1:21" hidden="1" x14ac:dyDescent="0.2">
      <c r="A445" s="4">
        <v>44368</v>
      </c>
      <c r="B445" s="5">
        <v>39210</v>
      </c>
      <c r="C445" s="5">
        <v>28546</v>
      </c>
      <c r="D445" s="5">
        <v>21919</v>
      </c>
      <c r="E445" s="5">
        <v>46608</v>
      </c>
      <c r="F445" s="5">
        <v>144054</v>
      </c>
      <c r="G445" s="5">
        <v>33571</v>
      </c>
      <c r="H445" s="5">
        <v>36291</v>
      </c>
      <c r="I445" s="5">
        <v>44425</v>
      </c>
      <c r="J445" s="5">
        <v>42606</v>
      </c>
      <c r="K445" s="5">
        <v>22461</v>
      </c>
      <c r="L445" s="5">
        <v>25744</v>
      </c>
      <c r="M445" s="5">
        <v>28449</v>
      </c>
      <c r="N445" s="5">
        <v>20334</v>
      </c>
      <c r="O445" s="5">
        <v>111996</v>
      </c>
      <c r="P445" s="5">
        <v>28941</v>
      </c>
      <c r="Q445" s="5">
        <v>41195</v>
      </c>
      <c r="R445" s="5">
        <v>17760</v>
      </c>
      <c r="S445" s="5">
        <v>23572</v>
      </c>
      <c r="T445" s="5">
        <v>31560</v>
      </c>
      <c r="U445" s="5">
        <v>18388</v>
      </c>
    </row>
    <row r="446" spans="1:21" hidden="1" x14ac:dyDescent="0.2">
      <c r="A446" s="4">
        <v>44369</v>
      </c>
      <c r="B446" s="5">
        <v>39213</v>
      </c>
      <c r="C446" s="5">
        <v>28549</v>
      </c>
      <c r="D446" s="5">
        <v>21920</v>
      </c>
      <c r="E446" s="5">
        <v>46612</v>
      </c>
      <c r="F446" s="5">
        <v>144062</v>
      </c>
      <c r="G446" s="5">
        <v>33572</v>
      </c>
      <c r="H446" s="5">
        <v>36294</v>
      </c>
      <c r="I446" s="5">
        <v>44427</v>
      </c>
      <c r="J446" s="5">
        <v>42606</v>
      </c>
      <c r="K446" s="5">
        <v>22462</v>
      </c>
      <c r="L446" s="5">
        <v>25746</v>
      </c>
      <c r="M446" s="5">
        <v>28451</v>
      </c>
      <c r="N446" s="5">
        <v>20336</v>
      </c>
      <c r="O446" s="5">
        <v>112005</v>
      </c>
      <c r="P446" s="5">
        <v>28941</v>
      </c>
      <c r="Q446" s="5">
        <v>41198</v>
      </c>
      <c r="R446" s="5">
        <v>17761</v>
      </c>
      <c r="S446" s="5">
        <v>23578</v>
      </c>
      <c r="T446" s="5">
        <v>31562</v>
      </c>
      <c r="U446" s="5">
        <v>18389</v>
      </c>
    </row>
    <row r="447" spans="1:21" hidden="1" x14ac:dyDescent="0.2">
      <c r="A447" s="4">
        <v>44370</v>
      </c>
      <c r="B447" s="5">
        <v>39219</v>
      </c>
      <c r="C447" s="5">
        <v>28551</v>
      </c>
      <c r="D447" s="5">
        <v>21922</v>
      </c>
      <c r="E447" s="5">
        <v>46619</v>
      </c>
      <c r="F447" s="5">
        <v>144083</v>
      </c>
      <c r="G447" s="5">
        <v>33573</v>
      </c>
      <c r="H447" s="5">
        <v>36294</v>
      </c>
      <c r="I447" s="5">
        <v>44430</v>
      </c>
      <c r="J447" s="5">
        <v>42607</v>
      </c>
      <c r="K447" s="5">
        <v>22468</v>
      </c>
      <c r="L447" s="5">
        <v>25751</v>
      </c>
      <c r="M447" s="5">
        <v>28454</v>
      </c>
      <c r="N447" s="5">
        <v>20338</v>
      </c>
      <c r="O447" s="5">
        <v>112025</v>
      </c>
      <c r="P447" s="5">
        <v>28941</v>
      </c>
      <c r="Q447" s="5">
        <v>41200</v>
      </c>
      <c r="R447" s="5">
        <v>17763</v>
      </c>
      <c r="S447" s="5">
        <v>23580</v>
      </c>
      <c r="T447" s="5">
        <v>31567</v>
      </c>
      <c r="U447" s="5">
        <v>18390</v>
      </c>
    </row>
    <row r="448" spans="1:21" hidden="1" x14ac:dyDescent="0.2">
      <c r="A448" s="4">
        <v>44371</v>
      </c>
      <c r="B448" s="5">
        <v>39227</v>
      </c>
      <c r="C448" s="5">
        <v>28554</v>
      </c>
      <c r="D448" s="5">
        <v>21923</v>
      </c>
      <c r="E448" s="5">
        <v>46623</v>
      </c>
      <c r="F448" s="5">
        <v>144094</v>
      </c>
      <c r="G448" s="5">
        <v>33575</v>
      </c>
      <c r="H448" s="5">
        <v>36294</v>
      </c>
      <c r="I448" s="5">
        <v>44432</v>
      </c>
      <c r="J448" s="5">
        <v>42609</v>
      </c>
      <c r="K448" s="5">
        <v>22471</v>
      </c>
      <c r="L448" s="5">
        <v>25753</v>
      </c>
      <c r="M448" s="5">
        <v>28457</v>
      </c>
      <c r="N448" s="5">
        <v>20341</v>
      </c>
      <c r="O448" s="5">
        <v>112032</v>
      </c>
      <c r="P448" s="5">
        <v>28941</v>
      </c>
      <c r="Q448" s="5">
        <v>41201</v>
      </c>
      <c r="R448" s="5">
        <v>17766</v>
      </c>
      <c r="S448" s="5">
        <v>23592</v>
      </c>
      <c r="T448" s="5">
        <v>31569</v>
      </c>
      <c r="U448" s="5">
        <v>18390</v>
      </c>
    </row>
    <row r="449" spans="1:21" hidden="1" x14ac:dyDescent="0.2">
      <c r="A449" s="4">
        <v>44372</v>
      </c>
      <c r="B449" s="5">
        <v>39233</v>
      </c>
      <c r="C449" s="5">
        <v>28554</v>
      </c>
      <c r="D449" s="5">
        <v>21923</v>
      </c>
      <c r="E449" s="5">
        <v>46630</v>
      </c>
      <c r="F449" s="5">
        <v>144110</v>
      </c>
      <c r="G449" s="5">
        <v>33575</v>
      </c>
      <c r="H449" s="5">
        <v>36295</v>
      </c>
      <c r="I449" s="5">
        <v>44438</v>
      </c>
      <c r="J449" s="5">
        <v>42611</v>
      </c>
      <c r="K449" s="5">
        <v>22475</v>
      </c>
      <c r="L449" s="5">
        <v>25754</v>
      </c>
      <c r="M449" s="5">
        <v>28464</v>
      </c>
      <c r="N449" s="5">
        <v>20343</v>
      </c>
      <c r="O449" s="5">
        <v>112040</v>
      </c>
      <c r="P449" s="5">
        <v>28943</v>
      </c>
      <c r="Q449" s="5">
        <v>41202</v>
      </c>
      <c r="R449" s="5">
        <v>17767</v>
      </c>
      <c r="S449" s="5">
        <v>23592</v>
      </c>
      <c r="T449" s="5">
        <v>31571</v>
      </c>
      <c r="U449" s="5">
        <v>18390</v>
      </c>
    </row>
    <row r="450" spans="1:21" hidden="1" x14ac:dyDescent="0.2">
      <c r="A450" s="4">
        <v>44375</v>
      </c>
      <c r="B450" s="5">
        <v>39240</v>
      </c>
      <c r="C450" s="5">
        <v>28558</v>
      </c>
      <c r="D450" s="5">
        <v>21925</v>
      </c>
      <c r="E450" s="5">
        <v>46646</v>
      </c>
      <c r="F450" s="5">
        <v>144137</v>
      </c>
      <c r="G450" s="5">
        <v>33576</v>
      </c>
      <c r="H450" s="5">
        <v>36301</v>
      </c>
      <c r="I450" s="5">
        <v>44441</v>
      </c>
      <c r="J450" s="5">
        <v>42617</v>
      </c>
      <c r="K450" s="5">
        <v>22478</v>
      </c>
      <c r="L450" s="5">
        <v>25757</v>
      </c>
      <c r="M450" s="5">
        <v>28468</v>
      </c>
      <c r="N450" s="5">
        <v>20346</v>
      </c>
      <c r="O450" s="5">
        <v>112062</v>
      </c>
      <c r="P450" s="5">
        <v>28945</v>
      </c>
      <c r="Q450" s="5">
        <v>41205</v>
      </c>
      <c r="R450" s="5">
        <v>17769</v>
      </c>
      <c r="S450" s="5">
        <v>23602</v>
      </c>
      <c r="T450" s="5">
        <v>31576</v>
      </c>
      <c r="U450" s="5">
        <v>18393</v>
      </c>
    </row>
    <row r="451" spans="1:21" hidden="1" x14ac:dyDescent="0.2">
      <c r="A451" s="4">
        <v>44376</v>
      </c>
      <c r="B451" s="5">
        <v>39240</v>
      </c>
      <c r="C451" s="5">
        <v>28558</v>
      </c>
      <c r="D451" s="5">
        <v>21926</v>
      </c>
      <c r="E451" s="5">
        <v>46648</v>
      </c>
      <c r="F451" s="5">
        <v>144149</v>
      </c>
      <c r="G451" s="5">
        <v>33577</v>
      </c>
      <c r="H451" s="5">
        <v>36301</v>
      </c>
      <c r="I451" s="5">
        <v>44443</v>
      </c>
      <c r="J451" s="5">
        <v>42617</v>
      </c>
      <c r="K451" s="5">
        <v>22478</v>
      </c>
      <c r="L451" s="5">
        <v>25760</v>
      </c>
      <c r="M451" s="5">
        <v>28469</v>
      </c>
      <c r="N451" s="5">
        <v>20347</v>
      </c>
      <c r="O451" s="5">
        <v>112065</v>
      </c>
      <c r="P451" s="5">
        <v>28945</v>
      </c>
      <c r="Q451" s="5">
        <v>41209</v>
      </c>
      <c r="R451" s="5">
        <v>17769</v>
      </c>
      <c r="S451" s="5">
        <v>23602</v>
      </c>
      <c r="T451" s="5">
        <v>31580</v>
      </c>
      <c r="U451" s="5">
        <v>18393</v>
      </c>
    </row>
    <row r="452" spans="1:21" hidden="1" x14ac:dyDescent="0.2">
      <c r="A452" s="4">
        <v>44377</v>
      </c>
      <c r="B452" s="5">
        <v>39242</v>
      </c>
      <c r="C452" s="5">
        <v>28560</v>
      </c>
      <c r="D452" s="5">
        <v>21928</v>
      </c>
      <c r="E452" s="5">
        <v>46657</v>
      </c>
      <c r="F452" s="5">
        <v>144162</v>
      </c>
      <c r="G452" s="5">
        <v>33579</v>
      </c>
      <c r="H452" s="5">
        <v>36305</v>
      </c>
      <c r="I452" s="5">
        <v>44445</v>
      </c>
      <c r="J452" s="5">
        <v>42618</v>
      </c>
      <c r="K452" s="5">
        <v>22480</v>
      </c>
      <c r="L452" s="5">
        <v>25760</v>
      </c>
      <c r="M452" s="5">
        <v>28471</v>
      </c>
      <c r="N452" s="5">
        <v>20349</v>
      </c>
      <c r="O452" s="5">
        <v>112069</v>
      </c>
      <c r="P452" s="5">
        <v>28948</v>
      </c>
      <c r="Q452" s="5">
        <v>41210</v>
      </c>
      <c r="R452" s="5">
        <v>17769</v>
      </c>
      <c r="S452" s="5">
        <v>23602</v>
      </c>
      <c r="T452" s="5">
        <v>31581</v>
      </c>
      <c r="U452" s="5">
        <v>18393</v>
      </c>
    </row>
    <row r="453" spans="1:21" hidden="1" x14ac:dyDescent="0.2">
      <c r="A453" s="4">
        <v>44378</v>
      </c>
      <c r="B453" s="5">
        <v>39244</v>
      </c>
      <c r="C453" s="5">
        <v>28561</v>
      </c>
      <c r="D453" s="5">
        <v>21931</v>
      </c>
      <c r="E453" s="5">
        <v>46660</v>
      </c>
      <c r="F453" s="5">
        <v>144169</v>
      </c>
      <c r="G453" s="5">
        <v>33581</v>
      </c>
      <c r="H453" s="5">
        <v>36305</v>
      </c>
      <c r="I453" s="5">
        <v>44446</v>
      </c>
      <c r="J453" s="5">
        <v>42619</v>
      </c>
      <c r="K453" s="5">
        <v>22481</v>
      </c>
      <c r="L453" s="5">
        <v>25761</v>
      </c>
      <c r="M453" s="5">
        <v>28471</v>
      </c>
      <c r="N453" s="5">
        <v>20349</v>
      </c>
      <c r="O453" s="5">
        <v>112075</v>
      </c>
      <c r="P453" s="5">
        <v>28951</v>
      </c>
      <c r="Q453" s="5">
        <v>41211</v>
      </c>
      <c r="R453" s="5">
        <v>17769</v>
      </c>
      <c r="S453" s="5">
        <v>23602</v>
      </c>
      <c r="T453" s="5">
        <v>31581</v>
      </c>
      <c r="U453" s="5">
        <v>18393</v>
      </c>
    </row>
    <row r="454" spans="1:21" hidden="1" x14ac:dyDescent="0.2">
      <c r="A454" s="4">
        <v>44379</v>
      </c>
      <c r="B454" s="5">
        <v>39246</v>
      </c>
      <c r="C454" s="5">
        <v>28562</v>
      </c>
      <c r="D454" s="5">
        <v>21931</v>
      </c>
      <c r="E454" s="5">
        <v>46666</v>
      </c>
      <c r="F454" s="5">
        <v>144176</v>
      </c>
      <c r="G454" s="5">
        <v>33581</v>
      </c>
      <c r="H454" s="5">
        <v>36306</v>
      </c>
      <c r="I454" s="5">
        <v>44447</v>
      </c>
      <c r="J454" s="5">
        <v>42619</v>
      </c>
      <c r="K454" s="5">
        <v>22481</v>
      </c>
      <c r="L454" s="5">
        <v>25761</v>
      </c>
      <c r="M454" s="5">
        <v>28472</v>
      </c>
      <c r="N454" s="5">
        <v>20351</v>
      </c>
      <c r="O454" s="5">
        <v>112079</v>
      </c>
      <c r="P454" s="5">
        <v>28953</v>
      </c>
      <c r="Q454" s="5">
        <v>41212</v>
      </c>
      <c r="R454" s="5">
        <v>17772</v>
      </c>
      <c r="S454" s="5">
        <v>23606</v>
      </c>
      <c r="T454" s="5">
        <v>31583</v>
      </c>
      <c r="U454" s="5">
        <v>18393</v>
      </c>
    </row>
    <row r="455" spans="1:21" hidden="1" x14ac:dyDescent="0.2">
      <c r="A455" s="4">
        <v>44382</v>
      </c>
      <c r="B455" s="5">
        <v>39247</v>
      </c>
      <c r="C455" s="5">
        <v>28565</v>
      </c>
      <c r="D455" s="5">
        <v>21932</v>
      </c>
      <c r="E455" s="5">
        <v>46667</v>
      </c>
      <c r="F455" s="5">
        <v>144204</v>
      </c>
      <c r="G455" s="5">
        <v>33582</v>
      </c>
      <c r="H455" s="5">
        <v>36309</v>
      </c>
      <c r="I455" s="5">
        <v>44450</v>
      </c>
      <c r="J455" s="5">
        <v>42619</v>
      </c>
      <c r="K455" s="5">
        <v>22482</v>
      </c>
      <c r="L455" s="5">
        <v>25761</v>
      </c>
      <c r="M455" s="5">
        <v>28472</v>
      </c>
      <c r="N455" s="5">
        <v>20352</v>
      </c>
      <c r="O455" s="5">
        <v>112090</v>
      </c>
      <c r="P455" s="5">
        <v>28957</v>
      </c>
      <c r="Q455" s="5">
        <v>41215</v>
      </c>
      <c r="R455" s="5">
        <v>17772</v>
      </c>
      <c r="S455" s="5">
        <v>23608</v>
      </c>
      <c r="T455" s="5">
        <v>31585</v>
      </c>
      <c r="U455" s="5">
        <v>18393</v>
      </c>
    </row>
    <row r="456" spans="1:21" hidden="1" x14ac:dyDescent="0.2">
      <c r="A456" s="4">
        <v>44383</v>
      </c>
      <c r="B456" s="5">
        <v>39248</v>
      </c>
      <c r="C456" s="5">
        <v>28566</v>
      </c>
      <c r="D456" s="5">
        <v>21936</v>
      </c>
      <c r="E456" s="5">
        <v>46669</v>
      </c>
      <c r="F456" s="5">
        <v>144211</v>
      </c>
      <c r="G456" s="5">
        <v>33582</v>
      </c>
      <c r="H456" s="5">
        <v>36309</v>
      </c>
      <c r="I456" s="5">
        <v>44451</v>
      </c>
      <c r="J456" s="5">
        <v>42619</v>
      </c>
      <c r="K456" s="5">
        <v>22483</v>
      </c>
      <c r="L456" s="5">
        <v>25765</v>
      </c>
      <c r="M456" s="5">
        <v>28473</v>
      </c>
      <c r="N456" s="5">
        <v>20352</v>
      </c>
      <c r="O456" s="5">
        <v>112093</v>
      </c>
      <c r="P456" s="5">
        <v>28957</v>
      </c>
      <c r="Q456" s="5">
        <v>41219</v>
      </c>
      <c r="R456" s="5">
        <v>17773</v>
      </c>
      <c r="S456" s="5">
        <v>23609</v>
      </c>
      <c r="T456" s="5">
        <v>31585</v>
      </c>
      <c r="U456" s="5">
        <v>18394</v>
      </c>
    </row>
    <row r="457" spans="1:21" hidden="1" x14ac:dyDescent="0.2">
      <c r="A457" s="4">
        <v>44384</v>
      </c>
      <c r="B457" s="5">
        <v>39249</v>
      </c>
      <c r="C457" s="5">
        <v>28567</v>
      </c>
      <c r="D457" s="5">
        <v>21937</v>
      </c>
      <c r="E457" s="5">
        <v>46672</v>
      </c>
      <c r="F457" s="5">
        <v>144223</v>
      </c>
      <c r="G457" s="5">
        <v>33583</v>
      </c>
      <c r="H457" s="5">
        <v>36309</v>
      </c>
      <c r="I457" s="5">
        <v>44456</v>
      </c>
      <c r="J457" s="5">
        <v>42621</v>
      </c>
      <c r="K457" s="5">
        <v>22484</v>
      </c>
      <c r="L457" s="5">
        <v>25767</v>
      </c>
      <c r="M457" s="5">
        <v>28475</v>
      </c>
      <c r="N457" s="5">
        <v>20354</v>
      </c>
      <c r="O457" s="5">
        <v>112098</v>
      </c>
      <c r="P457" s="5">
        <v>28957</v>
      </c>
      <c r="Q457" s="5">
        <v>41220</v>
      </c>
      <c r="R457" s="5">
        <v>17774</v>
      </c>
      <c r="S457" s="5">
        <v>23610</v>
      </c>
      <c r="T457" s="5">
        <v>31588</v>
      </c>
      <c r="U457" s="5">
        <v>18394</v>
      </c>
    </row>
    <row r="458" spans="1:21" hidden="1" x14ac:dyDescent="0.2">
      <c r="A458" s="4">
        <v>44385</v>
      </c>
      <c r="B458" s="5">
        <v>39250</v>
      </c>
      <c r="C458" s="5">
        <v>28567</v>
      </c>
      <c r="D458" s="5">
        <v>21939</v>
      </c>
      <c r="E458" s="5">
        <v>46680</v>
      </c>
      <c r="F458" s="5">
        <v>144234</v>
      </c>
      <c r="G458" s="5">
        <v>33584</v>
      </c>
      <c r="H458" s="5">
        <v>36313</v>
      </c>
      <c r="I458" s="5">
        <v>44461</v>
      </c>
      <c r="J458" s="5">
        <v>42621</v>
      </c>
      <c r="K458" s="5">
        <v>22487</v>
      </c>
      <c r="L458" s="5">
        <v>25770</v>
      </c>
      <c r="M458" s="5">
        <v>28477</v>
      </c>
      <c r="N458" s="5">
        <v>20355</v>
      </c>
      <c r="O458" s="5">
        <v>112103</v>
      </c>
      <c r="P458" s="5">
        <v>28958</v>
      </c>
      <c r="Q458" s="5">
        <v>41223</v>
      </c>
      <c r="R458" s="5">
        <v>17775</v>
      </c>
      <c r="S458" s="5">
        <v>23610</v>
      </c>
      <c r="T458" s="5">
        <v>31588</v>
      </c>
      <c r="U458" s="5">
        <v>18398</v>
      </c>
    </row>
    <row r="459" spans="1:21" hidden="1" x14ac:dyDescent="0.2">
      <c r="A459" s="4">
        <v>44386</v>
      </c>
      <c r="B459" s="5">
        <v>39250</v>
      </c>
      <c r="C459" s="5">
        <v>28570</v>
      </c>
      <c r="D459" s="5">
        <v>21940</v>
      </c>
      <c r="E459" s="5">
        <v>46689</v>
      </c>
      <c r="F459" s="5">
        <v>144241</v>
      </c>
      <c r="G459" s="5">
        <v>33586</v>
      </c>
      <c r="H459" s="5">
        <v>36313</v>
      </c>
      <c r="I459" s="5">
        <v>44463</v>
      </c>
      <c r="J459" s="5">
        <v>42622</v>
      </c>
      <c r="K459" s="5">
        <v>22488</v>
      </c>
      <c r="L459" s="5">
        <v>25770</v>
      </c>
      <c r="M459" s="5">
        <v>28477</v>
      </c>
      <c r="N459" s="5">
        <v>20357</v>
      </c>
      <c r="O459" s="5">
        <v>112111</v>
      </c>
      <c r="P459" s="5">
        <v>28960</v>
      </c>
      <c r="Q459" s="5">
        <v>41223</v>
      </c>
      <c r="R459" s="5">
        <v>17776</v>
      </c>
      <c r="S459" s="5">
        <v>23611</v>
      </c>
      <c r="T459" s="5">
        <v>31592</v>
      </c>
      <c r="U459" s="5">
        <v>18398</v>
      </c>
    </row>
    <row r="460" spans="1:21" hidden="1" x14ac:dyDescent="0.2">
      <c r="A460" s="4">
        <v>44389</v>
      </c>
      <c r="B460" s="5">
        <v>39258</v>
      </c>
      <c r="C460" s="5">
        <v>28571</v>
      </c>
      <c r="D460" s="5">
        <v>21945</v>
      </c>
      <c r="E460" s="5">
        <v>46695</v>
      </c>
      <c r="F460" s="5">
        <v>144266</v>
      </c>
      <c r="G460" s="5">
        <v>33592</v>
      </c>
      <c r="H460" s="5">
        <v>36316</v>
      </c>
      <c r="I460" s="5">
        <v>44468</v>
      </c>
      <c r="J460" s="5">
        <v>42623</v>
      </c>
      <c r="K460" s="5">
        <v>22491</v>
      </c>
      <c r="L460" s="5">
        <v>25771</v>
      </c>
      <c r="M460" s="5">
        <v>28482</v>
      </c>
      <c r="N460" s="5">
        <v>20360</v>
      </c>
      <c r="O460" s="5">
        <v>112121</v>
      </c>
      <c r="P460" s="5">
        <v>28963</v>
      </c>
      <c r="Q460" s="5">
        <v>41226</v>
      </c>
      <c r="R460" s="5">
        <v>17776</v>
      </c>
      <c r="S460" s="5">
        <v>23619</v>
      </c>
      <c r="T460" s="5">
        <v>31597</v>
      </c>
      <c r="U460" s="5">
        <v>18399</v>
      </c>
    </row>
    <row r="461" spans="1:21" hidden="1" x14ac:dyDescent="0.2">
      <c r="A461" s="4">
        <v>44390</v>
      </c>
      <c r="B461" s="5">
        <v>39260</v>
      </c>
      <c r="C461" s="5">
        <v>28571</v>
      </c>
      <c r="D461" s="5">
        <v>21945</v>
      </c>
      <c r="E461" s="5">
        <v>46695</v>
      </c>
      <c r="F461" s="5">
        <v>144270</v>
      </c>
      <c r="G461" s="5">
        <v>33592</v>
      </c>
      <c r="H461" s="5">
        <v>36316</v>
      </c>
      <c r="I461" s="5">
        <v>44468</v>
      </c>
      <c r="J461" s="5">
        <v>42624</v>
      </c>
      <c r="K461" s="5">
        <v>22492</v>
      </c>
      <c r="L461" s="5">
        <v>25771</v>
      </c>
      <c r="M461" s="5">
        <v>28484</v>
      </c>
      <c r="N461" s="5">
        <v>20361</v>
      </c>
      <c r="O461" s="5">
        <v>112125</v>
      </c>
      <c r="P461" s="5">
        <v>28964</v>
      </c>
      <c r="Q461" s="5">
        <v>41226</v>
      </c>
      <c r="R461" s="5">
        <v>17776</v>
      </c>
      <c r="S461" s="5">
        <v>23619</v>
      </c>
      <c r="T461" s="5">
        <v>31598</v>
      </c>
      <c r="U461" s="5">
        <v>18399</v>
      </c>
    </row>
    <row r="462" spans="1:21" hidden="1" x14ac:dyDescent="0.2">
      <c r="A462" s="4">
        <v>44391</v>
      </c>
      <c r="B462" s="5">
        <v>39264</v>
      </c>
      <c r="C462" s="5">
        <v>28575</v>
      </c>
      <c r="D462" s="5">
        <v>21949</v>
      </c>
      <c r="E462" s="5">
        <v>46700</v>
      </c>
      <c r="F462" s="5">
        <v>144283</v>
      </c>
      <c r="G462" s="5">
        <v>33594</v>
      </c>
      <c r="H462" s="5">
        <v>36318</v>
      </c>
      <c r="I462" s="5">
        <v>44468</v>
      </c>
      <c r="J462" s="5">
        <v>42625</v>
      </c>
      <c r="K462" s="5">
        <v>22493</v>
      </c>
      <c r="L462" s="5">
        <v>25773</v>
      </c>
      <c r="M462" s="5">
        <v>28485</v>
      </c>
      <c r="N462" s="5">
        <v>20361</v>
      </c>
      <c r="O462" s="5">
        <v>112132</v>
      </c>
      <c r="P462" s="5">
        <v>28967</v>
      </c>
      <c r="Q462" s="5">
        <v>41226</v>
      </c>
      <c r="R462" s="5">
        <v>17780</v>
      </c>
      <c r="S462" s="5">
        <v>23619</v>
      </c>
      <c r="T462" s="5">
        <v>31600</v>
      </c>
      <c r="U462" s="5">
        <v>18400</v>
      </c>
    </row>
    <row r="463" spans="1:21" hidden="1" x14ac:dyDescent="0.2">
      <c r="A463" s="4">
        <v>44392</v>
      </c>
      <c r="B463" s="5">
        <v>39264</v>
      </c>
      <c r="C463" s="5">
        <v>28575</v>
      </c>
      <c r="D463" s="5">
        <v>21950</v>
      </c>
      <c r="E463" s="5">
        <v>46706</v>
      </c>
      <c r="F463" s="5">
        <v>144298</v>
      </c>
      <c r="G463" s="5">
        <v>33597</v>
      </c>
      <c r="H463" s="5">
        <v>36320</v>
      </c>
      <c r="I463" s="5">
        <v>44470</v>
      </c>
      <c r="J463" s="5">
        <v>42626</v>
      </c>
      <c r="K463" s="5">
        <v>22494</v>
      </c>
      <c r="L463" s="5">
        <v>25773</v>
      </c>
      <c r="M463" s="5">
        <v>28486</v>
      </c>
      <c r="N463" s="5">
        <v>20361</v>
      </c>
      <c r="O463" s="5">
        <v>112139</v>
      </c>
      <c r="P463" s="5">
        <v>28968</v>
      </c>
      <c r="Q463" s="5">
        <v>41230</v>
      </c>
      <c r="R463" s="5">
        <v>17780</v>
      </c>
      <c r="S463" s="5">
        <v>23621</v>
      </c>
      <c r="T463" s="5">
        <v>31603</v>
      </c>
      <c r="U463" s="5">
        <v>18400</v>
      </c>
    </row>
    <row r="464" spans="1:21" hidden="1" x14ac:dyDescent="0.2">
      <c r="A464" s="4">
        <v>44393</v>
      </c>
      <c r="B464" s="5">
        <v>39270</v>
      </c>
      <c r="C464" s="5">
        <v>28580</v>
      </c>
      <c r="D464" s="5">
        <v>21951</v>
      </c>
      <c r="E464" s="5">
        <v>46706</v>
      </c>
      <c r="F464" s="5">
        <v>144315</v>
      </c>
      <c r="G464" s="5">
        <v>33600</v>
      </c>
      <c r="H464" s="5">
        <v>36324</v>
      </c>
      <c r="I464" s="5">
        <v>44473</v>
      </c>
      <c r="J464" s="5">
        <v>42627</v>
      </c>
      <c r="K464" s="5">
        <v>22494</v>
      </c>
      <c r="L464" s="5">
        <v>25777</v>
      </c>
      <c r="M464" s="5">
        <v>28487</v>
      </c>
      <c r="N464" s="5">
        <v>20361</v>
      </c>
      <c r="O464" s="5">
        <v>112142</v>
      </c>
      <c r="P464" s="5">
        <v>28971</v>
      </c>
      <c r="Q464" s="5">
        <v>41232</v>
      </c>
      <c r="R464" s="5">
        <v>17782</v>
      </c>
      <c r="S464" s="5">
        <v>23624</v>
      </c>
      <c r="T464" s="5">
        <v>31608</v>
      </c>
      <c r="U464" s="5">
        <v>18401</v>
      </c>
    </row>
    <row r="465" spans="1:21" hidden="1" x14ac:dyDescent="0.2">
      <c r="A465" s="4">
        <v>44396</v>
      </c>
      <c r="B465" s="5">
        <v>39275</v>
      </c>
      <c r="C465" s="5">
        <v>28585</v>
      </c>
      <c r="D465" s="5">
        <v>21952</v>
      </c>
      <c r="E465" s="5">
        <v>46715</v>
      </c>
      <c r="F465" s="5">
        <v>144356</v>
      </c>
      <c r="G465" s="5">
        <v>33604</v>
      </c>
      <c r="H465" s="5">
        <v>36327</v>
      </c>
      <c r="I465" s="5">
        <v>44474</v>
      </c>
      <c r="J465" s="5">
        <v>42628</v>
      </c>
      <c r="K465" s="5">
        <v>22495</v>
      </c>
      <c r="L465" s="5">
        <v>25781</v>
      </c>
      <c r="M465" s="5">
        <v>28490</v>
      </c>
      <c r="N465" s="5">
        <v>20361</v>
      </c>
      <c r="O465" s="5">
        <v>112181</v>
      </c>
      <c r="P465" s="5">
        <v>28973</v>
      </c>
      <c r="Q465" s="5">
        <v>41238</v>
      </c>
      <c r="R465" s="5">
        <v>17785</v>
      </c>
      <c r="S465" s="5">
        <v>23629</v>
      </c>
      <c r="T465" s="5">
        <v>31614</v>
      </c>
      <c r="U465" s="5">
        <v>18401</v>
      </c>
    </row>
    <row r="466" spans="1:21" hidden="1" x14ac:dyDescent="0.2">
      <c r="A466" s="4">
        <v>44397</v>
      </c>
      <c r="B466" s="5">
        <v>39275</v>
      </c>
      <c r="C466" s="5">
        <v>28587</v>
      </c>
      <c r="D466" s="5">
        <v>21953</v>
      </c>
      <c r="E466" s="5">
        <v>46717</v>
      </c>
      <c r="F466" s="5">
        <v>144362</v>
      </c>
      <c r="G466" s="5">
        <v>33606</v>
      </c>
      <c r="H466" s="5">
        <v>36327</v>
      </c>
      <c r="I466" s="5">
        <v>44477</v>
      </c>
      <c r="J466" s="5">
        <v>42628</v>
      </c>
      <c r="K466" s="5">
        <v>22495</v>
      </c>
      <c r="L466" s="5">
        <v>25782</v>
      </c>
      <c r="M466" s="5">
        <v>28490</v>
      </c>
      <c r="N466" s="5">
        <v>20362</v>
      </c>
      <c r="O466" s="5">
        <v>112185</v>
      </c>
      <c r="P466" s="5">
        <v>28973</v>
      </c>
      <c r="Q466" s="5">
        <v>41238</v>
      </c>
      <c r="R466" s="5">
        <v>17786</v>
      </c>
      <c r="S466" s="5">
        <v>23630</v>
      </c>
      <c r="T466" s="5">
        <v>31615</v>
      </c>
      <c r="U466" s="5">
        <v>18401</v>
      </c>
    </row>
    <row r="467" spans="1:21" hidden="1" x14ac:dyDescent="0.2">
      <c r="A467" s="4">
        <v>44398</v>
      </c>
      <c r="B467" s="5">
        <v>39279</v>
      </c>
      <c r="C467" s="5">
        <v>28592</v>
      </c>
      <c r="D467" s="5">
        <v>21958</v>
      </c>
      <c r="E467" s="5">
        <v>46723</v>
      </c>
      <c r="F467" s="5">
        <v>144377</v>
      </c>
      <c r="G467" s="5">
        <v>33608</v>
      </c>
      <c r="H467" s="5">
        <v>36329</v>
      </c>
      <c r="I467" s="5">
        <v>44477</v>
      </c>
      <c r="J467" s="5">
        <v>42628</v>
      </c>
      <c r="K467" s="5">
        <v>22496</v>
      </c>
      <c r="L467" s="5">
        <v>25786</v>
      </c>
      <c r="M467" s="5">
        <v>28490</v>
      </c>
      <c r="N467" s="5">
        <v>20363</v>
      </c>
      <c r="O467" s="5">
        <v>112188</v>
      </c>
      <c r="P467" s="5">
        <v>28974</v>
      </c>
      <c r="Q467" s="5">
        <v>41240</v>
      </c>
      <c r="R467" s="5">
        <v>17789</v>
      </c>
      <c r="S467" s="5">
        <v>23631</v>
      </c>
      <c r="T467" s="5">
        <v>31616</v>
      </c>
      <c r="U467" s="5">
        <v>18401</v>
      </c>
    </row>
    <row r="468" spans="1:21" hidden="1" x14ac:dyDescent="0.2">
      <c r="A468" s="4">
        <v>44399</v>
      </c>
      <c r="B468" s="5">
        <v>39279</v>
      </c>
      <c r="C468" s="5">
        <v>28594</v>
      </c>
      <c r="D468" s="5">
        <v>21960</v>
      </c>
      <c r="E468" s="5">
        <v>46727</v>
      </c>
      <c r="F468" s="5">
        <v>144395</v>
      </c>
      <c r="G468" s="5">
        <v>33609</v>
      </c>
      <c r="H468" s="5">
        <v>36333</v>
      </c>
      <c r="I468" s="5">
        <v>44477</v>
      </c>
      <c r="J468" s="5">
        <v>42629</v>
      </c>
      <c r="K468" s="5">
        <v>22503</v>
      </c>
      <c r="L468" s="5">
        <v>25786</v>
      </c>
      <c r="M468" s="5">
        <v>28492</v>
      </c>
      <c r="N468" s="5">
        <v>20364</v>
      </c>
      <c r="O468" s="5">
        <v>112202</v>
      </c>
      <c r="P468" s="5">
        <v>28981</v>
      </c>
      <c r="Q468" s="5">
        <v>41241</v>
      </c>
      <c r="R468" s="5">
        <v>17790</v>
      </c>
      <c r="S468" s="5">
        <v>23633</v>
      </c>
      <c r="T468" s="5">
        <v>31620</v>
      </c>
      <c r="U468" s="5">
        <v>18401</v>
      </c>
    </row>
    <row r="469" spans="1:21" hidden="1" x14ac:dyDescent="0.2">
      <c r="A469" s="4">
        <v>44400</v>
      </c>
      <c r="B469" s="5">
        <v>39280</v>
      </c>
      <c r="C469" s="5">
        <v>28595</v>
      </c>
      <c r="D469" s="5">
        <v>21961</v>
      </c>
      <c r="E469" s="5">
        <v>46741</v>
      </c>
      <c r="F469" s="5">
        <v>144423</v>
      </c>
      <c r="G469" s="5">
        <v>33610</v>
      </c>
      <c r="H469" s="5">
        <v>36334</v>
      </c>
      <c r="I469" s="5">
        <v>44488</v>
      </c>
      <c r="J469" s="5">
        <v>42633</v>
      </c>
      <c r="K469" s="5">
        <v>22504</v>
      </c>
      <c r="L469" s="5">
        <v>25786</v>
      </c>
      <c r="M469" s="5">
        <v>28493</v>
      </c>
      <c r="N469" s="5">
        <v>20365</v>
      </c>
      <c r="O469" s="5">
        <v>112215</v>
      </c>
      <c r="P469" s="5">
        <v>28984</v>
      </c>
      <c r="Q469" s="5">
        <v>41242</v>
      </c>
      <c r="R469" s="5">
        <v>17790</v>
      </c>
      <c r="S469" s="5">
        <v>23635</v>
      </c>
      <c r="T469" s="5">
        <v>31621</v>
      </c>
      <c r="U469" s="5">
        <v>18401</v>
      </c>
    </row>
    <row r="470" spans="1:21" hidden="1" x14ac:dyDescent="0.2">
      <c r="A470" s="4">
        <v>44403</v>
      </c>
      <c r="B470" s="5">
        <v>39281</v>
      </c>
      <c r="C470" s="5">
        <v>28598</v>
      </c>
      <c r="D470" s="5">
        <v>21966</v>
      </c>
      <c r="E470" s="5">
        <v>46755</v>
      </c>
      <c r="F470" s="5">
        <v>144491</v>
      </c>
      <c r="G470" s="5">
        <v>33611</v>
      </c>
      <c r="H470" s="5">
        <v>36338</v>
      </c>
      <c r="I470" s="5">
        <v>44493</v>
      </c>
      <c r="J470" s="5">
        <v>42635</v>
      </c>
      <c r="K470" s="5">
        <v>22507</v>
      </c>
      <c r="L470" s="5">
        <v>25789</v>
      </c>
      <c r="M470" s="5">
        <v>28500</v>
      </c>
      <c r="N470" s="5">
        <v>20367</v>
      </c>
      <c r="O470" s="5">
        <v>112237</v>
      </c>
      <c r="P470" s="5">
        <v>28989</v>
      </c>
      <c r="Q470" s="5">
        <v>41244</v>
      </c>
      <c r="R470" s="5">
        <v>17792</v>
      </c>
      <c r="S470" s="5">
        <v>23639</v>
      </c>
      <c r="T470" s="5">
        <v>31625</v>
      </c>
      <c r="U470" s="5">
        <v>18405</v>
      </c>
    </row>
    <row r="471" spans="1:21" hidden="1" x14ac:dyDescent="0.2">
      <c r="A471" s="4">
        <v>44404</v>
      </c>
      <c r="B471" s="5">
        <v>39282</v>
      </c>
      <c r="C471" s="5">
        <v>28598</v>
      </c>
      <c r="D471" s="5">
        <v>21967</v>
      </c>
      <c r="E471" s="5">
        <v>46757</v>
      </c>
      <c r="F471" s="5">
        <v>144499</v>
      </c>
      <c r="G471" s="5">
        <v>33613</v>
      </c>
      <c r="H471" s="5">
        <v>36339</v>
      </c>
      <c r="I471" s="5">
        <v>44493</v>
      </c>
      <c r="J471" s="5">
        <v>42635</v>
      </c>
      <c r="K471" s="5">
        <v>22508</v>
      </c>
      <c r="L471" s="5">
        <v>25789</v>
      </c>
      <c r="M471" s="5">
        <v>28500</v>
      </c>
      <c r="N471" s="5">
        <v>20367</v>
      </c>
      <c r="O471" s="5">
        <v>112241</v>
      </c>
      <c r="P471" s="5">
        <v>28992</v>
      </c>
      <c r="Q471" s="5">
        <v>41246</v>
      </c>
      <c r="R471" s="5">
        <v>17792</v>
      </c>
      <c r="S471" s="5">
        <v>23640</v>
      </c>
      <c r="T471" s="5">
        <v>31625</v>
      </c>
      <c r="U471" s="5">
        <v>18405</v>
      </c>
    </row>
    <row r="472" spans="1:21" hidden="1" x14ac:dyDescent="0.2">
      <c r="A472" s="4">
        <v>44405</v>
      </c>
      <c r="B472" s="5">
        <v>39284</v>
      </c>
      <c r="C472" s="5">
        <v>28602</v>
      </c>
      <c r="D472" s="5">
        <v>21968</v>
      </c>
      <c r="E472" s="5">
        <v>46765</v>
      </c>
      <c r="F472" s="5">
        <v>144524</v>
      </c>
      <c r="G472" s="5">
        <v>33615</v>
      </c>
      <c r="H472" s="5">
        <v>36342</v>
      </c>
      <c r="I472" s="5">
        <v>44494</v>
      </c>
      <c r="J472" s="5">
        <v>42637</v>
      </c>
      <c r="K472" s="5">
        <v>22509</v>
      </c>
      <c r="L472" s="5">
        <v>25790</v>
      </c>
      <c r="M472" s="5">
        <v>28500</v>
      </c>
      <c r="N472" s="5">
        <v>20367</v>
      </c>
      <c r="O472" s="5">
        <v>112249</v>
      </c>
      <c r="P472" s="5">
        <v>29000</v>
      </c>
      <c r="Q472" s="5">
        <v>41250</v>
      </c>
      <c r="R472" s="5">
        <v>17792</v>
      </c>
      <c r="S472" s="5">
        <v>23641</v>
      </c>
      <c r="T472" s="5">
        <v>31628</v>
      </c>
      <c r="U472" s="5">
        <v>18405</v>
      </c>
    </row>
    <row r="473" spans="1:21" hidden="1" x14ac:dyDescent="0.2">
      <c r="A473" s="4">
        <v>44406</v>
      </c>
      <c r="B473" s="5">
        <v>39285</v>
      </c>
      <c r="C473" s="5">
        <v>28603</v>
      </c>
      <c r="D473" s="5">
        <v>21968</v>
      </c>
      <c r="E473" s="5">
        <v>46768</v>
      </c>
      <c r="F473" s="5">
        <v>144539</v>
      </c>
      <c r="G473" s="5">
        <v>33618</v>
      </c>
      <c r="H473" s="5">
        <v>36345</v>
      </c>
      <c r="I473" s="5">
        <v>44496</v>
      </c>
      <c r="J473" s="5">
        <v>42641</v>
      </c>
      <c r="K473" s="5">
        <v>22511</v>
      </c>
      <c r="L473" s="5">
        <v>25790</v>
      </c>
      <c r="M473" s="5">
        <v>28504</v>
      </c>
      <c r="N473" s="5">
        <v>20367</v>
      </c>
      <c r="O473" s="5">
        <v>112259</v>
      </c>
      <c r="P473" s="5">
        <v>29006</v>
      </c>
      <c r="Q473" s="5">
        <v>41251</v>
      </c>
      <c r="R473" s="5">
        <v>17794</v>
      </c>
      <c r="S473" s="5">
        <v>23644</v>
      </c>
      <c r="T473" s="5">
        <v>31633</v>
      </c>
      <c r="U473" s="5">
        <v>18405</v>
      </c>
    </row>
    <row r="474" spans="1:21" hidden="1" x14ac:dyDescent="0.2">
      <c r="A474" s="4">
        <v>44407</v>
      </c>
      <c r="B474" s="5">
        <v>39286</v>
      </c>
      <c r="C474" s="5">
        <v>28606</v>
      </c>
      <c r="D474" s="5">
        <v>21969</v>
      </c>
      <c r="E474" s="5">
        <v>46775</v>
      </c>
      <c r="F474" s="5">
        <v>144557</v>
      </c>
      <c r="G474" s="5">
        <v>33619</v>
      </c>
      <c r="H474" s="5">
        <v>36351</v>
      </c>
      <c r="I474" s="5">
        <v>44499</v>
      </c>
      <c r="J474" s="5">
        <v>42641</v>
      </c>
      <c r="K474" s="5">
        <v>22513</v>
      </c>
      <c r="L474" s="5">
        <v>25790</v>
      </c>
      <c r="M474" s="5">
        <v>28508</v>
      </c>
      <c r="N474" s="5">
        <v>20369</v>
      </c>
      <c r="O474" s="5">
        <v>112267</v>
      </c>
      <c r="P474" s="5">
        <v>29011</v>
      </c>
      <c r="Q474" s="5">
        <v>41251</v>
      </c>
      <c r="R474" s="5">
        <v>17795</v>
      </c>
      <c r="S474" s="5">
        <v>23645</v>
      </c>
      <c r="T474" s="5">
        <v>31634</v>
      </c>
      <c r="U474" s="5">
        <v>18405</v>
      </c>
    </row>
    <row r="475" spans="1:21" hidden="1" x14ac:dyDescent="0.2">
      <c r="A475" s="4">
        <v>44410</v>
      </c>
      <c r="B475" s="5">
        <v>39296</v>
      </c>
      <c r="C475" s="5">
        <v>28609</v>
      </c>
      <c r="D475" s="5">
        <v>21971</v>
      </c>
      <c r="E475" s="5">
        <v>46785</v>
      </c>
      <c r="F475" s="5">
        <v>144619</v>
      </c>
      <c r="G475" s="5">
        <v>33622</v>
      </c>
      <c r="H475" s="5">
        <v>36357</v>
      </c>
      <c r="I475" s="5">
        <v>44506</v>
      </c>
      <c r="J475" s="5">
        <v>42647</v>
      </c>
      <c r="K475" s="5">
        <v>22514</v>
      </c>
      <c r="L475" s="5">
        <v>25790</v>
      </c>
      <c r="M475" s="5">
        <v>28510</v>
      </c>
      <c r="N475" s="5">
        <v>20374</v>
      </c>
      <c r="O475" s="5">
        <v>112283</v>
      </c>
      <c r="P475" s="5">
        <v>29018</v>
      </c>
      <c r="Q475" s="5">
        <v>41253</v>
      </c>
      <c r="R475" s="5">
        <v>17800</v>
      </c>
      <c r="S475" s="5">
        <v>23646</v>
      </c>
      <c r="T475" s="5">
        <v>31640</v>
      </c>
      <c r="U475" s="5">
        <v>18406</v>
      </c>
    </row>
    <row r="476" spans="1:21" hidden="1" x14ac:dyDescent="0.2">
      <c r="A476" s="4">
        <v>44411</v>
      </c>
      <c r="B476" s="5">
        <v>39296</v>
      </c>
      <c r="C476" s="5">
        <v>28611</v>
      </c>
      <c r="D476" s="5">
        <v>21971</v>
      </c>
      <c r="E476" s="5">
        <v>46789</v>
      </c>
      <c r="F476" s="5">
        <v>144630</v>
      </c>
      <c r="G476" s="5">
        <v>33622</v>
      </c>
      <c r="H476" s="5">
        <v>36357</v>
      </c>
      <c r="I476" s="5">
        <v>44506</v>
      </c>
      <c r="J476" s="5">
        <v>42648</v>
      </c>
      <c r="K476" s="5">
        <v>22514</v>
      </c>
      <c r="L476" s="5">
        <v>25791</v>
      </c>
      <c r="M476" s="5">
        <v>28511</v>
      </c>
      <c r="N476" s="5">
        <v>20374</v>
      </c>
      <c r="O476" s="5">
        <v>112286</v>
      </c>
      <c r="P476" s="5">
        <v>29019</v>
      </c>
      <c r="Q476" s="5">
        <v>41253</v>
      </c>
      <c r="R476" s="5">
        <v>17800</v>
      </c>
      <c r="S476" s="5">
        <v>23646</v>
      </c>
      <c r="T476" s="5">
        <v>31641</v>
      </c>
      <c r="U476" s="5">
        <v>18407</v>
      </c>
    </row>
    <row r="477" spans="1:21" hidden="1" x14ac:dyDescent="0.2">
      <c r="A477" s="4">
        <v>44412</v>
      </c>
      <c r="B477" s="5">
        <v>39301</v>
      </c>
      <c r="C477" s="5">
        <v>28614</v>
      </c>
      <c r="D477" s="5">
        <v>21974</v>
      </c>
      <c r="E477" s="5">
        <v>46794</v>
      </c>
      <c r="F477" s="5">
        <v>144646</v>
      </c>
      <c r="G477" s="5">
        <v>33623</v>
      </c>
      <c r="H477" s="5">
        <v>36358</v>
      </c>
      <c r="I477" s="5">
        <v>44510</v>
      </c>
      <c r="J477" s="5">
        <v>42650</v>
      </c>
      <c r="K477" s="5">
        <v>22517</v>
      </c>
      <c r="L477" s="5">
        <v>25795</v>
      </c>
      <c r="M477" s="5">
        <v>28511</v>
      </c>
      <c r="N477" s="5">
        <v>20376</v>
      </c>
      <c r="O477" s="5">
        <v>112292</v>
      </c>
      <c r="P477" s="5">
        <v>29021</v>
      </c>
      <c r="Q477" s="5">
        <v>41254</v>
      </c>
      <c r="R477" s="5">
        <v>17800</v>
      </c>
      <c r="S477" s="5">
        <v>23647</v>
      </c>
      <c r="T477" s="5">
        <v>31641</v>
      </c>
      <c r="U477" s="5">
        <v>18407</v>
      </c>
    </row>
    <row r="478" spans="1:21" hidden="1" x14ac:dyDescent="0.2">
      <c r="A478" s="4">
        <v>44413</v>
      </c>
      <c r="B478" s="5">
        <v>39304</v>
      </c>
      <c r="C478" s="5">
        <v>28620</v>
      </c>
      <c r="D478" s="5">
        <v>21974</v>
      </c>
      <c r="E478" s="5">
        <v>46797</v>
      </c>
      <c r="F478" s="5">
        <v>144681</v>
      </c>
      <c r="G478" s="5">
        <v>33623</v>
      </c>
      <c r="H478" s="5">
        <v>36358</v>
      </c>
      <c r="I478" s="5">
        <v>44511</v>
      </c>
      <c r="J478" s="5">
        <v>42652</v>
      </c>
      <c r="K478" s="5">
        <v>22521</v>
      </c>
      <c r="L478" s="5">
        <v>25796</v>
      </c>
      <c r="M478" s="5">
        <v>28512</v>
      </c>
      <c r="N478" s="5">
        <v>20376</v>
      </c>
      <c r="O478" s="5">
        <v>112299</v>
      </c>
      <c r="P478" s="5">
        <v>29023</v>
      </c>
      <c r="Q478" s="5">
        <v>41255</v>
      </c>
      <c r="R478" s="5">
        <v>17802</v>
      </c>
      <c r="S478" s="5">
        <v>23650</v>
      </c>
      <c r="T478" s="5">
        <v>31642</v>
      </c>
      <c r="U478" s="5">
        <v>18407</v>
      </c>
    </row>
    <row r="479" spans="1:21" hidden="1" x14ac:dyDescent="0.2">
      <c r="A479" s="4">
        <v>44414</v>
      </c>
      <c r="B479" s="5">
        <v>39306</v>
      </c>
      <c r="C479" s="5">
        <v>28623</v>
      </c>
      <c r="D479" s="5">
        <v>21974</v>
      </c>
      <c r="E479" s="5">
        <v>46799</v>
      </c>
      <c r="F479" s="5">
        <v>144700</v>
      </c>
      <c r="G479" s="5">
        <v>33623</v>
      </c>
      <c r="H479" s="5">
        <v>36358</v>
      </c>
      <c r="I479" s="5">
        <v>44516</v>
      </c>
      <c r="J479" s="5">
        <v>42656</v>
      </c>
      <c r="K479" s="5">
        <v>22521</v>
      </c>
      <c r="L479" s="5">
        <v>25796</v>
      </c>
      <c r="M479" s="5">
        <v>28513</v>
      </c>
      <c r="N479" s="5">
        <v>20378</v>
      </c>
      <c r="O479" s="5">
        <v>112311</v>
      </c>
      <c r="P479" s="5">
        <v>29024</v>
      </c>
      <c r="Q479" s="5">
        <v>41255</v>
      </c>
      <c r="R479" s="5">
        <v>17803</v>
      </c>
      <c r="S479" s="5">
        <v>23650</v>
      </c>
      <c r="T479" s="5">
        <v>31642</v>
      </c>
      <c r="U479" s="5">
        <v>18407</v>
      </c>
    </row>
    <row r="480" spans="1:21" hidden="1" x14ac:dyDescent="0.2">
      <c r="A480" s="4">
        <v>44417</v>
      </c>
      <c r="B480" s="5">
        <v>39308</v>
      </c>
      <c r="C480" s="5">
        <v>28627</v>
      </c>
      <c r="D480" s="5">
        <v>21974</v>
      </c>
      <c r="E480" s="5">
        <v>46804</v>
      </c>
      <c r="F480" s="5">
        <v>144763</v>
      </c>
      <c r="G480" s="5">
        <v>33624</v>
      </c>
      <c r="H480" s="5">
        <v>36366</v>
      </c>
      <c r="I480" s="5">
        <v>44527</v>
      </c>
      <c r="J480" s="5">
        <v>42661</v>
      </c>
      <c r="K480" s="5">
        <v>22527</v>
      </c>
      <c r="L480" s="5">
        <v>25797</v>
      </c>
      <c r="M480" s="5">
        <v>28515</v>
      </c>
      <c r="N480" s="5">
        <v>20380</v>
      </c>
      <c r="O480" s="5">
        <v>112338</v>
      </c>
      <c r="P480" s="5">
        <v>29031</v>
      </c>
      <c r="Q480" s="5">
        <v>41256</v>
      </c>
      <c r="R480" s="5">
        <v>17804</v>
      </c>
      <c r="S480" s="5">
        <v>23652</v>
      </c>
      <c r="T480" s="5">
        <v>31650</v>
      </c>
      <c r="U480" s="5">
        <v>18407</v>
      </c>
    </row>
    <row r="481" spans="1:21" hidden="1" x14ac:dyDescent="0.2">
      <c r="A481" s="4">
        <v>44418</v>
      </c>
      <c r="B481" s="5">
        <v>39308</v>
      </c>
      <c r="C481" s="5">
        <v>28630</v>
      </c>
      <c r="D481" s="5">
        <v>21974</v>
      </c>
      <c r="E481" s="5">
        <v>46810</v>
      </c>
      <c r="F481" s="5">
        <v>144772</v>
      </c>
      <c r="G481" s="5">
        <v>33624</v>
      </c>
      <c r="H481" s="5">
        <v>36367</v>
      </c>
      <c r="I481" s="5">
        <v>44529</v>
      </c>
      <c r="J481" s="5">
        <v>42663</v>
      </c>
      <c r="K481" s="5">
        <v>22528</v>
      </c>
      <c r="L481" s="5">
        <v>25797</v>
      </c>
      <c r="M481" s="5">
        <v>28515</v>
      </c>
      <c r="N481" s="5">
        <v>20381</v>
      </c>
      <c r="O481" s="5">
        <v>112345</v>
      </c>
      <c r="P481" s="5">
        <v>29032</v>
      </c>
      <c r="Q481" s="5">
        <v>41256</v>
      </c>
      <c r="R481" s="5">
        <v>17804</v>
      </c>
      <c r="S481" s="5">
        <v>23653</v>
      </c>
      <c r="T481" s="5">
        <v>31650</v>
      </c>
      <c r="U481" s="5">
        <v>18408</v>
      </c>
    </row>
    <row r="482" spans="1:21" hidden="1" x14ac:dyDescent="0.2">
      <c r="A482" s="4">
        <v>44419</v>
      </c>
      <c r="B482" s="5">
        <v>39309</v>
      </c>
      <c r="C482" s="5">
        <v>28637</v>
      </c>
      <c r="D482" s="5">
        <v>21976</v>
      </c>
      <c r="E482" s="5">
        <v>46814</v>
      </c>
      <c r="F482" s="5">
        <v>144792</v>
      </c>
      <c r="G482" s="5">
        <v>33624</v>
      </c>
      <c r="H482" s="5">
        <v>36369</v>
      </c>
      <c r="I482" s="5">
        <v>44534</v>
      </c>
      <c r="J482" s="5">
        <v>42666</v>
      </c>
      <c r="K482" s="5">
        <v>22533</v>
      </c>
      <c r="L482" s="5">
        <v>25798</v>
      </c>
      <c r="M482" s="5">
        <v>28515</v>
      </c>
      <c r="N482" s="5">
        <v>20382</v>
      </c>
      <c r="O482" s="5">
        <v>112357</v>
      </c>
      <c r="P482" s="5">
        <v>29040</v>
      </c>
      <c r="Q482" s="5">
        <v>41260</v>
      </c>
      <c r="R482" s="5">
        <v>17804</v>
      </c>
      <c r="S482" s="5">
        <v>23657</v>
      </c>
      <c r="T482" s="5">
        <v>31650</v>
      </c>
      <c r="U482" s="5">
        <v>18409</v>
      </c>
    </row>
    <row r="483" spans="1:21" hidden="1" x14ac:dyDescent="0.2">
      <c r="A483" s="4">
        <v>44420</v>
      </c>
      <c r="B483" s="5">
        <v>39311</v>
      </c>
      <c r="C483" s="5">
        <v>28640</v>
      </c>
      <c r="D483" s="5">
        <v>21978</v>
      </c>
      <c r="E483" s="5">
        <v>46815</v>
      </c>
      <c r="F483" s="5">
        <v>144816</v>
      </c>
      <c r="G483" s="5">
        <v>33628</v>
      </c>
      <c r="H483" s="5">
        <v>36371</v>
      </c>
      <c r="I483" s="5">
        <v>44542</v>
      </c>
      <c r="J483" s="5">
        <v>42672</v>
      </c>
      <c r="K483" s="5">
        <v>22541</v>
      </c>
      <c r="L483" s="5">
        <v>25800</v>
      </c>
      <c r="M483" s="5">
        <v>28516</v>
      </c>
      <c r="N483" s="5">
        <v>20384</v>
      </c>
      <c r="O483" s="5">
        <v>112371</v>
      </c>
      <c r="P483" s="5">
        <v>29041</v>
      </c>
      <c r="Q483" s="5">
        <v>41263</v>
      </c>
      <c r="R483" s="5">
        <v>17805</v>
      </c>
      <c r="S483" s="5">
        <v>23657</v>
      </c>
      <c r="T483" s="5">
        <v>31651</v>
      </c>
      <c r="U483" s="5">
        <v>18410</v>
      </c>
    </row>
    <row r="484" spans="1:21" hidden="1" x14ac:dyDescent="0.2">
      <c r="A484" s="4">
        <v>44421</v>
      </c>
      <c r="B484" s="5">
        <v>39314</v>
      </c>
      <c r="C484" s="5">
        <v>28642</v>
      </c>
      <c r="D484" s="5">
        <v>21980</v>
      </c>
      <c r="E484" s="5">
        <v>46818</v>
      </c>
      <c r="F484" s="5">
        <v>144856</v>
      </c>
      <c r="G484" s="5">
        <v>33631</v>
      </c>
      <c r="H484" s="5">
        <v>36376</v>
      </c>
      <c r="I484" s="5">
        <v>44554</v>
      </c>
      <c r="J484" s="5">
        <v>42674</v>
      </c>
      <c r="K484" s="5">
        <v>22547</v>
      </c>
      <c r="L484" s="5">
        <v>25802</v>
      </c>
      <c r="M484" s="5">
        <v>28517</v>
      </c>
      <c r="N484" s="5">
        <v>20386</v>
      </c>
      <c r="O484" s="5">
        <v>112379</v>
      </c>
      <c r="P484" s="5">
        <v>29043</v>
      </c>
      <c r="Q484" s="5">
        <v>41266</v>
      </c>
      <c r="R484" s="5">
        <v>17806</v>
      </c>
      <c r="S484" s="5">
        <v>23658</v>
      </c>
      <c r="T484" s="5">
        <v>31655</v>
      </c>
      <c r="U484" s="5">
        <v>18412</v>
      </c>
    </row>
    <row r="485" spans="1:21" hidden="1" x14ac:dyDescent="0.2">
      <c r="A485" s="4">
        <v>44424</v>
      </c>
      <c r="B485" s="5">
        <v>39316</v>
      </c>
      <c r="C485" s="5">
        <v>28646</v>
      </c>
      <c r="D485" s="5">
        <v>21983</v>
      </c>
      <c r="E485" s="5">
        <v>46827</v>
      </c>
      <c r="F485" s="5">
        <v>144938</v>
      </c>
      <c r="G485" s="5">
        <v>33636</v>
      </c>
      <c r="H485" s="5">
        <v>36380</v>
      </c>
      <c r="I485" s="5">
        <v>44558</v>
      </c>
      <c r="J485" s="5">
        <v>42684</v>
      </c>
      <c r="K485" s="5">
        <v>22553</v>
      </c>
      <c r="L485" s="5">
        <v>25804</v>
      </c>
      <c r="M485" s="5">
        <v>28519</v>
      </c>
      <c r="N485" s="5">
        <v>20390</v>
      </c>
      <c r="O485" s="5">
        <v>112411</v>
      </c>
      <c r="P485" s="5">
        <v>29047</v>
      </c>
      <c r="Q485" s="5">
        <v>41272</v>
      </c>
      <c r="R485" s="5">
        <v>17808</v>
      </c>
      <c r="S485" s="5">
        <v>23661</v>
      </c>
      <c r="T485" s="5">
        <v>31658</v>
      </c>
      <c r="U485" s="5">
        <v>18413</v>
      </c>
    </row>
    <row r="486" spans="1:21" hidden="1" x14ac:dyDescent="0.2">
      <c r="A486" s="4">
        <v>44425</v>
      </c>
      <c r="B486" s="5">
        <v>39321</v>
      </c>
      <c r="C486" s="5">
        <v>28649</v>
      </c>
      <c r="D486" s="5">
        <v>21984</v>
      </c>
      <c r="E486" s="5">
        <v>46827</v>
      </c>
      <c r="F486" s="5">
        <v>144954</v>
      </c>
      <c r="G486" s="5">
        <v>33637</v>
      </c>
      <c r="H486" s="5">
        <v>36386</v>
      </c>
      <c r="I486" s="5">
        <v>44560</v>
      </c>
      <c r="J486" s="5">
        <v>42685</v>
      </c>
      <c r="K486" s="5">
        <v>22554</v>
      </c>
      <c r="L486" s="5">
        <v>25805</v>
      </c>
      <c r="M486" s="5">
        <v>28519</v>
      </c>
      <c r="N486" s="5">
        <v>20390</v>
      </c>
      <c r="O486" s="5">
        <v>112413</v>
      </c>
      <c r="P486" s="5">
        <v>29049</v>
      </c>
      <c r="Q486" s="5">
        <v>41273</v>
      </c>
      <c r="R486" s="5">
        <v>17808</v>
      </c>
      <c r="S486" s="5">
        <v>23662</v>
      </c>
      <c r="T486" s="5">
        <v>31660</v>
      </c>
      <c r="U486" s="5">
        <v>18413</v>
      </c>
    </row>
    <row r="487" spans="1:21" hidden="1" x14ac:dyDescent="0.2">
      <c r="A487" s="4">
        <v>44426</v>
      </c>
      <c r="B487" s="5">
        <v>39328</v>
      </c>
      <c r="C487" s="5">
        <v>28655</v>
      </c>
      <c r="D487" s="5">
        <v>21987</v>
      </c>
      <c r="E487" s="5">
        <v>46831</v>
      </c>
      <c r="F487" s="5">
        <v>144984</v>
      </c>
      <c r="G487" s="5">
        <v>33640</v>
      </c>
      <c r="H487" s="5">
        <v>36397</v>
      </c>
      <c r="I487" s="5">
        <v>44565</v>
      </c>
      <c r="J487" s="5">
        <v>42692</v>
      </c>
      <c r="K487" s="5">
        <v>22555</v>
      </c>
      <c r="L487" s="5">
        <v>25811</v>
      </c>
      <c r="M487" s="5">
        <v>28519</v>
      </c>
      <c r="N487" s="5">
        <v>20392</v>
      </c>
      <c r="O487" s="5">
        <v>112430</v>
      </c>
      <c r="P487" s="5">
        <v>29050</v>
      </c>
      <c r="Q487" s="5">
        <v>41276</v>
      </c>
      <c r="R487" s="5">
        <v>17808</v>
      </c>
      <c r="S487" s="5">
        <v>23662</v>
      </c>
      <c r="T487" s="5">
        <v>31663</v>
      </c>
      <c r="U487" s="5">
        <v>18413</v>
      </c>
    </row>
    <row r="488" spans="1:21" hidden="1" x14ac:dyDescent="0.2">
      <c r="A488" s="4">
        <v>44427</v>
      </c>
      <c r="B488" s="5">
        <v>39334</v>
      </c>
      <c r="C488" s="5">
        <v>28656</v>
      </c>
      <c r="D488" s="5">
        <v>21987</v>
      </c>
      <c r="E488" s="5">
        <v>46836</v>
      </c>
      <c r="F488" s="5">
        <v>145029</v>
      </c>
      <c r="G488" s="5">
        <v>33643</v>
      </c>
      <c r="H488" s="5">
        <v>36401</v>
      </c>
      <c r="I488" s="5">
        <v>44573</v>
      </c>
      <c r="J488" s="5">
        <v>42696</v>
      </c>
      <c r="K488" s="5">
        <v>22560</v>
      </c>
      <c r="L488" s="5">
        <v>25815</v>
      </c>
      <c r="M488" s="5">
        <v>28521</v>
      </c>
      <c r="N488" s="5">
        <v>20397</v>
      </c>
      <c r="O488" s="5">
        <v>112444</v>
      </c>
      <c r="P488" s="5">
        <v>29053</v>
      </c>
      <c r="Q488" s="5">
        <v>41279</v>
      </c>
      <c r="R488" s="5">
        <v>17811</v>
      </c>
      <c r="S488" s="5">
        <v>23663</v>
      </c>
      <c r="T488" s="5">
        <v>31667</v>
      </c>
      <c r="U488" s="5">
        <v>18416</v>
      </c>
    </row>
    <row r="489" spans="1:21" hidden="1" x14ac:dyDescent="0.2">
      <c r="A489" s="4">
        <v>44431</v>
      </c>
      <c r="B489" s="5">
        <v>39347</v>
      </c>
      <c r="C489" s="5">
        <v>28664</v>
      </c>
      <c r="D489" s="5">
        <v>21991</v>
      </c>
      <c r="E489" s="5">
        <v>46849</v>
      </c>
      <c r="F489" s="5">
        <v>145147</v>
      </c>
      <c r="G489" s="5">
        <v>33666</v>
      </c>
      <c r="H489" s="5">
        <v>36414</v>
      </c>
      <c r="I489" s="5">
        <v>44587</v>
      </c>
      <c r="J489" s="5">
        <v>42704</v>
      </c>
      <c r="K489" s="5">
        <v>22566</v>
      </c>
      <c r="L489" s="5">
        <v>25834</v>
      </c>
      <c r="M489" s="5">
        <v>28528</v>
      </c>
      <c r="N489" s="5">
        <v>20406</v>
      </c>
      <c r="O489" s="5">
        <v>112500</v>
      </c>
      <c r="P489" s="5">
        <v>29060</v>
      </c>
      <c r="Q489" s="5">
        <v>41284</v>
      </c>
      <c r="R489" s="5">
        <v>17813</v>
      </c>
      <c r="S489" s="5">
        <v>23667</v>
      </c>
      <c r="T489" s="5">
        <v>31677</v>
      </c>
      <c r="U489" s="5">
        <v>18417</v>
      </c>
    </row>
    <row r="490" spans="1:21" hidden="1" x14ac:dyDescent="0.2">
      <c r="A490" s="4">
        <v>44432</v>
      </c>
      <c r="B490" s="5">
        <v>39350</v>
      </c>
      <c r="C490" s="5">
        <v>28670</v>
      </c>
      <c r="D490" s="5">
        <v>21991</v>
      </c>
      <c r="E490" s="5">
        <v>46852</v>
      </c>
      <c r="F490" s="5">
        <v>145182</v>
      </c>
      <c r="G490" s="5">
        <v>33669</v>
      </c>
      <c r="H490" s="5">
        <v>36418</v>
      </c>
      <c r="I490" s="5">
        <v>44590</v>
      </c>
      <c r="J490" s="5">
        <v>42705</v>
      </c>
      <c r="K490" s="5">
        <v>22567</v>
      </c>
      <c r="L490" s="5">
        <v>25836</v>
      </c>
      <c r="M490" s="5">
        <v>28528</v>
      </c>
      <c r="N490" s="5">
        <v>20406</v>
      </c>
      <c r="O490" s="5">
        <v>112512</v>
      </c>
      <c r="P490" s="5">
        <v>29061</v>
      </c>
      <c r="Q490" s="5">
        <v>41288</v>
      </c>
      <c r="R490" s="5">
        <v>17814</v>
      </c>
      <c r="S490" s="5">
        <v>23667</v>
      </c>
      <c r="T490" s="5">
        <v>31679</v>
      </c>
      <c r="U490" s="5">
        <v>18418</v>
      </c>
    </row>
    <row r="491" spans="1:21" hidden="1" x14ac:dyDescent="0.2">
      <c r="A491" s="4">
        <v>44433</v>
      </c>
      <c r="B491" s="5">
        <v>39354</v>
      </c>
      <c r="C491" s="5">
        <v>28673</v>
      </c>
      <c r="D491" s="5">
        <v>21992</v>
      </c>
      <c r="E491" s="5">
        <v>46858</v>
      </c>
      <c r="F491" s="5">
        <v>145233</v>
      </c>
      <c r="G491" s="5">
        <v>33672</v>
      </c>
      <c r="H491" s="5">
        <v>36426</v>
      </c>
      <c r="I491" s="5">
        <v>44598</v>
      </c>
      <c r="J491" s="5">
        <v>42707</v>
      </c>
      <c r="K491" s="5">
        <v>22570</v>
      </c>
      <c r="L491" s="5">
        <v>25838</v>
      </c>
      <c r="M491" s="5">
        <v>28528</v>
      </c>
      <c r="N491" s="5">
        <v>20413</v>
      </c>
      <c r="O491" s="5">
        <v>112542</v>
      </c>
      <c r="P491" s="5">
        <v>29065</v>
      </c>
      <c r="Q491" s="5">
        <v>41288</v>
      </c>
      <c r="R491" s="5">
        <v>17814</v>
      </c>
      <c r="S491" s="5">
        <v>23667</v>
      </c>
      <c r="T491" s="5">
        <v>31680</v>
      </c>
      <c r="U491" s="5">
        <v>18419</v>
      </c>
    </row>
    <row r="492" spans="1:21" hidden="1" x14ac:dyDescent="0.2">
      <c r="A492" s="4">
        <v>44434</v>
      </c>
      <c r="B492" s="5">
        <v>39362</v>
      </c>
      <c r="C492" s="5">
        <v>28680</v>
      </c>
      <c r="D492" s="5">
        <v>21994</v>
      </c>
      <c r="E492" s="5">
        <v>46863</v>
      </c>
      <c r="F492" s="5">
        <v>145291</v>
      </c>
      <c r="G492" s="5">
        <v>33682</v>
      </c>
      <c r="H492" s="5">
        <v>36436</v>
      </c>
      <c r="I492" s="5">
        <v>44603</v>
      </c>
      <c r="J492" s="5">
        <v>42712</v>
      </c>
      <c r="K492" s="5">
        <v>22575</v>
      </c>
      <c r="L492" s="5">
        <v>25842</v>
      </c>
      <c r="M492" s="5">
        <v>28529</v>
      </c>
      <c r="N492" s="5">
        <v>20416</v>
      </c>
      <c r="O492" s="5">
        <v>112580</v>
      </c>
      <c r="P492" s="5">
        <v>29071</v>
      </c>
      <c r="Q492" s="5">
        <v>41290</v>
      </c>
      <c r="R492" s="5">
        <v>17815</v>
      </c>
      <c r="S492" s="5">
        <v>23667</v>
      </c>
      <c r="T492" s="5">
        <v>31688</v>
      </c>
      <c r="U492" s="5">
        <v>18421</v>
      </c>
    </row>
    <row r="493" spans="1:21" hidden="1" x14ac:dyDescent="0.2">
      <c r="A493" s="4">
        <v>44435</v>
      </c>
      <c r="B493" s="5">
        <v>39372</v>
      </c>
      <c r="C493" s="5">
        <v>28682</v>
      </c>
      <c r="D493" s="5">
        <v>21999</v>
      </c>
      <c r="E493" s="5">
        <v>46871</v>
      </c>
      <c r="F493" s="5">
        <v>145376</v>
      </c>
      <c r="G493" s="5">
        <v>33686</v>
      </c>
      <c r="H493" s="5">
        <v>36445</v>
      </c>
      <c r="I493" s="5">
        <v>44608</v>
      </c>
      <c r="J493" s="5">
        <v>42713</v>
      </c>
      <c r="K493" s="5">
        <v>22579</v>
      </c>
      <c r="L493" s="5">
        <v>25846</v>
      </c>
      <c r="M493" s="5">
        <v>28532</v>
      </c>
      <c r="N493" s="5">
        <v>20420</v>
      </c>
      <c r="O493" s="5">
        <v>112603</v>
      </c>
      <c r="P493" s="5">
        <v>29079</v>
      </c>
      <c r="Q493" s="5">
        <v>41293</v>
      </c>
      <c r="R493" s="5">
        <v>17815</v>
      </c>
      <c r="S493" s="5">
        <v>23670</v>
      </c>
      <c r="T493" s="5">
        <v>31689</v>
      </c>
      <c r="U493" s="5">
        <v>18428</v>
      </c>
    </row>
    <row r="494" spans="1:21" hidden="1" x14ac:dyDescent="0.2">
      <c r="A494" s="4">
        <v>44438</v>
      </c>
      <c r="B494" s="5">
        <v>39392</v>
      </c>
      <c r="C494" s="5">
        <v>28696</v>
      </c>
      <c r="D494" s="5">
        <v>22004</v>
      </c>
      <c r="E494" s="5">
        <v>46889</v>
      </c>
      <c r="F494" s="5">
        <v>145573</v>
      </c>
      <c r="G494" s="5">
        <v>33707</v>
      </c>
      <c r="H494" s="5">
        <v>36463</v>
      </c>
      <c r="I494" s="5">
        <v>44635</v>
      </c>
      <c r="J494" s="5">
        <v>42725</v>
      </c>
      <c r="K494" s="5">
        <v>22590</v>
      </c>
      <c r="L494" s="5">
        <v>25865</v>
      </c>
      <c r="M494" s="5">
        <v>28553</v>
      </c>
      <c r="N494" s="5">
        <v>20432</v>
      </c>
      <c r="O494" s="5">
        <v>112683</v>
      </c>
      <c r="P494" s="5">
        <v>29090</v>
      </c>
      <c r="Q494" s="5">
        <v>41302</v>
      </c>
      <c r="R494" s="5">
        <v>17819</v>
      </c>
      <c r="S494" s="5">
        <v>23675</v>
      </c>
      <c r="T494" s="5">
        <v>31702</v>
      </c>
      <c r="U494" s="5">
        <v>18432</v>
      </c>
    </row>
    <row r="495" spans="1:21" hidden="1" x14ac:dyDescent="0.2">
      <c r="A495" s="4">
        <v>44439</v>
      </c>
      <c r="B495" s="5">
        <v>39397</v>
      </c>
      <c r="C495" s="5">
        <v>28697</v>
      </c>
      <c r="D495" s="5">
        <v>22012</v>
      </c>
      <c r="E495" s="5">
        <v>46892</v>
      </c>
      <c r="F495" s="5">
        <v>145618</v>
      </c>
      <c r="G495" s="5">
        <v>33710</v>
      </c>
      <c r="H495" s="5">
        <v>36467</v>
      </c>
      <c r="I495" s="5">
        <v>44640</v>
      </c>
      <c r="J495" s="5">
        <v>42728</v>
      </c>
      <c r="K495" s="5">
        <v>22591</v>
      </c>
      <c r="L495" s="5">
        <v>25866</v>
      </c>
      <c r="M495" s="5">
        <v>28558</v>
      </c>
      <c r="N495" s="5">
        <v>20433</v>
      </c>
      <c r="O495" s="5">
        <v>112697</v>
      </c>
      <c r="P495" s="5">
        <v>29095</v>
      </c>
      <c r="Q495" s="5">
        <v>41304</v>
      </c>
      <c r="R495" s="5">
        <v>17820</v>
      </c>
      <c r="S495" s="5">
        <v>23677</v>
      </c>
      <c r="T495" s="5">
        <v>31703</v>
      </c>
      <c r="U495" s="5">
        <v>18432</v>
      </c>
    </row>
    <row r="496" spans="1:21" hidden="1" x14ac:dyDescent="0.2">
      <c r="A496" s="4">
        <v>44440</v>
      </c>
      <c r="B496" s="5">
        <v>39401</v>
      </c>
      <c r="C496" s="5">
        <v>28700</v>
      </c>
      <c r="D496" s="5">
        <v>22012</v>
      </c>
      <c r="E496" s="5">
        <v>46897</v>
      </c>
      <c r="F496" s="5">
        <v>145676</v>
      </c>
      <c r="G496" s="5">
        <v>33714</v>
      </c>
      <c r="H496" s="5">
        <v>36474</v>
      </c>
      <c r="I496" s="5">
        <v>44652</v>
      </c>
      <c r="J496" s="5">
        <v>42735</v>
      </c>
      <c r="K496" s="5">
        <v>22595</v>
      </c>
      <c r="L496" s="5">
        <v>25873</v>
      </c>
      <c r="M496" s="5">
        <v>28563</v>
      </c>
      <c r="N496" s="5">
        <v>20442</v>
      </c>
      <c r="O496" s="5">
        <v>112742</v>
      </c>
      <c r="P496" s="5">
        <v>29101</v>
      </c>
      <c r="Q496" s="5">
        <v>41304</v>
      </c>
      <c r="R496" s="5">
        <v>17821</v>
      </c>
      <c r="S496" s="5">
        <v>23685</v>
      </c>
      <c r="T496" s="5">
        <v>31707</v>
      </c>
      <c r="U496" s="5">
        <v>18437</v>
      </c>
    </row>
    <row r="497" spans="1:21" hidden="1" x14ac:dyDescent="0.2">
      <c r="A497" s="4">
        <v>44441</v>
      </c>
      <c r="B497" s="5">
        <v>39415</v>
      </c>
      <c r="C497" s="5">
        <v>28705</v>
      </c>
      <c r="D497" s="5">
        <v>22018</v>
      </c>
      <c r="E497" s="5">
        <v>46912</v>
      </c>
      <c r="F497" s="5">
        <v>145756</v>
      </c>
      <c r="G497" s="5">
        <v>33725</v>
      </c>
      <c r="H497" s="5">
        <v>36487</v>
      </c>
      <c r="I497" s="5">
        <v>44665</v>
      </c>
      <c r="J497" s="5">
        <v>42739</v>
      </c>
      <c r="K497" s="5">
        <v>22600</v>
      </c>
      <c r="L497" s="5">
        <v>25879</v>
      </c>
      <c r="M497" s="5">
        <v>28564</v>
      </c>
      <c r="N497" s="5">
        <v>20451</v>
      </c>
      <c r="O497" s="5">
        <v>112786</v>
      </c>
      <c r="P497" s="5">
        <v>29108</v>
      </c>
      <c r="Q497" s="5">
        <v>41312</v>
      </c>
      <c r="R497" s="5">
        <v>17824</v>
      </c>
      <c r="S497" s="5">
        <v>23690</v>
      </c>
      <c r="T497" s="5">
        <v>31715</v>
      </c>
      <c r="U497" s="5">
        <v>18442</v>
      </c>
    </row>
    <row r="498" spans="1:21" hidden="1" x14ac:dyDescent="0.2">
      <c r="A498" s="4">
        <v>44442</v>
      </c>
      <c r="B498" s="5">
        <v>39431</v>
      </c>
      <c r="C498" s="5">
        <v>28712</v>
      </c>
      <c r="D498" s="5">
        <v>22026</v>
      </c>
      <c r="E498" s="5">
        <v>46923</v>
      </c>
      <c r="F498" s="5">
        <v>145827</v>
      </c>
      <c r="G498" s="5">
        <v>33728</v>
      </c>
      <c r="H498" s="5">
        <v>36489</v>
      </c>
      <c r="I498" s="5">
        <v>44683</v>
      </c>
      <c r="J498" s="5">
        <v>42750</v>
      </c>
      <c r="K498" s="5">
        <v>22611</v>
      </c>
      <c r="L498" s="5">
        <v>25885</v>
      </c>
      <c r="M498" s="5">
        <v>28568</v>
      </c>
      <c r="N498" s="5">
        <v>20458</v>
      </c>
      <c r="O498" s="5">
        <v>112822</v>
      </c>
      <c r="P498" s="5">
        <v>29112</v>
      </c>
      <c r="Q498" s="5">
        <v>41316</v>
      </c>
      <c r="R498" s="5">
        <v>17835</v>
      </c>
      <c r="S498" s="5">
        <v>23696</v>
      </c>
      <c r="T498" s="5">
        <v>31724</v>
      </c>
      <c r="U498" s="5">
        <v>18444</v>
      </c>
    </row>
    <row r="499" spans="1:21" hidden="1" x14ac:dyDescent="0.2">
      <c r="A499" s="4">
        <v>44445</v>
      </c>
      <c r="B499" s="5">
        <v>39453</v>
      </c>
      <c r="C499" s="5">
        <v>28739</v>
      </c>
      <c r="D499" s="5">
        <v>22048</v>
      </c>
      <c r="E499" s="5">
        <v>46950</v>
      </c>
      <c r="F499" s="5">
        <v>146043</v>
      </c>
      <c r="G499" s="5">
        <v>33758</v>
      </c>
      <c r="H499" s="5">
        <v>36511</v>
      </c>
      <c r="I499" s="5">
        <v>44723</v>
      </c>
      <c r="J499" s="5">
        <v>42771</v>
      </c>
      <c r="K499" s="5">
        <v>22625</v>
      </c>
      <c r="L499" s="5">
        <v>25907</v>
      </c>
      <c r="M499" s="5">
        <v>28573</v>
      </c>
      <c r="N499" s="5">
        <v>20477</v>
      </c>
      <c r="O499" s="5">
        <v>112915</v>
      </c>
      <c r="P499" s="5">
        <v>29122</v>
      </c>
      <c r="Q499" s="5">
        <v>41328</v>
      </c>
      <c r="R499" s="5">
        <v>17849</v>
      </c>
      <c r="S499" s="5">
        <v>23705</v>
      </c>
      <c r="T499" s="5">
        <v>31744</v>
      </c>
      <c r="U499" s="5">
        <v>18447</v>
      </c>
    </row>
    <row r="500" spans="1:21" hidden="1" x14ac:dyDescent="0.2">
      <c r="A500" s="4">
        <v>44446</v>
      </c>
      <c r="B500" s="5">
        <v>39464</v>
      </c>
      <c r="C500" s="5">
        <v>28744</v>
      </c>
      <c r="D500" s="5">
        <v>22052</v>
      </c>
      <c r="E500" s="5">
        <v>46962</v>
      </c>
      <c r="F500" s="5">
        <v>146080</v>
      </c>
      <c r="G500" s="5">
        <v>33763</v>
      </c>
      <c r="H500" s="5">
        <v>36515</v>
      </c>
      <c r="I500" s="5">
        <v>44724</v>
      </c>
      <c r="J500" s="5">
        <v>42773</v>
      </c>
      <c r="K500" s="5">
        <v>22629</v>
      </c>
      <c r="L500" s="5">
        <v>25910</v>
      </c>
      <c r="M500" s="5">
        <v>28574</v>
      </c>
      <c r="N500" s="5">
        <v>20480</v>
      </c>
      <c r="O500" s="5">
        <v>112937</v>
      </c>
      <c r="P500" s="5">
        <v>29125</v>
      </c>
      <c r="Q500" s="5">
        <v>41330</v>
      </c>
      <c r="R500" s="5">
        <v>17850</v>
      </c>
      <c r="S500" s="5">
        <v>23710</v>
      </c>
      <c r="T500" s="5">
        <v>31745</v>
      </c>
      <c r="U500" s="5">
        <v>18451</v>
      </c>
    </row>
    <row r="501" spans="1:21" hidden="1" x14ac:dyDescent="0.2">
      <c r="A501" s="4">
        <v>44447</v>
      </c>
      <c r="B501" s="5">
        <v>39473</v>
      </c>
      <c r="C501" s="5">
        <v>28757</v>
      </c>
      <c r="D501" s="5">
        <v>22054</v>
      </c>
      <c r="E501" s="5">
        <v>46967</v>
      </c>
      <c r="F501" s="5">
        <v>146156</v>
      </c>
      <c r="G501" s="5">
        <v>33768</v>
      </c>
      <c r="H501" s="5">
        <v>36526</v>
      </c>
      <c r="I501" s="5">
        <v>44733</v>
      </c>
      <c r="J501" s="5">
        <v>42788</v>
      </c>
      <c r="K501" s="5">
        <v>22632</v>
      </c>
      <c r="L501" s="5">
        <v>25916</v>
      </c>
      <c r="M501" s="5">
        <v>28576</v>
      </c>
      <c r="N501" s="5">
        <v>20491</v>
      </c>
      <c r="O501" s="5">
        <v>112990</v>
      </c>
      <c r="P501" s="5">
        <v>29130</v>
      </c>
      <c r="Q501" s="5">
        <v>41334</v>
      </c>
      <c r="R501" s="5">
        <v>17853</v>
      </c>
      <c r="S501" s="5">
        <v>23718</v>
      </c>
      <c r="T501" s="5">
        <v>31749</v>
      </c>
      <c r="U501" s="5">
        <v>18453</v>
      </c>
    </row>
    <row r="502" spans="1:21" hidden="1" x14ac:dyDescent="0.2">
      <c r="A502" s="4">
        <v>44448</v>
      </c>
      <c r="B502" s="5">
        <v>39491</v>
      </c>
      <c r="C502" s="5">
        <v>28763</v>
      </c>
      <c r="D502" s="5">
        <v>22061</v>
      </c>
      <c r="E502" s="5">
        <v>46987</v>
      </c>
      <c r="F502" s="5">
        <v>146250</v>
      </c>
      <c r="G502" s="5">
        <v>33790</v>
      </c>
      <c r="H502" s="5">
        <v>36543</v>
      </c>
      <c r="I502" s="5">
        <v>44742</v>
      </c>
      <c r="J502" s="5">
        <v>42800</v>
      </c>
      <c r="K502" s="5">
        <v>22650</v>
      </c>
      <c r="L502" s="5">
        <v>25923</v>
      </c>
      <c r="M502" s="5">
        <v>28586</v>
      </c>
      <c r="N502" s="5">
        <v>20504</v>
      </c>
      <c r="O502" s="5">
        <v>113036</v>
      </c>
      <c r="P502" s="5">
        <v>29138</v>
      </c>
      <c r="Q502" s="5">
        <v>41335</v>
      </c>
      <c r="R502" s="5">
        <v>17866</v>
      </c>
      <c r="S502" s="5">
        <v>23724</v>
      </c>
      <c r="T502" s="5">
        <v>31765</v>
      </c>
      <c r="U502" s="5">
        <v>18455</v>
      </c>
    </row>
    <row r="503" spans="1:21" hidden="1" x14ac:dyDescent="0.2">
      <c r="A503" s="4">
        <v>44449</v>
      </c>
      <c r="B503" s="5">
        <v>39506</v>
      </c>
      <c r="C503" s="5">
        <v>28768</v>
      </c>
      <c r="D503" s="5">
        <v>22067</v>
      </c>
      <c r="E503" s="5">
        <v>47004</v>
      </c>
      <c r="F503" s="5">
        <v>146348</v>
      </c>
      <c r="G503" s="5">
        <v>33811</v>
      </c>
      <c r="H503" s="5">
        <v>36551</v>
      </c>
      <c r="I503" s="5">
        <v>44753</v>
      </c>
      <c r="J503" s="5">
        <v>42818</v>
      </c>
      <c r="K503" s="5">
        <v>22663</v>
      </c>
      <c r="L503" s="5">
        <v>25928</v>
      </c>
      <c r="M503" s="5">
        <v>28588</v>
      </c>
      <c r="N503" s="5">
        <v>20514</v>
      </c>
      <c r="O503" s="5">
        <v>113083</v>
      </c>
      <c r="P503" s="5">
        <v>29147</v>
      </c>
      <c r="Q503" s="5">
        <v>41342</v>
      </c>
      <c r="R503" s="5">
        <v>17868</v>
      </c>
      <c r="S503" s="5">
        <v>23732</v>
      </c>
      <c r="T503" s="5">
        <v>31785</v>
      </c>
      <c r="U503" s="5">
        <v>18456</v>
      </c>
    </row>
    <row r="504" spans="1:21" hidden="1" x14ac:dyDescent="0.2">
      <c r="A504" s="4">
        <v>44452</v>
      </c>
      <c r="B504" s="5">
        <v>39550</v>
      </c>
      <c r="C504" s="5">
        <v>28792</v>
      </c>
      <c r="D504" s="5">
        <v>22088</v>
      </c>
      <c r="E504" s="5">
        <v>47054</v>
      </c>
      <c r="F504" s="5">
        <v>146610</v>
      </c>
      <c r="G504" s="5">
        <v>33849</v>
      </c>
      <c r="H504" s="5">
        <v>36570</v>
      </c>
      <c r="I504" s="5">
        <v>44798</v>
      </c>
      <c r="J504" s="5">
        <v>42854</v>
      </c>
      <c r="K504" s="5">
        <v>22693</v>
      </c>
      <c r="L504" s="5">
        <v>25956</v>
      </c>
      <c r="M504" s="5">
        <v>28601</v>
      </c>
      <c r="N504" s="5">
        <v>20540</v>
      </c>
      <c r="O504" s="5">
        <v>113218</v>
      </c>
      <c r="P504" s="5">
        <v>29168</v>
      </c>
      <c r="Q504" s="5">
        <v>41364</v>
      </c>
      <c r="R504" s="5">
        <v>17876</v>
      </c>
      <c r="S504" s="5">
        <v>23746</v>
      </c>
      <c r="T504" s="5">
        <v>31808</v>
      </c>
      <c r="U504" s="5">
        <v>18470</v>
      </c>
    </row>
    <row r="505" spans="1:21" hidden="1" x14ac:dyDescent="0.2">
      <c r="A505" s="4">
        <v>44453</v>
      </c>
      <c r="B505" s="5">
        <v>39557</v>
      </c>
      <c r="C505" s="5">
        <v>28795</v>
      </c>
      <c r="D505" s="5">
        <v>22098</v>
      </c>
      <c r="E505" s="5">
        <v>47066</v>
      </c>
      <c r="F505" s="5">
        <v>146690</v>
      </c>
      <c r="G505" s="5">
        <v>33858</v>
      </c>
      <c r="H505" s="5">
        <v>36574</v>
      </c>
      <c r="I505" s="5">
        <v>44807</v>
      </c>
      <c r="J505" s="5">
        <v>42863</v>
      </c>
      <c r="K505" s="5">
        <v>22702</v>
      </c>
      <c r="L505" s="5">
        <v>25960</v>
      </c>
      <c r="M505" s="5">
        <v>28607</v>
      </c>
      <c r="N505" s="5">
        <v>20552</v>
      </c>
      <c r="O505" s="5">
        <v>113259</v>
      </c>
      <c r="P505" s="5">
        <v>29170</v>
      </c>
      <c r="Q505" s="5">
        <v>41371</v>
      </c>
      <c r="R505" s="5">
        <v>17877</v>
      </c>
      <c r="S505" s="5">
        <v>23750</v>
      </c>
      <c r="T505" s="5">
        <v>31817</v>
      </c>
      <c r="U505" s="5">
        <v>18478</v>
      </c>
    </row>
    <row r="506" spans="1:21" hidden="1" x14ac:dyDescent="0.2">
      <c r="A506" s="4">
        <v>44454</v>
      </c>
      <c r="B506" s="5">
        <v>39570</v>
      </c>
      <c r="C506" s="5">
        <v>28810</v>
      </c>
      <c r="D506" s="5">
        <v>22113</v>
      </c>
      <c r="E506" s="5">
        <v>47080</v>
      </c>
      <c r="F506" s="5">
        <v>146788</v>
      </c>
      <c r="G506" s="5">
        <v>33871</v>
      </c>
      <c r="H506" s="5">
        <v>36583</v>
      </c>
      <c r="I506" s="5">
        <v>44821</v>
      </c>
      <c r="J506" s="5">
        <v>42886</v>
      </c>
      <c r="K506" s="5">
        <v>22712</v>
      </c>
      <c r="L506" s="5">
        <v>25976</v>
      </c>
      <c r="M506" s="5">
        <v>28613</v>
      </c>
      <c r="N506" s="5">
        <v>20569</v>
      </c>
      <c r="O506" s="5">
        <v>113319</v>
      </c>
      <c r="P506" s="5">
        <v>29177</v>
      </c>
      <c r="Q506" s="5">
        <v>41383</v>
      </c>
      <c r="R506" s="5">
        <v>17882</v>
      </c>
      <c r="S506" s="5">
        <v>23758</v>
      </c>
      <c r="T506" s="5">
        <v>31824</v>
      </c>
      <c r="U506" s="5">
        <v>18487</v>
      </c>
    </row>
    <row r="507" spans="1:21" hidden="1" x14ac:dyDescent="0.2">
      <c r="A507" s="4">
        <v>44455</v>
      </c>
      <c r="B507" s="5">
        <v>39590</v>
      </c>
      <c r="C507" s="5">
        <v>28822</v>
      </c>
      <c r="D507" s="5">
        <v>22127</v>
      </c>
      <c r="E507" s="5">
        <v>47117</v>
      </c>
      <c r="F507" s="5">
        <v>146893</v>
      </c>
      <c r="G507" s="5">
        <v>33890</v>
      </c>
      <c r="H507" s="5">
        <v>36590</v>
      </c>
      <c r="I507" s="5">
        <v>44839</v>
      </c>
      <c r="J507" s="5">
        <v>42912</v>
      </c>
      <c r="K507" s="5">
        <v>22731</v>
      </c>
      <c r="L507" s="5">
        <v>25996</v>
      </c>
      <c r="M507" s="5">
        <v>28617</v>
      </c>
      <c r="N507" s="5">
        <v>20578</v>
      </c>
      <c r="O507" s="5">
        <v>113396</v>
      </c>
      <c r="P507" s="5">
        <v>29195</v>
      </c>
      <c r="Q507" s="5">
        <v>41393</v>
      </c>
      <c r="R507" s="5">
        <v>17886</v>
      </c>
      <c r="S507" s="5">
        <v>23768</v>
      </c>
      <c r="T507" s="5">
        <v>31838</v>
      </c>
      <c r="U507" s="5">
        <v>18502</v>
      </c>
    </row>
    <row r="508" spans="1:21" hidden="1" x14ac:dyDescent="0.2">
      <c r="A508" s="4">
        <v>44456</v>
      </c>
      <c r="B508" s="5">
        <v>39606</v>
      </c>
      <c r="C508" s="5">
        <v>28839</v>
      </c>
      <c r="D508" s="5">
        <v>22140</v>
      </c>
      <c r="E508" s="5">
        <v>47141</v>
      </c>
      <c r="F508" s="5">
        <v>147036</v>
      </c>
      <c r="G508" s="5">
        <v>33912</v>
      </c>
      <c r="H508" s="5">
        <v>36604</v>
      </c>
      <c r="I508" s="5">
        <v>44852</v>
      </c>
      <c r="J508" s="5">
        <v>42932</v>
      </c>
      <c r="K508" s="5">
        <v>22748</v>
      </c>
      <c r="L508" s="5">
        <v>26008</v>
      </c>
      <c r="M508" s="5">
        <v>28632</v>
      </c>
      <c r="N508" s="5">
        <v>20591</v>
      </c>
      <c r="O508" s="5">
        <v>113464</v>
      </c>
      <c r="P508" s="5">
        <v>29207</v>
      </c>
      <c r="Q508" s="5">
        <v>41416</v>
      </c>
      <c r="R508" s="5">
        <v>17889</v>
      </c>
      <c r="S508" s="5">
        <v>23779</v>
      </c>
      <c r="T508" s="5">
        <v>31848</v>
      </c>
      <c r="U508" s="5">
        <v>18515</v>
      </c>
    </row>
    <row r="509" spans="1:21" hidden="1" x14ac:dyDescent="0.2">
      <c r="A509" s="4">
        <v>44459</v>
      </c>
      <c r="B509" s="5">
        <v>39662</v>
      </c>
      <c r="C509" s="5">
        <v>28888</v>
      </c>
      <c r="D509" s="5">
        <v>22169</v>
      </c>
      <c r="E509" s="5">
        <v>47241</v>
      </c>
      <c r="F509" s="5">
        <v>147297</v>
      </c>
      <c r="G509" s="5">
        <v>33954</v>
      </c>
      <c r="H509" s="5">
        <v>36629</v>
      </c>
      <c r="I509" s="5">
        <v>44896</v>
      </c>
      <c r="J509" s="5">
        <v>42979</v>
      </c>
      <c r="K509" s="5">
        <v>22788</v>
      </c>
      <c r="L509" s="5">
        <v>26034</v>
      </c>
      <c r="M509" s="5">
        <v>28644</v>
      </c>
      <c r="N509" s="5">
        <v>20622</v>
      </c>
      <c r="O509" s="5">
        <v>113644</v>
      </c>
      <c r="P509" s="5">
        <v>29240</v>
      </c>
      <c r="Q509" s="5">
        <v>41446</v>
      </c>
      <c r="R509" s="5">
        <v>17893</v>
      </c>
      <c r="S509" s="5">
        <v>23790</v>
      </c>
      <c r="T509" s="5">
        <v>31877</v>
      </c>
      <c r="U509" s="5">
        <v>18538</v>
      </c>
    </row>
    <row r="510" spans="1:21" hidden="1" x14ac:dyDescent="0.2">
      <c r="A510" s="4">
        <v>44460</v>
      </c>
      <c r="B510" s="5">
        <v>39670</v>
      </c>
      <c r="C510" s="5">
        <v>28896</v>
      </c>
      <c r="D510" s="5">
        <v>22182</v>
      </c>
      <c r="E510" s="5">
        <v>47259</v>
      </c>
      <c r="F510" s="5">
        <v>147387</v>
      </c>
      <c r="G510" s="5">
        <v>33962</v>
      </c>
      <c r="H510" s="5">
        <v>36635</v>
      </c>
      <c r="I510" s="5">
        <v>44906</v>
      </c>
      <c r="J510" s="5">
        <v>42987</v>
      </c>
      <c r="K510" s="5">
        <v>22790</v>
      </c>
      <c r="L510" s="5">
        <v>26043</v>
      </c>
      <c r="M510" s="5">
        <v>28650</v>
      </c>
      <c r="N510" s="5">
        <v>20627</v>
      </c>
      <c r="O510" s="5">
        <v>113710</v>
      </c>
      <c r="P510" s="5">
        <v>29245</v>
      </c>
      <c r="Q510" s="5">
        <v>41456</v>
      </c>
      <c r="R510" s="5">
        <v>17893</v>
      </c>
      <c r="S510" s="5">
        <v>23791</v>
      </c>
      <c r="T510" s="5">
        <v>31884</v>
      </c>
      <c r="U510" s="5">
        <v>18547</v>
      </c>
    </row>
    <row r="511" spans="1:21" hidden="1" x14ac:dyDescent="0.2">
      <c r="A511" s="4">
        <v>44461</v>
      </c>
      <c r="B511" s="5">
        <v>39689</v>
      </c>
      <c r="C511" s="5">
        <v>28908</v>
      </c>
      <c r="D511" s="5">
        <v>22194</v>
      </c>
      <c r="E511" s="5">
        <v>47300</v>
      </c>
      <c r="F511" s="5">
        <v>147543</v>
      </c>
      <c r="G511" s="5">
        <v>33979</v>
      </c>
      <c r="H511" s="5">
        <v>36647</v>
      </c>
      <c r="I511" s="5">
        <v>44921</v>
      </c>
      <c r="J511" s="5">
        <v>43016</v>
      </c>
      <c r="K511" s="5">
        <v>22800</v>
      </c>
      <c r="L511" s="5">
        <v>26061</v>
      </c>
      <c r="M511" s="5">
        <v>28651</v>
      </c>
      <c r="N511" s="5">
        <v>20641</v>
      </c>
      <c r="O511" s="5">
        <v>113789</v>
      </c>
      <c r="P511" s="5">
        <v>29255</v>
      </c>
      <c r="Q511" s="5">
        <v>41468</v>
      </c>
      <c r="R511" s="5">
        <v>17895</v>
      </c>
      <c r="S511" s="5">
        <v>23801</v>
      </c>
      <c r="T511" s="5">
        <v>31902</v>
      </c>
      <c r="U511" s="5">
        <v>18561</v>
      </c>
    </row>
    <row r="512" spans="1:21" hidden="1" x14ac:dyDescent="0.2">
      <c r="A512" s="4">
        <v>44462</v>
      </c>
      <c r="B512" s="5">
        <v>39712</v>
      </c>
      <c r="C512" s="5">
        <v>28931</v>
      </c>
      <c r="D512" s="5">
        <v>22205</v>
      </c>
      <c r="E512" s="5">
        <v>47341</v>
      </c>
      <c r="F512" s="5">
        <v>147670</v>
      </c>
      <c r="G512" s="5">
        <v>34009</v>
      </c>
      <c r="H512" s="5">
        <v>36660</v>
      </c>
      <c r="I512" s="5">
        <v>44934</v>
      </c>
      <c r="J512" s="5">
        <v>43051</v>
      </c>
      <c r="K512" s="5">
        <v>22813</v>
      </c>
      <c r="L512" s="5">
        <v>26080</v>
      </c>
      <c r="M512" s="5">
        <v>28659</v>
      </c>
      <c r="N512" s="5">
        <v>20659</v>
      </c>
      <c r="O512" s="5">
        <v>113854</v>
      </c>
      <c r="P512" s="5">
        <v>29267</v>
      </c>
      <c r="Q512" s="5">
        <v>41487</v>
      </c>
      <c r="R512" s="5">
        <v>17904</v>
      </c>
      <c r="S512" s="5">
        <v>23809</v>
      </c>
      <c r="T512" s="5">
        <v>31917</v>
      </c>
      <c r="U512" s="5">
        <v>18585</v>
      </c>
    </row>
    <row r="513" spans="1:21" hidden="1" x14ac:dyDescent="0.2">
      <c r="A513" s="4">
        <v>44463</v>
      </c>
      <c r="B513" s="5">
        <v>39723</v>
      </c>
      <c r="C513" s="5">
        <v>28946</v>
      </c>
      <c r="D513" s="5">
        <v>22220</v>
      </c>
      <c r="E513" s="5">
        <v>47385</v>
      </c>
      <c r="F513" s="5">
        <v>147779</v>
      </c>
      <c r="G513" s="5">
        <v>34042</v>
      </c>
      <c r="H513" s="5">
        <v>36678</v>
      </c>
      <c r="I513" s="5">
        <v>44953</v>
      </c>
      <c r="J513" s="5">
        <v>43078</v>
      </c>
      <c r="K513" s="5">
        <v>22829</v>
      </c>
      <c r="L513" s="5">
        <v>26102</v>
      </c>
      <c r="M513" s="5">
        <v>28667</v>
      </c>
      <c r="N513" s="5">
        <v>20674</v>
      </c>
      <c r="O513" s="5">
        <v>113955</v>
      </c>
      <c r="P513" s="5">
        <v>29284</v>
      </c>
      <c r="Q513" s="5">
        <v>41500</v>
      </c>
      <c r="R513" s="5">
        <v>17909</v>
      </c>
      <c r="S513" s="5">
        <v>23820</v>
      </c>
      <c r="T513" s="5">
        <v>31941</v>
      </c>
      <c r="U513" s="5">
        <v>18593</v>
      </c>
    </row>
    <row r="514" spans="1:21" hidden="1" x14ac:dyDescent="0.2">
      <c r="A514" s="4">
        <v>44466</v>
      </c>
      <c r="B514" s="5">
        <v>39779</v>
      </c>
      <c r="C514" s="5">
        <v>28988</v>
      </c>
      <c r="D514" s="5">
        <v>22259</v>
      </c>
      <c r="E514" s="5">
        <v>47493</v>
      </c>
      <c r="F514" s="5">
        <v>148058</v>
      </c>
      <c r="G514" s="5">
        <v>34104</v>
      </c>
      <c r="H514" s="5">
        <v>36709</v>
      </c>
      <c r="I514" s="5">
        <v>45014</v>
      </c>
      <c r="J514" s="5">
        <v>43142</v>
      </c>
      <c r="K514" s="5">
        <v>22858</v>
      </c>
      <c r="L514" s="5">
        <v>26162</v>
      </c>
      <c r="M514" s="5">
        <v>28687</v>
      </c>
      <c r="N514" s="5">
        <v>20707</v>
      </c>
      <c r="O514" s="5">
        <v>114133</v>
      </c>
      <c r="P514" s="5">
        <v>29295</v>
      </c>
      <c r="Q514" s="5">
        <v>41517</v>
      </c>
      <c r="R514" s="5">
        <v>17916</v>
      </c>
      <c r="S514" s="5">
        <v>23844</v>
      </c>
      <c r="T514" s="5">
        <v>31979</v>
      </c>
      <c r="U514" s="5">
        <v>18617</v>
      </c>
    </row>
    <row r="515" spans="1:21" hidden="1" x14ac:dyDescent="0.2">
      <c r="A515" s="4">
        <v>44467</v>
      </c>
      <c r="B515" s="5">
        <v>39785</v>
      </c>
      <c r="C515" s="5">
        <v>28992</v>
      </c>
      <c r="D515" s="5">
        <v>22271</v>
      </c>
      <c r="E515" s="5">
        <v>47506</v>
      </c>
      <c r="F515" s="5">
        <v>148129</v>
      </c>
      <c r="G515" s="5">
        <v>34118</v>
      </c>
      <c r="H515" s="5">
        <v>36715</v>
      </c>
      <c r="I515" s="5">
        <v>45020</v>
      </c>
      <c r="J515" s="5">
        <v>43154</v>
      </c>
      <c r="K515" s="5">
        <v>22866</v>
      </c>
      <c r="L515" s="5">
        <v>26171</v>
      </c>
      <c r="M515" s="5">
        <v>28690</v>
      </c>
      <c r="N515" s="5">
        <v>20715</v>
      </c>
      <c r="O515" s="5">
        <v>114198</v>
      </c>
      <c r="P515" s="5">
        <v>29299</v>
      </c>
      <c r="Q515" s="5">
        <v>41520</v>
      </c>
      <c r="R515" s="5">
        <v>17918</v>
      </c>
      <c r="S515" s="5">
        <v>23848</v>
      </c>
      <c r="T515" s="5">
        <v>31987</v>
      </c>
      <c r="U515" s="5">
        <v>18624</v>
      </c>
    </row>
    <row r="516" spans="1:21" hidden="1" x14ac:dyDescent="0.2">
      <c r="A516" s="4">
        <v>44468</v>
      </c>
      <c r="B516" s="5">
        <v>39794</v>
      </c>
      <c r="C516" s="5">
        <v>29016</v>
      </c>
      <c r="D516" s="5">
        <v>22291</v>
      </c>
      <c r="E516" s="5">
        <v>47559</v>
      </c>
      <c r="F516" s="5">
        <v>148249</v>
      </c>
      <c r="G516" s="5">
        <v>34152</v>
      </c>
      <c r="H516" s="5">
        <v>36726</v>
      </c>
      <c r="I516" s="5">
        <v>45044</v>
      </c>
      <c r="J516" s="5">
        <v>43180</v>
      </c>
      <c r="K516" s="5">
        <v>22881</v>
      </c>
      <c r="L516" s="5">
        <v>26204</v>
      </c>
      <c r="M516" s="5">
        <v>28699</v>
      </c>
      <c r="N516" s="5">
        <v>20731</v>
      </c>
      <c r="O516" s="5">
        <v>114292</v>
      </c>
      <c r="P516" s="5">
        <v>29306</v>
      </c>
      <c r="Q516" s="5">
        <v>41522</v>
      </c>
      <c r="R516" s="5">
        <v>17925</v>
      </c>
      <c r="S516" s="5">
        <v>23862</v>
      </c>
      <c r="T516" s="5">
        <v>32007</v>
      </c>
      <c r="U516" s="5">
        <v>18632</v>
      </c>
    </row>
    <row r="517" spans="1:21" hidden="1" x14ac:dyDescent="0.2">
      <c r="A517" s="4">
        <v>44469</v>
      </c>
      <c r="B517" s="5">
        <v>39832</v>
      </c>
      <c r="C517" s="5">
        <v>29037</v>
      </c>
      <c r="D517" s="5">
        <v>22308</v>
      </c>
      <c r="E517" s="5">
        <v>47616</v>
      </c>
      <c r="F517" s="5">
        <v>148371</v>
      </c>
      <c r="G517" s="5">
        <v>34177</v>
      </c>
      <c r="H517" s="5">
        <v>36742</v>
      </c>
      <c r="I517" s="5">
        <v>45067</v>
      </c>
      <c r="J517" s="5">
        <v>43208</v>
      </c>
      <c r="K517" s="5">
        <v>22901</v>
      </c>
      <c r="L517" s="5">
        <v>26234</v>
      </c>
      <c r="M517" s="5">
        <v>28713</v>
      </c>
      <c r="N517" s="5">
        <v>20751</v>
      </c>
      <c r="O517" s="5">
        <v>114405</v>
      </c>
      <c r="P517" s="5">
        <v>29315</v>
      </c>
      <c r="Q517" s="5">
        <v>41540</v>
      </c>
      <c r="R517" s="5">
        <v>17927</v>
      </c>
      <c r="S517" s="5">
        <v>23878</v>
      </c>
      <c r="T517" s="5">
        <v>32035</v>
      </c>
      <c r="U517" s="5">
        <v>18648</v>
      </c>
    </row>
    <row r="518" spans="1:21" hidden="1" x14ac:dyDescent="0.2">
      <c r="A518" s="4">
        <v>44470</v>
      </c>
      <c r="B518" s="5">
        <v>39861</v>
      </c>
      <c r="C518" s="5">
        <v>29075</v>
      </c>
      <c r="D518" s="5">
        <v>22326</v>
      </c>
      <c r="E518" s="5">
        <v>47673</v>
      </c>
      <c r="F518" s="5">
        <v>148521</v>
      </c>
      <c r="G518" s="5">
        <v>34203</v>
      </c>
      <c r="H518" s="5">
        <v>36765</v>
      </c>
      <c r="I518" s="5">
        <v>45086</v>
      </c>
      <c r="J518" s="5">
        <v>43249</v>
      </c>
      <c r="K518" s="5">
        <v>22925</v>
      </c>
      <c r="L518" s="5">
        <v>26275</v>
      </c>
      <c r="M518" s="5">
        <v>28725</v>
      </c>
      <c r="N518" s="5">
        <v>20780</v>
      </c>
      <c r="O518" s="5">
        <v>114490</v>
      </c>
      <c r="P518" s="5">
        <v>29326</v>
      </c>
      <c r="Q518" s="5">
        <v>41556</v>
      </c>
      <c r="R518" s="5">
        <v>17930</v>
      </c>
      <c r="S518" s="5">
        <v>23893</v>
      </c>
      <c r="T518" s="5">
        <v>32060</v>
      </c>
      <c r="U518" s="5">
        <v>18665</v>
      </c>
    </row>
    <row r="519" spans="1:21" hidden="1" x14ac:dyDescent="0.2">
      <c r="A519" s="4">
        <v>44473</v>
      </c>
      <c r="B519" s="5">
        <v>39934</v>
      </c>
      <c r="C519" s="5">
        <v>29138</v>
      </c>
      <c r="D519" s="5">
        <v>22374</v>
      </c>
      <c r="E519" s="5">
        <v>47829</v>
      </c>
      <c r="F519" s="5">
        <v>148813</v>
      </c>
      <c r="G519" s="5">
        <v>34276</v>
      </c>
      <c r="H519" s="5">
        <v>36798</v>
      </c>
      <c r="I519" s="5">
        <v>45143</v>
      </c>
      <c r="J519" s="5">
        <v>43335</v>
      </c>
      <c r="K519" s="5">
        <v>22988</v>
      </c>
      <c r="L519" s="5">
        <v>26354</v>
      </c>
      <c r="M519" s="5">
        <v>28741</v>
      </c>
      <c r="N519" s="5">
        <v>20839</v>
      </c>
      <c r="O519" s="5">
        <v>114719</v>
      </c>
      <c r="P519" s="5">
        <v>29346</v>
      </c>
      <c r="Q519" s="5">
        <v>41587</v>
      </c>
      <c r="R519" s="5">
        <v>17936</v>
      </c>
      <c r="S519" s="5">
        <v>23927</v>
      </c>
      <c r="T519" s="5">
        <v>32111</v>
      </c>
      <c r="U519" s="5">
        <v>18688</v>
      </c>
    </row>
    <row r="520" spans="1:21" hidden="1" x14ac:dyDescent="0.2">
      <c r="A520" s="4">
        <v>44474</v>
      </c>
      <c r="B520" s="5">
        <v>39943</v>
      </c>
      <c r="C520" s="5">
        <v>29146</v>
      </c>
      <c r="D520" s="5">
        <v>22397</v>
      </c>
      <c r="E520" s="5">
        <v>47838</v>
      </c>
      <c r="F520" s="5">
        <v>148880</v>
      </c>
      <c r="G520" s="5">
        <v>34287</v>
      </c>
      <c r="H520" s="5">
        <v>36807</v>
      </c>
      <c r="I520" s="5">
        <v>45162</v>
      </c>
      <c r="J520" s="5">
        <v>43352</v>
      </c>
      <c r="K520" s="5">
        <v>22993</v>
      </c>
      <c r="L520" s="5">
        <v>26365</v>
      </c>
      <c r="M520" s="5">
        <v>28748</v>
      </c>
      <c r="N520" s="5">
        <v>20848</v>
      </c>
      <c r="O520" s="5">
        <v>114779</v>
      </c>
      <c r="P520" s="5">
        <v>29347</v>
      </c>
      <c r="Q520" s="5">
        <v>41594</v>
      </c>
      <c r="R520" s="5">
        <v>17938</v>
      </c>
      <c r="S520" s="5">
        <v>23935</v>
      </c>
      <c r="T520" s="5">
        <v>32115</v>
      </c>
      <c r="U520" s="5">
        <v>18696</v>
      </c>
    </row>
    <row r="521" spans="1:21" hidden="1" x14ac:dyDescent="0.2">
      <c r="A521" s="4">
        <v>44475</v>
      </c>
      <c r="B521" s="5">
        <v>39964</v>
      </c>
      <c r="C521" s="5">
        <v>29166</v>
      </c>
      <c r="D521" s="5">
        <v>22433</v>
      </c>
      <c r="E521" s="5">
        <v>47910</v>
      </c>
      <c r="F521" s="5">
        <v>149004</v>
      </c>
      <c r="G521" s="5">
        <v>34325</v>
      </c>
      <c r="H521" s="5">
        <v>36815</v>
      </c>
      <c r="I521" s="5">
        <v>45184</v>
      </c>
      <c r="J521" s="5">
        <v>43396</v>
      </c>
      <c r="K521" s="5">
        <v>23005</v>
      </c>
      <c r="L521" s="5">
        <v>26391</v>
      </c>
      <c r="M521" s="5">
        <v>28752</v>
      </c>
      <c r="N521" s="5">
        <v>20884</v>
      </c>
      <c r="O521" s="5">
        <v>114873</v>
      </c>
      <c r="P521" s="5">
        <v>29357</v>
      </c>
      <c r="Q521" s="5">
        <v>41609</v>
      </c>
      <c r="R521" s="5">
        <v>17943</v>
      </c>
      <c r="S521" s="5">
        <v>23952</v>
      </c>
      <c r="T521" s="5">
        <v>32129</v>
      </c>
      <c r="U521" s="5">
        <v>18707</v>
      </c>
    </row>
    <row r="522" spans="1:21" hidden="1" x14ac:dyDescent="0.2">
      <c r="A522" s="4">
        <v>44476</v>
      </c>
      <c r="B522" s="5">
        <v>39997</v>
      </c>
      <c r="C522" s="5">
        <v>29201</v>
      </c>
      <c r="D522" s="5">
        <v>22456</v>
      </c>
      <c r="E522" s="5">
        <v>47986</v>
      </c>
      <c r="F522" s="5">
        <v>149154</v>
      </c>
      <c r="G522" s="5">
        <v>34390</v>
      </c>
      <c r="H522" s="5">
        <v>36837</v>
      </c>
      <c r="I522" s="5">
        <v>45217</v>
      </c>
      <c r="J522" s="5">
        <v>43448</v>
      </c>
      <c r="K522" s="5">
        <v>23038</v>
      </c>
      <c r="L522" s="5">
        <v>26435</v>
      </c>
      <c r="M522" s="5">
        <v>28762</v>
      </c>
      <c r="N522" s="5">
        <v>20916</v>
      </c>
      <c r="O522" s="5">
        <v>114992</v>
      </c>
      <c r="P522" s="5">
        <v>29369</v>
      </c>
      <c r="Q522" s="5">
        <v>41639</v>
      </c>
      <c r="R522" s="5">
        <v>17949</v>
      </c>
      <c r="S522" s="5">
        <v>23975</v>
      </c>
      <c r="T522" s="5">
        <v>32153</v>
      </c>
      <c r="U522" s="5">
        <v>18722</v>
      </c>
    </row>
    <row r="523" spans="1:21" hidden="1" x14ac:dyDescent="0.2">
      <c r="A523" s="4">
        <v>44477</v>
      </c>
      <c r="B523" s="5">
        <v>40012</v>
      </c>
      <c r="C523" s="5">
        <v>29227</v>
      </c>
      <c r="D523" s="5">
        <v>22496</v>
      </c>
      <c r="E523" s="5">
        <v>48064</v>
      </c>
      <c r="F523" s="5">
        <v>149294</v>
      </c>
      <c r="G523" s="5">
        <v>34456</v>
      </c>
      <c r="H523" s="5">
        <v>36857</v>
      </c>
      <c r="I523" s="5">
        <v>45258</v>
      </c>
      <c r="J523" s="5">
        <v>43493</v>
      </c>
      <c r="K523" s="5">
        <v>23062</v>
      </c>
      <c r="L523" s="5">
        <v>26464</v>
      </c>
      <c r="M523" s="5">
        <v>28771</v>
      </c>
      <c r="N523" s="5">
        <v>20937</v>
      </c>
      <c r="O523" s="5">
        <v>115110</v>
      </c>
      <c r="P523" s="5">
        <v>29385</v>
      </c>
      <c r="Q523" s="5">
        <v>41664</v>
      </c>
      <c r="R523" s="5">
        <v>17954</v>
      </c>
      <c r="S523" s="5">
        <v>23990</v>
      </c>
      <c r="T523" s="5">
        <v>32178</v>
      </c>
      <c r="U523" s="5">
        <v>18738</v>
      </c>
    </row>
    <row r="524" spans="1:21" hidden="1" x14ac:dyDescent="0.2">
      <c r="A524" s="4">
        <v>44480</v>
      </c>
      <c r="B524" s="5">
        <v>40100</v>
      </c>
      <c r="C524" s="5">
        <v>29314</v>
      </c>
      <c r="D524" s="5">
        <v>22594</v>
      </c>
      <c r="E524" s="5">
        <v>48251</v>
      </c>
      <c r="F524" s="5">
        <v>149707</v>
      </c>
      <c r="G524" s="5">
        <v>34642</v>
      </c>
      <c r="H524" s="5">
        <v>36910</v>
      </c>
      <c r="I524" s="5">
        <v>45341</v>
      </c>
      <c r="J524" s="5">
        <v>43629</v>
      </c>
      <c r="K524" s="5">
        <v>23102</v>
      </c>
      <c r="L524" s="5">
        <v>26572</v>
      </c>
      <c r="M524" s="5">
        <v>28790</v>
      </c>
      <c r="N524" s="5">
        <v>20978</v>
      </c>
      <c r="O524" s="5">
        <v>115384</v>
      </c>
      <c r="P524" s="5">
        <v>29419</v>
      </c>
      <c r="Q524" s="5">
        <v>41713</v>
      </c>
      <c r="R524" s="5">
        <v>17972</v>
      </c>
      <c r="S524" s="5">
        <v>24040</v>
      </c>
      <c r="T524" s="5">
        <v>32233</v>
      </c>
      <c r="U524" s="5">
        <v>18765</v>
      </c>
    </row>
    <row r="525" spans="1:21" hidden="1" x14ac:dyDescent="0.2">
      <c r="A525" s="4">
        <v>44481</v>
      </c>
      <c r="B525" s="5">
        <v>40121</v>
      </c>
      <c r="C525" s="5">
        <v>29343</v>
      </c>
      <c r="D525" s="5">
        <v>22627</v>
      </c>
      <c r="E525" s="5">
        <v>48272</v>
      </c>
      <c r="F525" s="5">
        <v>149801</v>
      </c>
      <c r="G525" s="5">
        <v>34682</v>
      </c>
      <c r="H525" s="5">
        <v>36914</v>
      </c>
      <c r="I525" s="5">
        <v>45354</v>
      </c>
      <c r="J525" s="5">
        <v>43655</v>
      </c>
      <c r="K525" s="5">
        <v>23123</v>
      </c>
      <c r="L525" s="5">
        <v>26596</v>
      </c>
      <c r="M525" s="5">
        <v>28798</v>
      </c>
      <c r="N525" s="5">
        <v>20981</v>
      </c>
      <c r="O525" s="5">
        <v>115464</v>
      </c>
      <c r="P525" s="5">
        <v>29423</v>
      </c>
      <c r="Q525" s="5">
        <v>41730</v>
      </c>
      <c r="R525" s="5">
        <v>17973</v>
      </c>
      <c r="S525" s="5">
        <v>24046</v>
      </c>
      <c r="T525" s="5">
        <v>32237</v>
      </c>
      <c r="U525" s="5">
        <v>18771</v>
      </c>
    </row>
    <row r="526" spans="1:21" hidden="1" x14ac:dyDescent="0.2">
      <c r="A526" s="4">
        <v>44482</v>
      </c>
      <c r="B526" s="5">
        <v>40152</v>
      </c>
      <c r="C526" s="5">
        <v>29382</v>
      </c>
      <c r="D526" s="5">
        <v>22679</v>
      </c>
      <c r="E526" s="5">
        <v>48360</v>
      </c>
      <c r="F526" s="5">
        <v>149963</v>
      </c>
      <c r="G526" s="5">
        <v>34741</v>
      </c>
      <c r="H526" s="5">
        <v>36932</v>
      </c>
      <c r="I526" s="5">
        <v>45381</v>
      </c>
      <c r="J526" s="5">
        <v>43699</v>
      </c>
      <c r="K526" s="5">
        <v>23135</v>
      </c>
      <c r="L526" s="5">
        <v>26624</v>
      </c>
      <c r="M526" s="5">
        <v>28810</v>
      </c>
      <c r="N526" s="5">
        <v>21014</v>
      </c>
      <c r="O526" s="5">
        <v>115589</v>
      </c>
      <c r="P526" s="5">
        <v>29437</v>
      </c>
      <c r="Q526" s="5">
        <v>41746</v>
      </c>
      <c r="R526" s="5">
        <v>17976</v>
      </c>
      <c r="S526" s="5">
        <v>24058</v>
      </c>
      <c r="T526" s="5">
        <v>32264</v>
      </c>
      <c r="U526" s="5">
        <v>18783</v>
      </c>
    </row>
    <row r="527" spans="1:21" hidden="1" x14ac:dyDescent="0.2">
      <c r="A527" s="4">
        <v>44483</v>
      </c>
      <c r="B527" s="5">
        <v>40202</v>
      </c>
      <c r="C527" s="5">
        <v>29431</v>
      </c>
      <c r="D527" s="5">
        <v>22735</v>
      </c>
      <c r="E527" s="5">
        <v>48487</v>
      </c>
      <c r="F527" s="5">
        <v>150158</v>
      </c>
      <c r="G527" s="5">
        <v>34841</v>
      </c>
      <c r="H527" s="5">
        <v>36974</v>
      </c>
      <c r="I527" s="5">
        <v>45422</v>
      </c>
      <c r="J527" s="5">
        <v>43757</v>
      </c>
      <c r="K527" s="5">
        <v>23167</v>
      </c>
      <c r="L527" s="5">
        <v>26696</v>
      </c>
      <c r="M527" s="5">
        <v>28822</v>
      </c>
      <c r="N527" s="5">
        <v>21041</v>
      </c>
      <c r="O527" s="5">
        <v>115749</v>
      </c>
      <c r="P527" s="5">
        <v>29459</v>
      </c>
      <c r="Q527" s="5">
        <v>41774</v>
      </c>
      <c r="R527" s="5">
        <v>17987</v>
      </c>
      <c r="S527" s="5">
        <v>24073</v>
      </c>
      <c r="T527" s="5">
        <v>32285</v>
      </c>
      <c r="U527" s="5">
        <v>18806</v>
      </c>
    </row>
    <row r="528" spans="1:21" hidden="1" x14ac:dyDescent="0.2">
      <c r="A528" s="4">
        <v>44484</v>
      </c>
      <c r="B528" s="5">
        <v>40250</v>
      </c>
      <c r="C528" s="5">
        <v>29498</v>
      </c>
      <c r="D528" s="5">
        <v>22797</v>
      </c>
      <c r="E528" s="5">
        <v>48624</v>
      </c>
      <c r="F528" s="5">
        <v>150358</v>
      </c>
      <c r="G528" s="5">
        <v>34968</v>
      </c>
      <c r="H528" s="5">
        <v>37019</v>
      </c>
      <c r="I528" s="5">
        <v>45464</v>
      </c>
      <c r="J528" s="5">
        <v>43830</v>
      </c>
      <c r="K528" s="5">
        <v>23202</v>
      </c>
      <c r="L528" s="5">
        <v>26785</v>
      </c>
      <c r="M528" s="5">
        <v>28833</v>
      </c>
      <c r="N528" s="5">
        <v>21072</v>
      </c>
      <c r="O528" s="5">
        <v>115915</v>
      </c>
      <c r="P528" s="5">
        <v>29479</v>
      </c>
      <c r="Q528" s="5">
        <v>41803</v>
      </c>
      <c r="R528" s="5">
        <v>17996</v>
      </c>
      <c r="S528" s="5">
        <v>24087</v>
      </c>
      <c r="T528" s="5">
        <v>32316</v>
      </c>
      <c r="U528" s="5">
        <v>18819</v>
      </c>
    </row>
    <row r="529" spans="1:21" hidden="1" x14ac:dyDescent="0.2">
      <c r="A529" s="4">
        <v>44487</v>
      </c>
      <c r="B529" s="5">
        <v>40391</v>
      </c>
      <c r="C529" s="5">
        <v>29626</v>
      </c>
      <c r="D529" s="5">
        <v>22970</v>
      </c>
      <c r="E529" s="5">
        <v>48901</v>
      </c>
      <c r="F529" s="5">
        <v>151001</v>
      </c>
      <c r="G529" s="5">
        <v>35260</v>
      </c>
      <c r="H529" s="5">
        <v>37123</v>
      </c>
      <c r="I529" s="5">
        <v>45561</v>
      </c>
      <c r="J529" s="5">
        <v>44010</v>
      </c>
      <c r="K529" s="5">
        <v>23318</v>
      </c>
      <c r="L529" s="5">
        <v>26984</v>
      </c>
      <c r="M529" s="5">
        <v>28877</v>
      </c>
      <c r="N529" s="5">
        <v>21135</v>
      </c>
      <c r="O529" s="5">
        <v>116384</v>
      </c>
      <c r="P529" s="5">
        <v>29568</v>
      </c>
      <c r="Q529" s="5">
        <v>41890</v>
      </c>
      <c r="R529" s="5">
        <v>18026</v>
      </c>
      <c r="S529" s="5">
        <v>24114</v>
      </c>
      <c r="T529" s="5">
        <v>32398</v>
      </c>
      <c r="U529" s="5">
        <v>18852</v>
      </c>
    </row>
    <row r="530" spans="1:21" hidden="1" x14ac:dyDescent="0.2">
      <c r="A530" s="4">
        <v>44488</v>
      </c>
      <c r="B530" s="5">
        <v>40428</v>
      </c>
      <c r="C530" s="5">
        <v>29676</v>
      </c>
      <c r="D530" s="5">
        <v>23044</v>
      </c>
      <c r="E530" s="5">
        <v>48938</v>
      </c>
      <c r="F530" s="5">
        <v>151171</v>
      </c>
      <c r="G530" s="5">
        <v>35306</v>
      </c>
      <c r="H530" s="5">
        <v>37144</v>
      </c>
      <c r="I530" s="5">
        <v>45577</v>
      </c>
      <c r="J530" s="5">
        <v>44056</v>
      </c>
      <c r="K530" s="5">
        <v>23349</v>
      </c>
      <c r="L530" s="5">
        <v>27024</v>
      </c>
      <c r="M530" s="5">
        <v>28888</v>
      </c>
      <c r="N530" s="5">
        <v>21140</v>
      </c>
      <c r="O530" s="5">
        <v>116541</v>
      </c>
      <c r="P530" s="5">
        <v>29589</v>
      </c>
      <c r="Q530" s="5">
        <v>41919</v>
      </c>
      <c r="R530" s="5">
        <v>18043</v>
      </c>
      <c r="S530" s="5">
        <v>24129</v>
      </c>
      <c r="T530" s="5">
        <v>32413</v>
      </c>
      <c r="U530" s="5">
        <v>18873</v>
      </c>
    </row>
    <row r="531" spans="1:21" hidden="1" x14ac:dyDescent="0.2">
      <c r="A531" s="4">
        <v>44489</v>
      </c>
      <c r="B531" s="5">
        <v>40496</v>
      </c>
      <c r="C531" s="5">
        <v>29760</v>
      </c>
      <c r="D531" s="5">
        <v>23165</v>
      </c>
      <c r="E531" s="5">
        <v>49119</v>
      </c>
      <c r="F531" s="5">
        <v>151458</v>
      </c>
      <c r="G531" s="5">
        <v>35393</v>
      </c>
      <c r="H531" s="5">
        <v>37220</v>
      </c>
      <c r="I531" s="5">
        <v>45615</v>
      </c>
      <c r="J531" s="5">
        <v>44139</v>
      </c>
      <c r="K531" s="5">
        <v>23423</v>
      </c>
      <c r="L531" s="5">
        <v>27104</v>
      </c>
      <c r="M531" s="5">
        <v>28905</v>
      </c>
      <c r="N531" s="5">
        <v>21193</v>
      </c>
      <c r="O531" s="5">
        <v>116775</v>
      </c>
      <c r="P531" s="5">
        <v>29620</v>
      </c>
      <c r="Q531" s="5">
        <v>41965</v>
      </c>
      <c r="R531" s="5">
        <v>18062</v>
      </c>
      <c r="S531" s="5">
        <v>24151</v>
      </c>
      <c r="T531" s="5">
        <v>32450</v>
      </c>
      <c r="U531" s="5">
        <v>18903</v>
      </c>
    </row>
    <row r="532" spans="1:21" hidden="1" x14ac:dyDescent="0.2">
      <c r="A532" s="4">
        <v>44490</v>
      </c>
      <c r="B532" s="5">
        <v>40621</v>
      </c>
      <c r="C532" s="5">
        <v>29851</v>
      </c>
      <c r="D532" s="5">
        <v>23305</v>
      </c>
      <c r="E532" s="5">
        <v>49308</v>
      </c>
      <c r="F532" s="5">
        <v>151836</v>
      </c>
      <c r="G532" s="5">
        <v>35618</v>
      </c>
      <c r="H532" s="5">
        <v>37300</v>
      </c>
      <c r="I532" s="5">
        <v>45690</v>
      </c>
      <c r="J532" s="5">
        <v>44284</v>
      </c>
      <c r="K532" s="5">
        <v>23543</v>
      </c>
      <c r="L532" s="5">
        <v>27238</v>
      </c>
      <c r="M532" s="5">
        <v>28928</v>
      </c>
      <c r="N532" s="5">
        <v>21254</v>
      </c>
      <c r="O532" s="5">
        <v>117070</v>
      </c>
      <c r="P532" s="5">
        <v>29678</v>
      </c>
      <c r="Q532" s="5">
        <v>42020</v>
      </c>
      <c r="R532" s="5">
        <v>18086</v>
      </c>
      <c r="S532" s="5">
        <v>24188</v>
      </c>
      <c r="T532" s="5">
        <v>32512</v>
      </c>
      <c r="U532" s="5">
        <v>18947</v>
      </c>
    </row>
    <row r="533" spans="1:21" hidden="1" x14ac:dyDescent="0.2">
      <c r="A533" s="4">
        <v>44491</v>
      </c>
      <c r="B533" s="5">
        <v>40747</v>
      </c>
      <c r="C533" s="5">
        <v>29962</v>
      </c>
      <c r="D533" s="5">
        <v>23465</v>
      </c>
      <c r="E533" s="5">
        <v>49541</v>
      </c>
      <c r="F533" s="5">
        <v>152232</v>
      </c>
      <c r="G533" s="5">
        <v>35810</v>
      </c>
      <c r="H533" s="5">
        <v>37389</v>
      </c>
      <c r="I533" s="5">
        <v>45767</v>
      </c>
      <c r="J533" s="5">
        <v>44422</v>
      </c>
      <c r="K533" s="5">
        <v>23642</v>
      </c>
      <c r="L533" s="5">
        <v>27413</v>
      </c>
      <c r="M533" s="5">
        <v>28978</v>
      </c>
      <c r="N533" s="5">
        <v>21308</v>
      </c>
      <c r="O533" s="5">
        <v>117418</v>
      </c>
      <c r="P533" s="5">
        <v>29730</v>
      </c>
      <c r="Q533" s="5">
        <v>42077</v>
      </c>
      <c r="R533" s="5">
        <v>18117</v>
      </c>
      <c r="S533" s="5">
        <v>24240</v>
      </c>
      <c r="T533" s="5">
        <v>32575</v>
      </c>
      <c r="U533" s="5">
        <v>18992</v>
      </c>
    </row>
    <row r="534" spans="1:21" hidden="1" x14ac:dyDescent="0.2">
      <c r="A534" s="4">
        <v>44494</v>
      </c>
      <c r="B534" s="5">
        <v>41127</v>
      </c>
      <c r="C534" s="5">
        <v>30180</v>
      </c>
      <c r="D534" s="5">
        <v>23876</v>
      </c>
      <c r="E534" s="5">
        <v>50144</v>
      </c>
      <c r="F534" s="5">
        <v>153375</v>
      </c>
      <c r="G534" s="5">
        <v>36354</v>
      </c>
      <c r="H534" s="5">
        <v>37586</v>
      </c>
      <c r="I534" s="5">
        <v>45964</v>
      </c>
      <c r="J534" s="5">
        <v>44782</v>
      </c>
      <c r="K534" s="5">
        <v>23931</v>
      </c>
      <c r="L534" s="5">
        <v>27863</v>
      </c>
      <c r="M534" s="5">
        <v>29089</v>
      </c>
      <c r="N534" s="5">
        <v>21440</v>
      </c>
      <c r="O534" s="5">
        <v>118354</v>
      </c>
      <c r="P534" s="5">
        <v>29851</v>
      </c>
      <c r="Q534" s="5">
        <v>42224</v>
      </c>
      <c r="R534" s="5">
        <v>18189</v>
      </c>
      <c r="S534" s="5">
        <v>24352</v>
      </c>
      <c r="T534" s="5">
        <v>32728</v>
      </c>
      <c r="U534" s="5">
        <v>19104</v>
      </c>
    </row>
    <row r="535" spans="1:21" hidden="1" x14ac:dyDescent="0.2">
      <c r="A535" s="4">
        <v>44495</v>
      </c>
      <c r="B535" s="5">
        <v>41209</v>
      </c>
      <c r="C535" s="5">
        <v>30254</v>
      </c>
      <c r="D535" s="5">
        <v>24016</v>
      </c>
      <c r="E535" s="5">
        <v>50224</v>
      </c>
      <c r="F535" s="5">
        <v>153714</v>
      </c>
      <c r="G535" s="5">
        <v>36449</v>
      </c>
      <c r="H535" s="5">
        <v>37620</v>
      </c>
      <c r="I535" s="5">
        <v>46006</v>
      </c>
      <c r="J535" s="5">
        <v>44862</v>
      </c>
      <c r="K535" s="5">
        <v>23993</v>
      </c>
      <c r="L535" s="5">
        <v>27988</v>
      </c>
      <c r="M535" s="5">
        <v>29124</v>
      </c>
      <c r="N535" s="5">
        <v>21468</v>
      </c>
      <c r="O535" s="5">
        <v>118633</v>
      </c>
      <c r="P535" s="5">
        <v>29893</v>
      </c>
      <c r="Q535" s="5">
        <v>42276</v>
      </c>
      <c r="R535" s="5">
        <v>18221</v>
      </c>
      <c r="S535" s="5">
        <v>24372</v>
      </c>
      <c r="T535" s="5">
        <v>32752</v>
      </c>
      <c r="U535" s="5">
        <v>19140</v>
      </c>
    </row>
    <row r="536" spans="1:21" hidden="1" x14ac:dyDescent="0.2">
      <c r="A536" s="4">
        <v>44496</v>
      </c>
      <c r="B536" s="5">
        <v>41340</v>
      </c>
      <c r="C536" s="5">
        <v>30396</v>
      </c>
      <c r="D536" s="5">
        <v>24211</v>
      </c>
      <c r="E536" s="5">
        <v>50525</v>
      </c>
      <c r="F536" s="5">
        <v>154233</v>
      </c>
      <c r="G536" s="5">
        <v>36602</v>
      </c>
      <c r="H536" s="5">
        <v>37728</v>
      </c>
      <c r="I536" s="5">
        <v>46115</v>
      </c>
      <c r="J536" s="5">
        <v>45059</v>
      </c>
      <c r="K536" s="5">
        <v>24152</v>
      </c>
      <c r="L536" s="5">
        <v>28193</v>
      </c>
      <c r="M536" s="5">
        <v>29160</v>
      </c>
      <c r="N536" s="5">
        <v>21532</v>
      </c>
      <c r="O536" s="5">
        <v>119073</v>
      </c>
      <c r="P536" s="5">
        <v>29946</v>
      </c>
      <c r="Q536" s="5">
        <v>42345</v>
      </c>
      <c r="R536" s="5">
        <v>18262</v>
      </c>
      <c r="S536" s="5">
        <v>24428</v>
      </c>
      <c r="T536" s="5">
        <v>32830</v>
      </c>
      <c r="U536" s="5">
        <v>19209</v>
      </c>
    </row>
    <row r="537" spans="1:21" hidden="1" x14ac:dyDescent="0.2">
      <c r="A537" s="4">
        <v>44497</v>
      </c>
      <c r="B537" s="5">
        <v>41602</v>
      </c>
      <c r="C537" s="5">
        <v>30604</v>
      </c>
      <c r="D537" s="5">
        <v>24431</v>
      </c>
      <c r="E537" s="5">
        <v>50895</v>
      </c>
      <c r="F537" s="5">
        <v>154809</v>
      </c>
      <c r="G537" s="5">
        <v>36895</v>
      </c>
      <c r="H537" s="5">
        <v>37879</v>
      </c>
      <c r="I537" s="5">
        <v>46255</v>
      </c>
      <c r="J537" s="5">
        <v>45263</v>
      </c>
      <c r="K537" s="5">
        <v>24352</v>
      </c>
      <c r="L537" s="5">
        <v>28439</v>
      </c>
      <c r="M537" s="5">
        <v>29205</v>
      </c>
      <c r="N537" s="5">
        <v>21614</v>
      </c>
      <c r="O537" s="5">
        <v>119623</v>
      </c>
      <c r="P537" s="5">
        <v>30017</v>
      </c>
      <c r="Q537" s="5">
        <v>42465</v>
      </c>
      <c r="R537" s="5">
        <v>18326</v>
      </c>
      <c r="S537" s="5">
        <v>24485</v>
      </c>
      <c r="T537" s="5">
        <v>32931</v>
      </c>
      <c r="U537" s="5">
        <v>19288</v>
      </c>
    </row>
    <row r="538" spans="1:21" hidden="1" x14ac:dyDescent="0.2">
      <c r="A538" s="4">
        <v>44498</v>
      </c>
      <c r="B538" s="5">
        <v>41801</v>
      </c>
      <c r="C538" s="5">
        <v>30780</v>
      </c>
      <c r="D538" s="5">
        <v>24691</v>
      </c>
      <c r="E538" s="5">
        <v>51283</v>
      </c>
      <c r="F538" s="5">
        <v>155359</v>
      </c>
      <c r="G538" s="5">
        <v>37217</v>
      </c>
      <c r="H538" s="5">
        <v>37999</v>
      </c>
      <c r="I538" s="5">
        <v>46370</v>
      </c>
      <c r="J538" s="5">
        <v>45488</v>
      </c>
      <c r="K538" s="5">
        <v>24546</v>
      </c>
      <c r="L538" s="5">
        <v>28768</v>
      </c>
      <c r="M538" s="5">
        <v>29281</v>
      </c>
      <c r="N538" s="5">
        <v>21708</v>
      </c>
      <c r="O538" s="5">
        <v>120125</v>
      </c>
      <c r="P538" s="5">
        <v>30094</v>
      </c>
      <c r="Q538" s="5">
        <v>42575</v>
      </c>
      <c r="R538" s="5">
        <v>18396</v>
      </c>
      <c r="S538" s="5">
        <v>24551</v>
      </c>
      <c r="T538" s="5">
        <v>33007</v>
      </c>
      <c r="U538" s="5">
        <v>19380</v>
      </c>
    </row>
    <row r="539" spans="1:21" hidden="1" x14ac:dyDescent="0.2">
      <c r="A539" s="4">
        <v>44501</v>
      </c>
      <c r="B539" s="5">
        <v>42468</v>
      </c>
      <c r="C539" s="5">
        <v>31255</v>
      </c>
      <c r="D539" s="5">
        <v>25345</v>
      </c>
      <c r="E539" s="5">
        <v>52213</v>
      </c>
      <c r="F539" s="5">
        <v>157075</v>
      </c>
      <c r="G539" s="5">
        <v>37937</v>
      </c>
      <c r="H539" s="5">
        <v>38389</v>
      </c>
      <c r="I539" s="5">
        <v>46691</v>
      </c>
      <c r="J539" s="5">
        <v>46131</v>
      </c>
      <c r="K539" s="5">
        <v>25027</v>
      </c>
      <c r="L539" s="5">
        <v>29755</v>
      </c>
      <c r="M539" s="5">
        <v>29458</v>
      </c>
      <c r="N539" s="5">
        <v>21884</v>
      </c>
      <c r="O539" s="5">
        <v>121653</v>
      </c>
      <c r="P539" s="5">
        <v>30322</v>
      </c>
      <c r="Q539" s="5">
        <v>42876</v>
      </c>
      <c r="R539" s="5">
        <v>18539</v>
      </c>
      <c r="S539" s="5">
        <v>24706</v>
      </c>
      <c r="T539" s="5">
        <v>33317</v>
      </c>
      <c r="U539" s="5">
        <v>19589</v>
      </c>
    </row>
    <row r="540" spans="1:21" hidden="1" x14ac:dyDescent="0.2">
      <c r="A540" s="4">
        <v>44502</v>
      </c>
      <c r="B540" s="5">
        <v>42567</v>
      </c>
      <c r="C540" s="5">
        <v>31349</v>
      </c>
      <c r="D540" s="5">
        <v>25416</v>
      </c>
      <c r="E540" s="5">
        <v>52303</v>
      </c>
      <c r="F540" s="5">
        <v>157461</v>
      </c>
      <c r="G540" s="5">
        <v>38037</v>
      </c>
      <c r="H540" s="5">
        <v>38448</v>
      </c>
      <c r="I540" s="5">
        <v>46770</v>
      </c>
      <c r="J540" s="5">
        <v>46200</v>
      </c>
      <c r="K540" s="5">
        <v>25119</v>
      </c>
      <c r="L540" s="5">
        <v>29926</v>
      </c>
      <c r="M540" s="5">
        <v>29506</v>
      </c>
      <c r="N540" s="5">
        <v>21917</v>
      </c>
      <c r="O540" s="5">
        <v>121969</v>
      </c>
      <c r="P540" s="5">
        <v>30348</v>
      </c>
      <c r="Q540" s="5">
        <v>42924</v>
      </c>
      <c r="R540" s="5">
        <v>18557</v>
      </c>
      <c r="S540" s="5">
        <v>24730</v>
      </c>
      <c r="T540" s="5">
        <v>33347</v>
      </c>
      <c r="U540" s="5">
        <v>19603</v>
      </c>
    </row>
    <row r="541" spans="1:21" hidden="1" x14ac:dyDescent="0.2">
      <c r="A541" s="4">
        <v>44503</v>
      </c>
      <c r="B541" s="5">
        <v>42745</v>
      </c>
      <c r="C541" s="5">
        <v>31487</v>
      </c>
      <c r="D541" s="5">
        <v>25591</v>
      </c>
      <c r="E541" s="5">
        <v>52511</v>
      </c>
      <c r="F541" s="5">
        <v>157858</v>
      </c>
      <c r="G541" s="5">
        <v>38154</v>
      </c>
      <c r="H541" s="5">
        <v>38530</v>
      </c>
      <c r="I541" s="5">
        <v>46827</v>
      </c>
      <c r="J541" s="5">
        <v>46340</v>
      </c>
      <c r="K541" s="5">
        <v>25207</v>
      </c>
      <c r="L541" s="5">
        <v>30085</v>
      </c>
      <c r="M541" s="5">
        <v>29558</v>
      </c>
      <c r="N541" s="5">
        <v>21948</v>
      </c>
      <c r="O541" s="5">
        <v>122346</v>
      </c>
      <c r="P541" s="5">
        <v>30389</v>
      </c>
      <c r="Q541" s="5">
        <v>43024</v>
      </c>
      <c r="R541" s="5">
        <v>18592</v>
      </c>
      <c r="S541" s="5">
        <v>24785</v>
      </c>
      <c r="T541" s="5">
        <v>33427</v>
      </c>
      <c r="U541" s="5">
        <v>19688</v>
      </c>
    </row>
    <row r="542" spans="1:21" hidden="1" x14ac:dyDescent="0.2">
      <c r="A542" s="4">
        <v>44504</v>
      </c>
      <c r="B542" s="5">
        <v>43168</v>
      </c>
      <c r="C542" s="5">
        <v>31806</v>
      </c>
      <c r="D542" s="5">
        <v>25913</v>
      </c>
      <c r="E542" s="5">
        <v>53060</v>
      </c>
      <c r="F542" s="5">
        <v>158808</v>
      </c>
      <c r="G542" s="5">
        <v>38510</v>
      </c>
      <c r="H542" s="5">
        <v>38693</v>
      </c>
      <c r="I542" s="5">
        <v>46985</v>
      </c>
      <c r="J542" s="5">
        <v>46707</v>
      </c>
      <c r="K542" s="5">
        <v>25500</v>
      </c>
      <c r="L542" s="5">
        <v>30513</v>
      </c>
      <c r="M542" s="5">
        <v>29659</v>
      </c>
      <c r="N542" s="5">
        <v>22061</v>
      </c>
      <c r="O542" s="5">
        <v>123179</v>
      </c>
      <c r="P542" s="5">
        <v>30515</v>
      </c>
      <c r="Q542" s="5">
        <v>43263</v>
      </c>
      <c r="R542" s="5">
        <v>18691</v>
      </c>
      <c r="S542" s="5">
        <v>24888</v>
      </c>
      <c r="T542" s="5">
        <v>33583</v>
      </c>
      <c r="U542" s="5">
        <v>19858</v>
      </c>
    </row>
    <row r="543" spans="1:21" hidden="1" x14ac:dyDescent="0.2">
      <c r="A543" s="4">
        <v>44505</v>
      </c>
      <c r="B543" s="5">
        <v>43644</v>
      </c>
      <c r="C543" s="5">
        <v>32120</v>
      </c>
      <c r="D543" s="5">
        <v>26262</v>
      </c>
      <c r="E543" s="5">
        <v>53671</v>
      </c>
      <c r="F543" s="5">
        <v>159725</v>
      </c>
      <c r="G543" s="5">
        <v>39087</v>
      </c>
      <c r="H543" s="5">
        <v>38902</v>
      </c>
      <c r="I543" s="5">
        <v>47180</v>
      </c>
      <c r="J543" s="5">
        <v>47169</v>
      </c>
      <c r="K543" s="5">
        <v>25761</v>
      </c>
      <c r="L543" s="5">
        <v>30926</v>
      </c>
      <c r="M543" s="5">
        <v>29765</v>
      </c>
      <c r="N543" s="5">
        <v>22224</v>
      </c>
      <c r="O543" s="5">
        <v>123967</v>
      </c>
      <c r="P543" s="5">
        <v>30675</v>
      </c>
      <c r="Q543" s="5">
        <v>43468</v>
      </c>
      <c r="R543" s="5">
        <v>18847</v>
      </c>
      <c r="S543" s="5">
        <v>25016</v>
      </c>
      <c r="T543" s="5">
        <v>33726</v>
      </c>
      <c r="U543" s="5">
        <v>20029</v>
      </c>
    </row>
    <row r="544" spans="1:21" hidden="1" x14ac:dyDescent="0.2">
      <c r="A544" s="4">
        <v>44508</v>
      </c>
      <c r="B544" s="5">
        <v>44924</v>
      </c>
      <c r="C544" s="5">
        <v>32874</v>
      </c>
      <c r="D544" s="5">
        <v>27256</v>
      </c>
      <c r="E544" s="5">
        <v>55182</v>
      </c>
      <c r="F544" s="5">
        <v>161934</v>
      </c>
      <c r="G544" s="5">
        <v>40385</v>
      </c>
      <c r="H544" s="5">
        <v>39515</v>
      </c>
      <c r="I544" s="5">
        <v>47881</v>
      </c>
      <c r="J544" s="5">
        <v>48465</v>
      </c>
      <c r="K544" s="5">
        <v>26460</v>
      </c>
      <c r="L544" s="5">
        <v>32287</v>
      </c>
      <c r="M544" s="5">
        <v>30061</v>
      </c>
      <c r="N544" s="5">
        <v>22609</v>
      </c>
      <c r="O544" s="5">
        <v>125923</v>
      </c>
      <c r="P544" s="5">
        <v>31094</v>
      </c>
      <c r="Q544" s="5">
        <v>44135</v>
      </c>
      <c r="R544" s="5">
        <v>19077</v>
      </c>
      <c r="S544" s="5">
        <v>25366</v>
      </c>
      <c r="T544" s="5">
        <v>34179</v>
      </c>
      <c r="U544" s="5">
        <v>20391</v>
      </c>
    </row>
    <row r="545" spans="1:21" hidden="1" x14ac:dyDescent="0.2">
      <c r="A545" s="4">
        <v>44509</v>
      </c>
      <c r="B545" s="5">
        <v>45169</v>
      </c>
      <c r="C545" s="5">
        <v>33102</v>
      </c>
      <c r="D545" s="5">
        <v>27513</v>
      </c>
      <c r="E545" s="5">
        <v>55442</v>
      </c>
      <c r="F545" s="5">
        <v>162635</v>
      </c>
      <c r="G545" s="5">
        <v>40596</v>
      </c>
      <c r="H545" s="5">
        <v>39618</v>
      </c>
      <c r="I545" s="5">
        <v>48038</v>
      </c>
      <c r="J545" s="5">
        <v>48660</v>
      </c>
      <c r="K545" s="5">
        <v>26654</v>
      </c>
      <c r="L545" s="5">
        <v>32692</v>
      </c>
      <c r="M545" s="5">
        <v>30158</v>
      </c>
      <c r="N545" s="5">
        <v>22720</v>
      </c>
      <c r="O545" s="5">
        <v>126579</v>
      </c>
      <c r="P545" s="5">
        <v>31181</v>
      </c>
      <c r="Q545" s="5">
        <v>44329</v>
      </c>
      <c r="R545" s="5">
        <v>19164</v>
      </c>
      <c r="S545" s="5">
        <v>25439</v>
      </c>
      <c r="T545" s="5">
        <v>34373</v>
      </c>
      <c r="U545" s="5">
        <v>20524</v>
      </c>
    </row>
    <row r="546" spans="1:21" hidden="1" x14ac:dyDescent="0.2">
      <c r="A546" s="4">
        <v>44510</v>
      </c>
      <c r="B546" s="5">
        <v>45683</v>
      </c>
      <c r="C546" s="5">
        <v>33471</v>
      </c>
      <c r="D546" s="5">
        <v>27908</v>
      </c>
      <c r="E546" s="5">
        <v>56180</v>
      </c>
      <c r="F546" s="5">
        <v>163953</v>
      </c>
      <c r="G546" s="5">
        <v>40989</v>
      </c>
      <c r="H546" s="5">
        <v>39901</v>
      </c>
      <c r="I546" s="5">
        <v>48237</v>
      </c>
      <c r="J546" s="5">
        <v>49101</v>
      </c>
      <c r="K546" s="5">
        <v>27020</v>
      </c>
      <c r="L546" s="5">
        <v>33501</v>
      </c>
      <c r="M546" s="5">
        <v>30260</v>
      </c>
      <c r="N546" s="5">
        <v>22883</v>
      </c>
      <c r="O546" s="5">
        <v>127679</v>
      </c>
      <c r="P546" s="5">
        <v>31361</v>
      </c>
      <c r="Q546" s="5">
        <v>44611</v>
      </c>
      <c r="R546" s="5">
        <v>19310</v>
      </c>
      <c r="S546" s="5">
        <v>25580</v>
      </c>
      <c r="T546" s="5">
        <v>34647</v>
      </c>
      <c r="U546" s="5">
        <v>20745</v>
      </c>
    </row>
    <row r="547" spans="1:21" hidden="1" x14ac:dyDescent="0.2">
      <c r="A547" s="4">
        <v>44511</v>
      </c>
      <c r="B547" s="5">
        <v>46250</v>
      </c>
      <c r="C547" s="5">
        <v>33868</v>
      </c>
      <c r="D547" s="5">
        <v>28259</v>
      </c>
      <c r="E547" s="5">
        <v>56839</v>
      </c>
      <c r="F547" s="5">
        <v>165199</v>
      </c>
      <c r="G547" s="5">
        <v>41527</v>
      </c>
      <c r="H547" s="5">
        <v>40180</v>
      </c>
      <c r="I547" s="5">
        <v>48535</v>
      </c>
      <c r="J547" s="5">
        <v>49626</v>
      </c>
      <c r="K547" s="5">
        <v>27282</v>
      </c>
      <c r="L547" s="5">
        <v>34093</v>
      </c>
      <c r="M547" s="5">
        <v>30355</v>
      </c>
      <c r="N547" s="5">
        <v>23041</v>
      </c>
      <c r="O547" s="5">
        <v>128790</v>
      </c>
      <c r="P547" s="5">
        <v>31544</v>
      </c>
      <c r="Q547" s="5">
        <v>44973</v>
      </c>
      <c r="R547" s="5">
        <v>19443</v>
      </c>
      <c r="S547" s="5">
        <v>25736</v>
      </c>
      <c r="T547" s="5">
        <v>34882</v>
      </c>
      <c r="U547" s="5">
        <v>20992</v>
      </c>
    </row>
    <row r="548" spans="1:21" hidden="1" x14ac:dyDescent="0.2">
      <c r="A548" s="4">
        <v>44512</v>
      </c>
      <c r="B548" s="5">
        <v>46848</v>
      </c>
      <c r="C548" s="5">
        <v>34223</v>
      </c>
      <c r="D548" s="5">
        <v>28674</v>
      </c>
      <c r="E548" s="5">
        <v>57603</v>
      </c>
      <c r="F548" s="5">
        <v>166385</v>
      </c>
      <c r="G548" s="5">
        <v>42053</v>
      </c>
      <c r="H548" s="5">
        <v>40451</v>
      </c>
      <c r="I548" s="5">
        <v>48776</v>
      </c>
      <c r="J548" s="5">
        <v>50196</v>
      </c>
      <c r="K548" s="5">
        <v>27643</v>
      </c>
      <c r="L548" s="5">
        <v>34604</v>
      </c>
      <c r="M548" s="5">
        <v>30490</v>
      </c>
      <c r="N548" s="5">
        <v>23228</v>
      </c>
      <c r="O548" s="5">
        <v>129765</v>
      </c>
      <c r="P548" s="5">
        <v>31751</v>
      </c>
      <c r="Q548" s="5">
        <v>45313</v>
      </c>
      <c r="R548" s="5">
        <v>19595</v>
      </c>
      <c r="S548" s="5">
        <v>25880</v>
      </c>
      <c r="T548" s="5">
        <v>35107</v>
      </c>
      <c r="U548" s="5">
        <v>21199</v>
      </c>
    </row>
    <row r="549" spans="1:21" hidden="1" x14ac:dyDescent="0.2">
      <c r="A549" s="4">
        <v>44515</v>
      </c>
      <c r="B549" s="5">
        <v>48342</v>
      </c>
      <c r="C549" s="5">
        <v>35058</v>
      </c>
      <c r="D549" s="5">
        <v>29628</v>
      </c>
      <c r="E549" s="5">
        <v>59353</v>
      </c>
      <c r="F549" s="5">
        <v>169423</v>
      </c>
      <c r="G549" s="5">
        <v>43325</v>
      </c>
      <c r="H549" s="5">
        <v>41085</v>
      </c>
      <c r="I549" s="5">
        <v>49581</v>
      </c>
      <c r="J549" s="5">
        <v>51568</v>
      </c>
      <c r="K549" s="5">
        <v>28391</v>
      </c>
      <c r="L549" s="5">
        <v>36380</v>
      </c>
      <c r="M549" s="5">
        <v>30895</v>
      </c>
      <c r="N549" s="5">
        <v>23694</v>
      </c>
      <c r="O549" s="5">
        <v>132096</v>
      </c>
      <c r="P549" s="5">
        <v>32245</v>
      </c>
      <c r="Q549" s="5">
        <v>46103</v>
      </c>
      <c r="R549" s="5">
        <v>19871</v>
      </c>
      <c r="S549" s="5">
        <v>26307</v>
      </c>
      <c r="T549" s="5">
        <v>35787</v>
      </c>
      <c r="U549" s="5">
        <v>21712</v>
      </c>
    </row>
    <row r="550" spans="1:21" hidden="1" x14ac:dyDescent="0.2">
      <c r="A550" s="4">
        <v>44516</v>
      </c>
      <c r="B550" s="5">
        <v>48744</v>
      </c>
      <c r="C550" s="5">
        <v>35317</v>
      </c>
      <c r="D550" s="5">
        <v>29907</v>
      </c>
      <c r="E550" s="5">
        <v>59589</v>
      </c>
      <c r="F550" s="5">
        <v>170307</v>
      </c>
      <c r="G550" s="5">
        <v>43537</v>
      </c>
      <c r="H550" s="5">
        <v>41208</v>
      </c>
      <c r="I550" s="5">
        <v>49785</v>
      </c>
      <c r="J550" s="5">
        <v>51836</v>
      </c>
      <c r="K550" s="5">
        <v>28579</v>
      </c>
      <c r="L550" s="5">
        <v>36850</v>
      </c>
      <c r="M550" s="5">
        <v>30962</v>
      </c>
      <c r="N550" s="5">
        <v>23753</v>
      </c>
      <c r="O550" s="5">
        <v>132805</v>
      </c>
      <c r="P550" s="5">
        <v>32342</v>
      </c>
      <c r="Q550" s="5">
        <v>46386</v>
      </c>
      <c r="R550" s="5">
        <v>19984</v>
      </c>
      <c r="S550" s="5">
        <v>26425</v>
      </c>
      <c r="T550" s="5">
        <v>35988</v>
      </c>
      <c r="U550" s="5">
        <v>21863</v>
      </c>
    </row>
    <row r="551" spans="1:21" hidden="1" x14ac:dyDescent="0.2">
      <c r="A551" s="4">
        <v>44517</v>
      </c>
      <c r="B551" s="5">
        <v>49394</v>
      </c>
      <c r="C551" s="5">
        <v>35788</v>
      </c>
      <c r="D551" s="5">
        <v>30323</v>
      </c>
      <c r="E551" s="5">
        <v>60330</v>
      </c>
      <c r="F551" s="5">
        <v>171923</v>
      </c>
      <c r="G551" s="5">
        <v>44045</v>
      </c>
      <c r="H551" s="5">
        <v>41562</v>
      </c>
      <c r="I551" s="5">
        <v>50104</v>
      </c>
      <c r="J551" s="5">
        <v>52449</v>
      </c>
      <c r="K551" s="5">
        <v>28997</v>
      </c>
      <c r="L551" s="5">
        <v>37619</v>
      </c>
      <c r="M551" s="5">
        <v>31108</v>
      </c>
      <c r="N551" s="5">
        <v>23954</v>
      </c>
      <c r="O551" s="5">
        <v>134197</v>
      </c>
      <c r="P551" s="5">
        <v>32543</v>
      </c>
      <c r="Q551" s="5">
        <v>46824</v>
      </c>
      <c r="R551" s="5">
        <v>20172</v>
      </c>
      <c r="S551" s="5">
        <v>26671</v>
      </c>
      <c r="T551" s="5">
        <v>36274</v>
      </c>
      <c r="U551" s="5">
        <v>22155</v>
      </c>
    </row>
    <row r="552" spans="1:21" hidden="1" x14ac:dyDescent="0.2">
      <c r="A552" s="4">
        <v>44518</v>
      </c>
      <c r="B552" s="5">
        <v>50180</v>
      </c>
      <c r="C552" s="5">
        <v>36243</v>
      </c>
      <c r="D552" s="5">
        <v>30772</v>
      </c>
      <c r="E552" s="5">
        <v>61177</v>
      </c>
      <c r="F552" s="5">
        <v>173541</v>
      </c>
      <c r="G552" s="5">
        <v>44676</v>
      </c>
      <c r="H552" s="5">
        <v>41883</v>
      </c>
      <c r="I552" s="5">
        <v>50485</v>
      </c>
      <c r="J552" s="5">
        <v>53158</v>
      </c>
      <c r="K552" s="5">
        <v>29325</v>
      </c>
      <c r="L552" s="5">
        <v>38259</v>
      </c>
      <c r="M552" s="5">
        <v>31247</v>
      </c>
      <c r="N552" s="5">
        <v>24162</v>
      </c>
      <c r="O552" s="5">
        <v>135576</v>
      </c>
      <c r="P552" s="5">
        <v>32789</v>
      </c>
      <c r="Q552" s="5">
        <v>47296</v>
      </c>
      <c r="R552" s="5">
        <v>20374</v>
      </c>
      <c r="S552" s="5">
        <v>26901</v>
      </c>
      <c r="T552" s="5">
        <v>36688</v>
      </c>
      <c r="U552" s="5">
        <v>22467</v>
      </c>
    </row>
    <row r="553" spans="1:21" hidden="1" x14ac:dyDescent="0.2">
      <c r="A553" s="4">
        <v>44519</v>
      </c>
      <c r="B553" s="5">
        <v>50969</v>
      </c>
      <c r="C553" s="5">
        <v>36686</v>
      </c>
      <c r="D553" s="5">
        <v>31254</v>
      </c>
      <c r="E553" s="5">
        <v>61998</v>
      </c>
      <c r="F553" s="5">
        <v>175181</v>
      </c>
      <c r="G553" s="5">
        <v>45280</v>
      </c>
      <c r="H553" s="5">
        <v>42262</v>
      </c>
      <c r="I553" s="5">
        <v>50935</v>
      </c>
      <c r="J553" s="5">
        <v>53939</v>
      </c>
      <c r="K553" s="5">
        <v>29764</v>
      </c>
      <c r="L553" s="5">
        <v>38887</v>
      </c>
      <c r="M553" s="5">
        <v>31442</v>
      </c>
      <c r="N553" s="5">
        <v>24357</v>
      </c>
      <c r="O553" s="5">
        <v>136960</v>
      </c>
      <c r="P553" s="5">
        <v>33038</v>
      </c>
      <c r="Q553" s="5">
        <v>47830</v>
      </c>
      <c r="R553" s="5">
        <v>20635</v>
      </c>
      <c r="S553" s="5">
        <v>27123</v>
      </c>
      <c r="T553" s="5">
        <v>37163</v>
      </c>
      <c r="U553" s="5">
        <v>22785</v>
      </c>
    </row>
    <row r="554" spans="1:21" hidden="1" x14ac:dyDescent="0.2">
      <c r="A554" s="4">
        <v>44522</v>
      </c>
      <c r="B554" s="5">
        <v>52985</v>
      </c>
      <c r="C554" s="5">
        <v>37666</v>
      </c>
      <c r="D554" s="5">
        <v>32298</v>
      </c>
      <c r="E554" s="5">
        <v>63854</v>
      </c>
      <c r="F554" s="5">
        <v>179201</v>
      </c>
      <c r="G554" s="5">
        <v>46947</v>
      </c>
      <c r="H554" s="5">
        <v>43262</v>
      </c>
      <c r="I554" s="5">
        <v>52187</v>
      </c>
      <c r="J554" s="5">
        <v>55840</v>
      </c>
      <c r="K554" s="5">
        <v>30465</v>
      </c>
      <c r="L554" s="5">
        <v>40312</v>
      </c>
      <c r="M554" s="5">
        <v>31970</v>
      </c>
      <c r="N554" s="5">
        <v>24857</v>
      </c>
      <c r="O554" s="5">
        <v>140436</v>
      </c>
      <c r="P554" s="5">
        <v>33729</v>
      </c>
      <c r="Q554" s="5">
        <v>49066</v>
      </c>
      <c r="R554" s="5">
        <v>21133</v>
      </c>
      <c r="S554" s="5">
        <v>27772</v>
      </c>
      <c r="T554" s="5">
        <v>38032</v>
      </c>
      <c r="U554" s="5">
        <v>23685</v>
      </c>
    </row>
    <row r="555" spans="1:21" hidden="1" x14ac:dyDescent="0.2">
      <c r="A555" s="4">
        <v>44523</v>
      </c>
      <c r="B555" s="5">
        <v>53464</v>
      </c>
      <c r="C555" s="5">
        <v>38012</v>
      </c>
      <c r="D555" s="5">
        <v>32565</v>
      </c>
      <c r="E555" s="5">
        <v>64063</v>
      </c>
      <c r="F555" s="5">
        <v>180211</v>
      </c>
      <c r="G555" s="5">
        <v>47177</v>
      </c>
      <c r="H555" s="5">
        <v>43454</v>
      </c>
      <c r="I555" s="5">
        <v>52374</v>
      </c>
      <c r="J555" s="5">
        <v>56214</v>
      </c>
      <c r="K555" s="5">
        <v>30710</v>
      </c>
      <c r="L555" s="5">
        <v>40931</v>
      </c>
      <c r="M555" s="5">
        <v>32143</v>
      </c>
      <c r="N555" s="5">
        <v>24997</v>
      </c>
      <c r="O555" s="5">
        <v>141265</v>
      </c>
      <c r="P555" s="5">
        <v>33818</v>
      </c>
      <c r="Q555" s="5">
        <v>49499</v>
      </c>
      <c r="R555" s="5">
        <v>21309</v>
      </c>
      <c r="S555" s="5">
        <v>27897</v>
      </c>
      <c r="T555" s="5">
        <v>38265</v>
      </c>
      <c r="U555" s="5">
        <v>23847</v>
      </c>
    </row>
    <row r="556" spans="1:21" hidden="1" x14ac:dyDescent="0.2">
      <c r="A556" s="4">
        <v>44524</v>
      </c>
      <c r="B556" s="5">
        <v>54334</v>
      </c>
      <c r="C556" s="5">
        <v>38684</v>
      </c>
      <c r="D556" s="5">
        <v>33012</v>
      </c>
      <c r="E556" s="5">
        <v>64905</v>
      </c>
      <c r="F556" s="5">
        <v>182195</v>
      </c>
      <c r="G556" s="5">
        <v>47639</v>
      </c>
      <c r="H556" s="5">
        <v>43923</v>
      </c>
      <c r="I556" s="5">
        <v>52779</v>
      </c>
      <c r="J556" s="5">
        <v>56884</v>
      </c>
      <c r="K556" s="5">
        <v>31060</v>
      </c>
      <c r="L556" s="5">
        <v>41550</v>
      </c>
      <c r="M556" s="5">
        <v>32319</v>
      </c>
      <c r="N556" s="5">
        <v>25234</v>
      </c>
      <c r="O556" s="5">
        <v>143075</v>
      </c>
      <c r="P556" s="5">
        <v>34154</v>
      </c>
      <c r="Q556" s="5">
        <v>50238</v>
      </c>
      <c r="R556" s="5">
        <v>21570</v>
      </c>
      <c r="S556" s="5">
        <v>28268</v>
      </c>
      <c r="T556" s="5">
        <v>38730</v>
      </c>
      <c r="U556" s="5">
        <v>24299</v>
      </c>
    </row>
    <row r="557" spans="1:21" hidden="1" x14ac:dyDescent="0.2">
      <c r="A557" s="4">
        <v>44525</v>
      </c>
      <c r="B557" s="5">
        <v>55121</v>
      </c>
      <c r="C557" s="5">
        <v>39204</v>
      </c>
      <c r="D557" s="5">
        <v>33374</v>
      </c>
      <c r="E557" s="5">
        <v>65784</v>
      </c>
      <c r="F557" s="5">
        <v>183974</v>
      </c>
      <c r="G557" s="5">
        <v>48251</v>
      </c>
      <c r="H557" s="5">
        <v>44405</v>
      </c>
      <c r="I557" s="5">
        <v>53271</v>
      </c>
      <c r="J557" s="5">
        <v>57565</v>
      </c>
      <c r="K557" s="5">
        <v>31402</v>
      </c>
      <c r="L557" s="5">
        <v>42186</v>
      </c>
      <c r="M557" s="5">
        <v>32541</v>
      </c>
      <c r="N557" s="5">
        <v>25484</v>
      </c>
      <c r="O557" s="5">
        <v>144635</v>
      </c>
      <c r="P557" s="5">
        <v>34481</v>
      </c>
      <c r="Q557" s="5">
        <v>50878</v>
      </c>
      <c r="R557" s="5">
        <v>21856</v>
      </c>
      <c r="S557" s="5">
        <v>28569</v>
      </c>
      <c r="T557" s="5">
        <v>39343</v>
      </c>
      <c r="U557" s="5">
        <v>24693</v>
      </c>
    </row>
    <row r="558" spans="1:21" hidden="1" x14ac:dyDescent="0.2">
      <c r="A558" s="4">
        <v>44526</v>
      </c>
      <c r="B558" s="5">
        <v>55950</v>
      </c>
      <c r="C558" s="5">
        <v>39708</v>
      </c>
      <c r="D558" s="5">
        <v>33800</v>
      </c>
      <c r="E558" s="5">
        <v>66601</v>
      </c>
      <c r="F558" s="5">
        <v>185592</v>
      </c>
      <c r="G558" s="5">
        <v>48881</v>
      </c>
      <c r="H558" s="5">
        <v>44850</v>
      </c>
      <c r="I558" s="5">
        <v>53937</v>
      </c>
      <c r="J558" s="5">
        <v>58364</v>
      </c>
      <c r="K558" s="5">
        <v>31745</v>
      </c>
      <c r="L558" s="5">
        <v>42710</v>
      </c>
      <c r="M558" s="5">
        <v>32784</v>
      </c>
      <c r="N558" s="5">
        <v>25647</v>
      </c>
      <c r="O558" s="5">
        <v>145969</v>
      </c>
      <c r="P558" s="5">
        <v>34826</v>
      </c>
      <c r="Q558" s="5">
        <v>51629</v>
      </c>
      <c r="R558" s="5">
        <v>22122</v>
      </c>
      <c r="S558" s="5">
        <v>28860</v>
      </c>
      <c r="T558" s="5">
        <v>39919</v>
      </c>
      <c r="U558" s="5">
        <v>24994</v>
      </c>
    </row>
    <row r="559" spans="1:21" hidden="1" x14ac:dyDescent="0.2">
      <c r="A559" s="4">
        <v>44529</v>
      </c>
      <c r="B559" s="5">
        <v>57866</v>
      </c>
      <c r="C559" s="5">
        <v>40754</v>
      </c>
      <c r="D559" s="5">
        <v>34663</v>
      </c>
      <c r="E559" s="5">
        <v>68463</v>
      </c>
      <c r="F559" s="5">
        <v>189244</v>
      </c>
      <c r="G559" s="5">
        <v>50362</v>
      </c>
      <c r="H559" s="5">
        <v>45969</v>
      </c>
      <c r="I559" s="5">
        <v>55188</v>
      </c>
      <c r="J559" s="5">
        <v>60025</v>
      </c>
      <c r="K559" s="5">
        <v>32593</v>
      </c>
      <c r="L559" s="5">
        <v>44054</v>
      </c>
      <c r="M559" s="5">
        <v>33409</v>
      </c>
      <c r="N559" s="5">
        <v>26246</v>
      </c>
      <c r="O559" s="5">
        <v>149375</v>
      </c>
      <c r="P559" s="5">
        <v>35529</v>
      </c>
      <c r="Q559" s="5">
        <v>53350</v>
      </c>
      <c r="R559" s="5">
        <v>22781</v>
      </c>
      <c r="S559" s="5">
        <v>29545</v>
      </c>
      <c r="T559" s="5">
        <v>41168</v>
      </c>
      <c r="U559" s="5">
        <v>26134</v>
      </c>
    </row>
    <row r="560" spans="1:21" hidden="1" x14ac:dyDescent="0.2">
      <c r="A560" s="4">
        <v>44530</v>
      </c>
      <c r="B560" s="5">
        <v>58235</v>
      </c>
      <c r="C560" s="5">
        <v>41141</v>
      </c>
      <c r="D560" s="5">
        <v>34862</v>
      </c>
      <c r="E560" s="5">
        <v>68626</v>
      </c>
      <c r="F560" s="5">
        <v>190074</v>
      </c>
      <c r="G560" s="5">
        <v>50566</v>
      </c>
      <c r="H560" s="5">
        <v>46083</v>
      </c>
      <c r="I560" s="5">
        <v>55563</v>
      </c>
      <c r="J560" s="5">
        <v>60467</v>
      </c>
      <c r="K560" s="5">
        <v>32863</v>
      </c>
      <c r="L560" s="5">
        <v>44449</v>
      </c>
      <c r="M560" s="5">
        <v>33681</v>
      </c>
      <c r="N560" s="5">
        <v>26348</v>
      </c>
      <c r="O560" s="5">
        <v>150190</v>
      </c>
      <c r="P560" s="5">
        <v>35645</v>
      </c>
      <c r="Q560" s="5">
        <v>53787</v>
      </c>
      <c r="R560" s="5">
        <v>22945</v>
      </c>
      <c r="S560" s="5">
        <v>29739</v>
      </c>
      <c r="T560" s="5">
        <v>41522</v>
      </c>
      <c r="U560" s="5">
        <v>26322</v>
      </c>
    </row>
    <row r="561" spans="1:21" hidden="1" x14ac:dyDescent="0.2">
      <c r="A561" s="4">
        <v>44531</v>
      </c>
      <c r="B561" s="5">
        <v>59047</v>
      </c>
      <c r="C561" s="5">
        <v>41694</v>
      </c>
      <c r="D561" s="5">
        <v>35207</v>
      </c>
      <c r="E561" s="5">
        <v>69228</v>
      </c>
      <c r="F561" s="5">
        <v>191594</v>
      </c>
      <c r="G561" s="5">
        <v>50896</v>
      </c>
      <c r="H561" s="5">
        <v>46544</v>
      </c>
      <c r="I561" s="5">
        <v>55808</v>
      </c>
      <c r="J561" s="5">
        <v>61021</v>
      </c>
      <c r="K561" s="5">
        <v>33140</v>
      </c>
      <c r="L561" s="5">
        <v>45105</v>
      </c>
      <c r="M561" s="5">
        <v>34047</v>
      </c>
      <c r="N561" s="5">
        <v>26527</v>
      </c>
      <c r="O561" s="5">
        <v>151792</v>
      </c>
      <c r="P561" s="5">
        <v>35923</v>
      </c>
      <c r="Q561" s="5">
        <v>54455</v>
      </c>
      <c r="R561" s="5">
        <v>23206</v>
      </c>
      <c r="S561" s="5">
        <v>30130</v>
      </c>
      <c r="T561" s="5">
        <v>42081</v>
      </c>
      <c r="U561" s="5">
        <v>26815</v>
      </c>
    </row>
    <row r="562" spans="1:21" hidden="1" x14ac:dyDescent="0.2">
      <c r="A562" s="4">
        <v>44532</v>
      </c>
      <c r="B562" s="5">
        <v>59651</v>
      </c>
      <c r="C562" s="5">
        <v>42229</v>
      </c>
      <c r="D562" s="5">
        <v>35508</v>
      </c>
      <c r="E562" s="5">
        <v>69982</v>
      </c>
      <c r="F562" s="5">
        <v>193153</v>
      </c>
      <c r="G562" s="5">
        <v>51410</v>
      </c>
      <c r="H562" s="5">
        <v>46899</v>
      </c>
      <c r="I562" s="5">
        <v>56223</v>
      </c>
      <c r="J562" s="5">
        <v>61655</v>
      </c>
      <c r="K562" s="5">
        <v>33486</v>
      </c>
      <c r="L562" s="5">
        <v>45483</v>
      </c>
      <c r="M562" s="5">
        <v>34264</v>
      </c>
      <c r="N562" s="5">
        <v>26748</v>
      </c>
      <c r="O562" s="5">
        <v>153152</v>
      </c>
      <c r="P562" s="5">
        <v>36170</v>
      </c>
      <c r="Q562" s="5">
        <v>55064</v>
      </c>
      <c r="R562" s="5">
        <v>23453</v>
      </c>
      <c r="S562" s="5">
        <v>30419</v>
      </c>
      <c r="T562" s="5">
        <v>42584</v>
      </c>
      <c r="U562" s="5">
        <v>27193</v>
      </c>
    </row>
    <row r="563" spans="1:21" hidden="1" x14ac:dyDescent="0.2">
      <c r="A563" s="4">
        <v>44533</v>
      </c>
      <c r="B563" s="5">
        <v>60305</v>
      </c>
      <c r="C563" s="5">
        <v>42617</v>
      </c>
      <c r="D563" s="5">
        <v>35778</v>
      </c>
      <c r="E563" s="5">
        <v>70648</v>
      </c>
      <c r="F563" s="5">
        <v>194419</v>
      </c>
      <c r="G563" s="5">
        <v>51823</v>
      </c>
      <c r="H563" s="5">
        <v>47342</v>
      </c>
      <c r="I563" s="5">
        <v>56632</v>
      </c>
      <c r="J563" s="5">
        <v>62295</v>
      </c>
      <c r="K563" s="5">
        <v>33775</v>
      </c>
      <c r="L563" s="5">
        <v>45878</v>
      </c>
      <c r="M563" s="5">
        <v>34654</v>
      </c>
      <c r="N563" s="5">
        <v>26899</v>
      </c>
      <c r="O563" s="5">
        <v>154381</v>
      </c>
      <c r="P563" s="5">
        <v>36434</v>
      </c>
      <c r="Q563" s="5">
        <v>55746</v>
      </c>
      <c r="R563" s="5">
        <v>23658</v>
      </c>
      <c r="S563" s="5">
        <v>30772</v>
      </c>
      <c r="T563" s="5">
        <v>43201</v>
      </c>
      <c r="U563" s="5">
        <v>27612</v>
      </c>
    </row>
    <row r="564" spans="1:21" hidden="1" x14ac:dyDescent="0.2">
      <c r="A564" s="4">
        <v>44536</v>
      </c>
      <c r="B564" s="5">
        <v>61662</v>
      </c>
      <c r="C564" s="5">
        <v>43500</v>
      </c>
      <c r="D564" s="5">
        <v>36351</v>
      </c>
      <c r="E564" s="5">
        <v>72040</v>
      </c>
      <c r="F564" s="5">
        <v>197351</v>
      </c>
      <c r="G564" s="5">
        <v>52927</v>
      </c>
      <c r="H564" s="5">
        <v>48307</v>
      </c>
      <c r="I564" s="5">
        <v>57995</v>
      </c>
      <c r="J564" s="5">
        <v>63717</v>
      </c>
      <c r="K564" s="5">
        <v>34297</v>
      </c>
      <c r="L564" s="5">
        <v>46861</v>
      </c>
      <c r="M564" s="5">
        <v>35435</v>
      </c>
      <c r="N564" s="5">
        <v>27432</v>
      </c>
      <c r="O564" s="5">
        <v>157164</v>
      </c>
      <c r="P564" s="5">
        <v>37057</v>
      </c>
      <c r="Q564" s="5">
        <v>56992</v>
      </c>
      <c r="R564" s="5">
        <v>24147</v>
      </c>
      <c r="S564" s="5">
        <v>31463</v>
      </c>
      <c r="T564" s="5">
        <v>44455</v>
      </c>
      <c r="U564" s="5">
        <v>28414</v>
      </c>
    </row>
    <row r="565" spans="1:21" hidden="1" x14ac:dyDescent="0.2">
      <c r="A565" s="4">
        <v>44537</v>
      </c>
      <c r="B565" s="5">
        <v>61983</v>
      </c>
      <c r="C565" s="5">
        <v>43733</v>
      </c>
      <c r="D565" s="5">
        <v>36471</v>
      </c>
      <c r="E565" s="5">
        <v>72168</v>
      </c>
      <c r="F565" s="5">
        <v>197974</v>
      </c>
      <c r="G565" s="5">
        <v>53080</v>
      </c>
      <c r="H565" s="5">
        <v>48436</v>
      </c>
      <c r="I565" s="5">
        <v>58153</v>
      </c>
      <c r="J565" s="5">
        <v>63918</v>
      </c>
      <c r="K565" s="5">
        <v>34439</v>
      </c>
      <c r="L565" s="5">
        <v>47010</v>
      </c>
      <c r="M565" s="5">
        <v>35562</v>
      </c>
      <c r="N565" s="5">
        <v>27499</v>
      </c>
      <c r="O565" s="5">
        <v>157755</v>
      </c>
      <c r="P565" s="5">
        <v>37172</v>
      </c>
      <c r="Q565" s="5">
        <v>57310</v>
      </c>
      <c r="R565" s="5">
        <v>24276</v>
      </c>
      <c r="S565" s="5">
        <v>31612</v>
      </c>
      <c r="T565" s="5">
        <v>44743</v>
      </c>
      <c r="U565" s="5">
        <v>28585</v>
      </c>
    </row>
    <row r="566" spans="1:21" hidden="1" x14ac:dyDescent="0.2">
      <c r="A566" s="4">
        <v>44538</v>
      </c>
      <c r="B566" s="5">
        <v>62394</v>
      </c>
      <c r="C566" s="5">
        <v>44100</v>
      </c>
      <c r="D566" s="5">
        <v>36654</v>
      </c>
      <c r="E566" s="5">
        <v>72573</v>
      </c>
      <c r="F566" s="5">
        <v>198968</v>
      </c>
      <c r="G566" s="5">
        <v>53283</v>
      </c>
      <c r="H566" s="5">
        <v>48697</v>
      </c>
      <c r="I566" s="5">
        <v>58492</v>
      </c>
      <c r="J566" s="5">
        <v>64227</v>
      </c>
      <c r="K566" s="5">
        <v>34605</v>
      </c>
      <c r="L566" s="5">
        <v>47181</v>
      </c>
      <c r="M566" s="5">
        <v>35753</v>
      </c>
      <c r="N566" s="5">
        <v>27702</v>
      </c>
      <c r="O566" s="5">
        <v>158650</v>
      </c>
      <c r="P566" s="5">
        <v>37358</v>
      </c>
      <c r="Q566" s="5">
        <v>57811</v>
      </c>
      <c r="R566" s="5">
        <v>24430</v>
      </c>
      <c r="S566" s="5">
        <v>31884</v>
      </c>
      <c r="T566" s="5">
        <v>45133</v>
      </c>
      <c r="U566" s="5">
        <v>28833</v>
      </c>
    </row>
    <row r="567" spans="1:21" hidden="1" x14ac:dyDescent="0.2">
      <c r="A567" s="4">
        <v>44539</v>
      </c>
      <c r="B567" s="5">
        <v>62870</v>
      </c>
      <c r="C567" s="5">
        <v>44508</v>
      </c>
      <c r="D567" s="5">
        <v>36816</v>
      </c>
      <c r="E567" s="5">
        <v>72995</v>
      </c>
      <c r="F567" s="5">
        <v>199890</v>
      </c>
      <c r="G567" s="5">
        <v>53612</v>
      </c>
      <c r="H567" s="5">
        <v>48997</v>
      </c>
      <c r="I567" s="5">
        <v>58930</v>
      </c>
      <c r="J567" s="5">
        <v>64642</v>
      </c>
      <c r="K567" s="5">
        <v>34785</v>
      </c>
      <c r="L567" s="5">
        <v>47430</v>
      </c>
      <c r="M567" s="5">
        <v>35993</v>
      </c>
      <c r="N567" s="5">
        <v>27859</v>
      </c>
      <c r="O567" s="5">
        <v>159474</v>
      </c>
      <c r="P567" s="5">
        <v>37578</v>
      </c>
      <c r="Q567" s="5">
        <v>58384</v>
      </c>
      <c r="R567" s="5">
        <v>24606</v>
      </c>
      <c r="S567" s="5">
        <v>32064</v>
      </c>
      <c r="T567" s="5">
        <v>45513</v>
      </c>
      <c r="U567" s="5">
        <v>29092</v>
      </c>
    </row>
    <row r="568" spans="1:21" hidden="1" x14ac:dyDescent="0.2">
      <c r="A568" s="4">
        <v>44540</v>
      </c>
      <c r="B568" s="5">
        <v>63309</v>
      </c>
      <c r="C568" s="5">
        <v>44844</v>
      </c>
      <c r="D568" s="5">
        <v>37014</v>
      </c>
      <c r="E568" s="5">
        <v>73337</v>
      </c>
      <c r="F568" s="5">
        <v>200640</v>
      </c>
      <c r="G568" s="5">
        <v>53971</v>
      </c>
      <c r="H568" s="5">
        <v>49287</v>
      </c>
      <c r="I568" s="5">
        <v>59322</v>
      </c>
      <c r="J568" s="5">
        <v>65084</v>
      </c>
      <c r="K568" s="5">
        <v>34910</v>
      </c>
      <c r="L568" s="5">
        <v>47703</v>
      </c>
      <c r="M568" s="5">
        <v>36175</v>
      </c>
      <c r="N568" s="5">
        <v>28010</v>
      </c>
      <c r="O568" s="5">
        <v>160219</v>
      </c>
      <c r="P568" s="5">
        <v>37790</v>
      </c>
      <c r="Q568" s="5">
        <v>58890</v>
      </c>
      <c r="R568" s="5">
        <v>24758</v>
      </c>
      <c r="S568" s="5">
        <v>32322</v>
      </c>
      <c r="T568" s="5">
        <v>45947</v>
      </c>
      <c r="U568" s="5">
        <v>29390</v>
      </c>
    </row>
    <row r="569" spans="1:21" hidden="1" x14ac:dyDescent="0.2">
      <c r="A569" s="4">
        <v>44543</v>
      </c>
      <c r="B569" s="5">
        <v>64163</v>
      </c>
      <c r="C569" s="5">
        <v>45534</v>
      </c>
      <c r="D569" s="5">
        <v>37399</v>
      </c>
      <c r="E569" s="5">
        <v>74425</v>
      </c>
      <c r="F569" s="5">
        <v>202764</v>
      </c>
      <c r="G569" s="5">
        <v>54597</v>
      </c>
      <c r="H569" s="5">
        <v>49977</v>
      </c>
      <c r="I569" s="5">
        <v>60187</v>
      </c>
      <c r="J569" s="5">
        <v>66025</v>
      </c>
      <c r="K569" s="5">
        <v>35251</v>
      </c>
      <c r="L569" s="5">
        <v>48239</v>
      </c>
      <c r="M569" s="5">
        <v>36925</v>
      </c>
      <c r="N569" s="5">
        <v>28316</v>
      </c>
      <c r="O569" s="5">
        <v>162131</v>
      </c>
      <c r="P569" s="5">
        <v>38299</v>
      </c>
      <c r="Q569" s="5">
        <v>60042</v>
      </c>
      <c r="R569" s="5">
        <v>25191</v>
      </c>
      <c r="S569" s="5">
        <v>32835</v>
      </c>
      <c r="T569" s="5">
        <v>46621</v>
      </c>
      <c r="U569" s="5">
        <v>30018</v>
      </c>
    </row>
    <row r="570" spans="1:21" hidden="1" x14ac:dyDescent="0.2">
      <c r="A570" s="4">
        <v>44544</v>
      </c>
      <c r="B570" s="5">
        <v>64424</v>
      </c>
      <c r="C570" s="5">
        <v>45678</v>
      </c>
      <c r="D570" s="5">
        <v>37495</v>
      </c>
      <c r="E570" s="5">
        <v>74533</v>
      </c>
      <c r="F570" s="5">
        <v>203262</v>
      </c>
      <c r="G570" s="5">
        <v>54720</v>
      </c>
      <c r="H570" s="5">
        <v>50074</v>
      </c>
      <c r="I570" s="5">
        <v>60319</v>
      </c>
      <c r="J570" s="5">
        <v>66224</v>
      </c>
      <c r="K570" s="5">
        <v>35350</v>
      </c>
      <c r="L570" s="5">
        <v>48424</v>
      </c>
      <c r="M570" s="5">
        <v>37012</v>
      </c>
      <c r="N570" s="5">
        <v>28368</v>
      </c>
      <c r="O570" s="5">
        <v>162614</v>
      </c>
      <c r="P570" s="5">
        <v>38372</v>
      </c>
      <c r="Q570" s="5">
        <v>60399</v>
      </c>
      <c r="R570" s="5">
        <v>25273</v>
      </c>
      <c r="S570" s="5">
        <v>32955</v>
      </c>
      <c r="T570" s="5">
        <v>46851</v>
      </c>
      <c r="U570" s="5">
        <v>30167</v>
      </c>
    </row>
    <row r="571" spans="1:21" hidden="1" x14ac:dyDescent="0.2">
      <c r="A571" s="4">
        <v>44545</v>
      </c>
      <c r="B571" s="5">
        <v>64783</v>
      </c>
      <c r="C571" s="5">
        <v>45912</v>
      </c>
      <c r="D571" s="5">
        <v>37613</v>
      </c>
      <c r="E571" s="5">
        <v>74857</v>
      </c>
      <c r="F571" s="5">
        <v>204042</v>
      </c>
      <c r="G571" s="5">
        <v>54857</v>
      </c>
      <c r="H571" s="5">
        <v>50457</v>
      </c>
      <c r="I571" s="5">
        <v>60589</v>
      </c>
      <c r="J571" s="5">
        <v>66463</v>
      </c>
      <c r="K571" s="5">
        <v>35486</v>
      </c>
      <c r="L571" s="5">
        <v>48568</v>
      </c>
      <c r="M571" s="5">
        <v>37212</v>
      </c>
      <c r="N571" s="5">
        <v>28476</v>
      </c>
      <c r="O571" s="5">
        <v>163335</v>
      </c>
      <c r="P571" s="5">
        <v>38560</v>
      </c>
      <c r="Q571" s="5">
        <v>60836</v>
      </c>
      <c r="R571" s="5">
        <v>25403</v>
      </c>
      <c r="S571" s="5">
        <v>33130</v>
      </c>
      <c r="T571" s="5">
        <v>47096</v>
      </c>
      <c r="U571" s="5">
        <v>30345</v>
      </c>
    </row>
    <row r="572" spans="1:21" hidden="1" x14ac:dyDescent="0.2">
      <c r="A572" s="4">
        <v>44546</v>
      </c>
      <c r="B572" s="5">
        <v>65055</v>
      </c>
      <c r="C572" s="5">
        <v>46142</v>
      </c>
      <c r="D572" s="5">
        <v>37737</v>
      </c>
      <c r="E572" s="5">
        <v>75202</v>
      </c>
      <c r="F572" s="5">
        <v>204758</v>
      </c>
      <c r="G572" s="5">
        <v>55013</v>
      </c>
      <c r="H572" s="5">
        <v>50715</v>
      </c>
      <c r="I572" s="5">
        <v>60845</v>
      </c>
      <c r="J572" s="5">
        <v>66713</v>
      </c>
      <c r="K572" s="5">
        <v>35623</v>
      </c>
      <c r="L572" s="5">
        <v>48730</v>
      </c>
      <c r="M572" s="5">
        <v>37378</v>
      </c>
      <c r="N572" s="5">
        <v>28601</v>
      </c>
      <c r="O572" s="5">
        <v>164012</v>
      </c>
      <c r="P572" s="5">
        <v>38756</v>
      </c>
      <c r="Q572" s="5">
        <v>61291</v>
      </c>
      <c r="R572" s="5">
        <v>25519</v>
      </c>
      <c r="S572" s="5">
        <v>33263</v>
      </c>
      <c r="T572" s="5">
        <v>47375</v>
      </c>
      <c r="U572" s="5">
        <v>30590</v>
      </c>
    </row>
    <row r="573" spans="1:21" hidden="1" x14ac:dyDescent="0.2">
      <c r="A573" s="4">
        <v>44547</v>
      </c>
      <c r="B573" s="5">
        <v>65307</v>
      </c>
      <c r="C573" s="5">
        <v>46394</v>
      </c>
      <c r="D573" s="5">
        <v>37831</v>
      </c>
      <c r="E573" s="5">
        <v>75565</v>
      </c>
      <c r="F573" s="5">
        <v>205332</v>
      </c>
      <c r="G573" s="5">
        <v>55197</v>
      </c>
      <c r="H573" s="5">
        <v>50961</v>
      </c>
      <c r="I573" s="5">
        <v>61118</v>
      </c>
      <c r="J573" s="5">
        <v>67022</v>
      </c>
      <c r="K573" s="5">
        <v>35702</v>
      </c>
      <c r="L573" s="5">
        <v>48894</v>
      </c>
      <c r="M573" s="5">
        <v>37600</v>
      </c>
      <c r="N573" s="5">
        <v>28715</v>
      </c>
      <c r="O573" s="5">
        <v>164558</v>
      </c>
      <c r="P573" s="5">
        <v>38910</v>
      </c>
      <c r="Q573" s="5">
        <v>61697</v>
      </c>
      <c r="R573" s="5">
        <v>25636</v>
      </c>
      <c r="S573" s="5">
        <v>33444</v>
      </c>
      <c r="T573" s="5">
        <v>47597</v>
      </c>
      <c r="U573" s="5">
        <v>30815</v>
      </c>
    </row>
    <row r="574" spans="1:21" hidden="1" x14ac:dyDescent="0.2">
      <c r="A574" s="4">
        <v>44550</v>
      </c>
      <c r="B574" s="5">
        <v>65849</v>
      </c>
      <c r="C574" s="5">
        <v>46827</v>
      </c>
      <c r="D574" s="5">
        <v>37992</v>
      </c>
      <c r="E574" s="5">
        <v>76121</v>
      </c>
      <c r="F574" s="5">
        <v>206813</v>
      </c>
      <c r="G574" s="5">
        <v>55528</v>
      </c>
      <c r="H574" s="5">
        <v>51452</v>
      </c>
      <c r="I574" s="5">
        <v>61677</v>
      </c>
      <c r="J574" s="5">
        <v>67574</v>
      </c>
      <c r="K574" s="5">
        <v>35911</v>
      </c>
      <c r="L574" s="5">
        <v>49222</v>
      </c>
      <c r="M574" s="5">
        <v>38046</v>
      </c>
      <c r="N574" s="5">
        <v>28898</v>
      </c>
      <c r="O574" s="5">
        <v>165932</v>
      </c>
      <c r="P574" s="5">
        <v>39217</v>
      </c>
      <c r="Q574" s="5">
        <v>62473</v>
      </c>
      <c r="R574" s="5">
        <v>25852</v>
      </c>
      <c r="S574" s="5">
        <v>33742</v>
      </c>
      <c r="T574" s="5">
        <v>48072</v>
      </c>
      <c r="U574" s="5">
        <v>31202</v>
      </c>
    </row>
    <row r="575" spans="1:21" hidden="1" x14ac:dyDescent="0.2">
      <c r="A575" s="4">
        <v>44551</v>
      </c>
      <c r="B575" s="5">
        <v>65968</v>
      </c>
      <c r="C575" s="5">
        <v>46931</v>
      </c>
      <c r="D575" s="5">
        <v>38055</v>
      </c>
      <c r="E575" s="5">
        <v>76189</v>
      </c>
      <c r="F575" s="5">
        <v>207057</v>
      </c>
      <c r="G575" s="5">
        <v>55583</v>
      </c>
      <c r="H575" s="5">
        <v>51526</v>
      </c>
      <c r="I575" s="5">
        <v>61743</v>
      </c>
      <c r="J575" s="5">
        <v>67649</v>
      </c>
      <c r="K575" s="5">
        <v>35943</v>
      </c>
      <c r="L575" s="5">
        <v>49281</v>
      </c>
      <c r="M575" s="5">
        <v>38117</v>
      </c>
      <c r="N575" s="5">
        <v>28938</v>
      </c>
      <c r="O575" s="5">
        <v>166194</v>
      </c>
      <c r="P575" s="5">
        <v>39274</v>
      </c>
      <c r="Q575" s="5">
        <v>62700</v>
      </c>
      <c r="R575" s="5">
        <v>25912</v>
      </c>
      <c r="S575" s="5">
        <v>33819</v>
      </c>
      <c r="T575" s="5">
        <v>48196</v>
      </c>
      <c r="U575" s="5">
        <v>31310</v>
      </c>
    </row>
    <row r="576" spans="1:21" hidden="1" x14ac:dyDescent="0.2">
      <c r="A576" s="4">
        <v>44552</v>
      </c>
      <c r="B576" s="5">
        <v>66156</v>
      </c>
      <c r="C576" s="5">
        <v>47089</v>
      </c>
      <c r="D576" s="5">
        <v>38114</v>
      </c>
      <c r="E576" s="5">
        <v>76362</v>
      </c>
      <c r="F576" s="5">
        <v>207568</v>
      </c>
      <c r="G576" s="5">
        <v>55656</v>
      </c>
      <c r="H576" s="5">
        <v>51700</v>
      </c>
      <c r="I576" s="5">
        <v>61881</v>
      </c>
      <c r="J576" s="5">
        <v>67822</v>
      </c>
      <c r="K576" s="5">
        <v>36011</v>
      </c>
      <c r="L576" s="5">
        <v>49365</v>
      </c>
      <c r="M576" s="5">
        <v>38236</v>
      </c>
      <c r="N576" s="5">
        <v>29015</v>
      </c>
      <c r="O576" s="5">
        <v>166710</v>
      </c>
      <c r="P576" s="5">
        <v>39396</v>
      </c>
      <c r="Q576" s="5">
        <v>62933</v>
      </c>
      <c r="R576" s="5">
        <v>25996</v>
      </c>
      <c r="S576" s="5">
        <v>33932</v>
      </c>
      <c r="T576" s="5">
        <v>48368</v>
      </c>
      <c r="U576" s="5">
        <v>31434</v>
      </c>
    </row>
    <row r="577" spans="1:21" hidden="1" x14ac:dyDescent="0.2">
      <c r="A577" s="4">
        <v>44553</v>
      </c>
      <c r="B577" s="5">
        <v>66317</v>
      </c>
      <c r="C577" s="5">
        <v>47258</v>
      </c>
      <c r="D577" s="5">
        <v>38185</v>
      </c>
      <c r="E577" s="5">
        <v>76526</v>
      </c>
      <c r="F577" s="5">
        <v>208213</v>
      </c>
      <c r="G577" s="5">
        <v>55767</v>
      </c>
      <c r="H577" s="5">
        <v>51875</v>
      </c>
      <c r="I577" s="5">
        <v>62035</v>
      </c>
      <c r="J577" s="5">
        <v>68026</v>
      </c>
      <c r="K577" s="5">
        <v>36071</v>
      </c>
      <c r="L577" s="5">
        <v>49453</v>
      </c>
      <c r="M577" s="5">
        <v>38352</v>
      </c>
      <c r="N577" s="5">
        <v>29105</v>
      </c>
      <c r="O577" s="5">
        <v>167229</v>
      </c>
      <c r="P577" s="5">
        <v>39498</v>
      </c>
      <c r="Q577" s="5">
        <v>63210</v>
      </c>
      <c r="R577" s="5">
        <v>26089</v>
      </c>
      <c r="S577" s="5">
        <v>34032</v>
      </c>
      <c r="T577" s="5">
        <v>48540</v>
      </c>
      <c r="U577" s="5">
        <v>31549</v>
      </c>
    </row>
    <row r="578" spans="1:21" hidden="1" x14ac:dyDescent="0.2">
      <c r="A578" s="4">
        <v>44557</v>
      </c>
      <c r="B578" s="5">
        <v>66717</v>
      </c>
      <c r="C578" s="5">
        <v>47601</v>
      </c>
      <c r="D578" s="5">
        <v>38315</v>
      </c>
      <c r="E578" s="5">
        <v>76962</v>
      </c>
      <c r="F578" s="5">
        <v>209819</v>
      </c>
      <c r="G578" s="5">
        <v>56019</v>
      </c>
      <c r="H578" s="5">
        <v>52297</v>
      </c>
      <c r="I578" s="5">
        <v>62499</v>
      </c>
      <c r="J578" s="5">
        <v>68376</v>
      </c>
      <c r="K578" s="5">
        <v>36215</v>
      </c>
      <c r="L578" s="5">
        <v>49680</v>
      </c>
      <c r="M578" s="5">
        <v>38649</v>
      </c>
      <c r="N578" s="5">
        <v>29237</v>
      </c>
      <c r="O578" s="5">
        <v>168258</v>
      </c>
      <c r="P578" s="5">
        <v>39719</v>
      </c>
      <c r="Q578" s="5">
        <v>63739</v>
      </c>
      <c r="R578" s="5">
        <v>26277</v>
      </c>
      <c r="S578" s="5">
        <v>34247</v>
      </c>
      <c r="T578" s="5">
        <v>48893</v>
      </c>
      <c r="U578" s="5">
        <v>31800</v>
      </c>
    </row>
    <row r="579" spans="1:21" hidden="1" x14ac:dyDescent="0.2">
      <c r="A579" s="4">
        <v>44558</v>
      </c>
      <c r="B579" s="5">
        <v>66792</v>
      </c>
      <c r="C579" s="5">
        <v>47665</v>
      </c>
      <c r="D579" s="5">
        <v>38358</v>
      </c>
      <c r="E579" s="5">
        <v>77057</v>
      </c>
      <c r="F579" s="5">
        <v>210032</v>
      </c>
      <c r="G579" s="5">
        <v>56049</v>
      </c>
      <c r="H579" s="5">
        <v>52358</v>
      </c>
      <c r="I579" s="5">
        <v>62544</v>
      </c>
      <c r="J579" s="5">
        <v>68433</v>
      </c>
      <c r="K579" s="5">
        <v>36243</v>
      </c>
      <c r="L579" s="5">
        <v>49715</v>
      </c>
      <c r="M579" s="5">
        <v>38695</v>
      </c>
      <c r="N579" s="5">
        <v>29258</v>
      </c>
      <c r="O579" s="5">
        <v>168406</v>
      </c>
      <c r="P579" s="5">
        <v>39760</v>
      </c>
      <c r="Q579" s="5">
        <v>63859</v>
      </c>
      <c r="R579" s="5">
        <v>26321</v>
      </c>
      <c r="S579" s="5">
        <v>34285</v>
      </c>
      <c r="T579" s="5">
        <v>48963</v>
      </c>
      <c r="U579" s="5">
        <v>31896</v>
      </c>
    </row>
    <row r="580" spans="1:21" hidden="1" x14ac:dyDescent="0.2">
      <c r="A580" s="4">
        <v>44559</v>
      </c>
      <c r="B580" s="5">
        <v>66933</v>
      </c>
      <c r="C580" s="5">
        <v>47767</v>
      </c>
      <c r="D580" s="5">
        <v>38411</v>
      </c>
      <c r="E580" s="5">
        <v>77176</v>
      </c>
      <c r="F580" s="5">
        <v>210859</v>
      </c>
      <c r="G580" s="5">
        <v>56111</v>
      </c>
      <c r="H580" s="5">
        <v>52476</v>
      </c>
      <c r="I580" s="5">
        <v>62655</v>
      </c>
      <c r="J580" s="5">
        <v>68562</v>
      </c>
      <c r="K580" s="5">
        <v>36327</v>
      </c>
      <c r="L580" s="5">
        <v>49773</v>
      </c>
      <c r="M580" s="5">
        <v>38797</v>
      </c>
      <c r="N580" s="5">
        <v>29317</v>
      </c>
      <c r="O580" s="5">
        <v>168841</v>
      </c>
      <c r="P580" s="5">
        <v>39850</v>
      </c>
      <c r="Q580" s="5">
        <v>64074</v>
      </c>
      <c r="R580" s="5">
        <v>26374</v>
      </c>
      <c r="S580" s="5">
        <v>34369</v>
      </c>
      <c r="T580" s="5">
        <v>49066</v>
      </c>
      <c r="U580" s="5">
        <v>31956</v>
      </c>
    </row>
    <row r="581" spans="1:21" hidden="1" x14ac:dyDescent="0.2">
      <c r="A581" s="4">
        <v>44560</v>
      </c>
      <c r="B581" s="5">
        <v>67093</v>
      </c>
      <c r="C581" s="5">
        <v>47884</v>
      </c>
      <c r="D581" s="5">
        <v>38462</v>
      </c>
      <c r="E581" s="5">
        <v>77313</v>
      </c>
      <c r="F581" s="5">
        <v>211649</v>
      </c>
      <c r="G581" s="5">
        <v>56185</v>
      </c>
      <c r="H581" s="5">
        <v>52635</v>
      </c>
      <c r="I581" s="5">
        <v>62807</v>
      </c>
      <c r="J581" s="5">
        <v>68721</v>
      </c>
      <c r="K581" s="5">
        <v>36385</v>
      </c>
      <c r="L581" s="5">
        <v>49847</v>
      </c>
      <c r="M581" s="5">
        <v>38888</v>
      </c>
      <c r="N581" s="5">
        <v>29390</v>
      </c>
      <c r="O581" s="5">
        <v>169345</v>
      </c>
      <c r="P581" s="5">
        <v>39943</v>
      </c>
      <c r="Q581" s="5">
        <v>64334</v>
      </c>
      <c r="R581" s="5">
        <v>26457</v>
      </c>
      <c r="S581" s="5">
        <v>34463</v>
      </c>
      <c r="T581" s="5">
        <v>49176</v>
      </c>
      <c r="U581" s="5">
        <v>32078</v>
      </c>
    </row>
    <row r="582" spans="1:21" hidden="1" x14ac:dyDescent="0.2">
      <c r="A582" s="4">
        <v>44561</v>
      </c>
      <c r="B582" s="5">
        <v>67256</v>
      </c>
      <c r="C582" s="5">
        <v>48012</v>
      </c>
      <c r="D582" s="5">
        <v>38538</v>
      </c>
      <c r="E582" s="5">
        <v>77443</v>
      </c>
      <c r="F582" s="5">
        <v>212508</v>
      </c>
      <c r="G582" s="5">
        <v>56263</v>
      </c>
      <c r="H582" s="5">
        <v>52773</v>
      </c>
      <c r="I582" s="5">
        <v>62957</v>
      </c>
      <c r="J582" s="5">
        <v>68887</v>
      </c>
      <c r="K582" s="5">
        <v>36455</v>
      </c>
      <c r="L582" s="5">
        <v>49925</v>
      </c>
      <c r="M582" s="5">
        <v>39025</v>
      </c>
      <c r="N582" s="5">
        <v>29447</v>
      </c>
      <c r="O582" s="5">
        <v>169811</v>
      </c>
      <c r="P582" s="5">
        <v>40034</v>
      </c>
      <c r="Q582" s="5">
        <v>64529</v>
      </c>
      <c r="R582" s="5">
        <v>26504</v>
      </c>
      <c r="S582" s="5">
        <v>34550</v>
      </c>
      <c r="T582" s="5">
        <v>49304</v>
      </c>
      <c r="U582" s="5">
        <v>32194</v>
      </c>
    </row>
    <row r="583" spans="1:21" x14ac:dyDescent="0.2">
      <c r="A583" s="4">
        <v>44564</v>
      </c>
      <c r="B583" s="5">
        <v>67530</v>
      </c>
      <c r="C583" s="5">
        <v>48236</v>
      </c>
      <c r="D583" s="5">
        <v>38609</v>
      </c>
      <c r="E583" s="5">
        <v>77687</v>
      </c>
      <c r="F583" s="5">
        <v>214089</v>
      </c>
      <c r="G583" s="5">
        <v>56422</v>
      </c>
      <c r="H583" s="5">
        <v>53019</v>
      </c>
      <c r="I583" s="5">
        <v>63267</v>
      </c>
      <c r="J583" s="5">
        <v>69136</v>
      </c>
      <c r="K583" s="5">
        <v>36549</v>
      </c>
      <c r="L583" s="5">
        <v>50059</v>
      </c>
      <c r="M583" s="5">
        <v>39191</v>
      </c>
      <c r="N583" s="5">
        <v>29567</v>
      </c>
      <c r="O583" s="5">
        <v>170585</v>
      </c>
      <c r="P583" s="5">
        <v>40205</v>
      </c>
      <c r="Q583" s="5">
        <v>64859</v>
      </c>
      <c r="R583" s="5">
        <v>26637</v>
      </c>
      <c r="S583" s="5">
        <v>34727</v>
      </c>
      <c r="T583" s="5">
        <v>49537</v>
      </c>
      <c r="U583" s="5">
        <v>32369</v>
      </c>
    </row>
    <row r="584" spans="1:21" x14ac:dyDescent="0.2">
      <c r="A584" s="4">
        <v>44565</v>
      </c>
      <c r="B584" s="5">
        <v>67622</v>
      </c>
      <c r="C584" s="5">
        <v>48355</v>
      </c>
      <c r="D584" s="5">
        <v>38662</v>
      </c>
      <c r="E584" s="5">
        <v>77763</v>
      </c>
      <c r="F584" s="5">
        <v>214798</v>
      </c>
      <c r="G584" s="5">
        <v>56481</v>
      </c>
      <c r="H584" s="5">
        <v>53102</v>
      </c>
      <c r="I584" s="5">
        <v>63357</v>
      </c>
      <c r="J584" s="5">
        <v>69241</v>
      </c>
      <c r="K584" s="5">
        <v>36582</v>
      </c>
      <c r="L584" s="5">
        <v>50092</v>
      </c>
      <c r="M584" s="5">
        <v>39278</v>
      </c>
      <c r="N584" s="5">
        <v>29606</v>
      </c>
      <c r="O584" s="5">
        <v>170922</v>
      </c>
      <c r="P584" s="5">
        <v>40295</v>
      </c>
      <c r="Q584" s="5">
        <v>65026</v>
      </c>
      <c r="R584" s="5">
        <v>26695</v>
      </c>
      <c r="S584" s="5">
        <v>34763</v>
      </c>
      <c r="T584" s="5">
        <v>49624</v>
      </c>
      <c r="U584" s="5">
        <v>32445</v>
      </c>
    </row>
    <row r="585" spans="1:21" x14ac:dyDescent="0.2">
      <c r="A585" s="4">
        <v>44566</v>
      </c>
      <c r="B585" s="5">
        <v>67857</v>
      </c>
      <c r="C585" s="5">
        <v>48561</v>
      </c>
      <c r="D585" s="5">
        <v>38777</v>
      </c>
      <c r="E585" s="5">
        <v>77946</v>
      </c>
      <c r="F585" s="5">
        <v>216355</v>
      </c>
      <c r="G585" s="5">
        <v>56582</v>
      </c>
      <c r="H585" s="5">
        <v>53308</v>
      </c>
      <c r="I585" s="5">
        <v>63543</v>
      </c>
      <c r="J585" s="5">
        <v>69419</v>
      </c>
      <c r="K585" s="5">
        <v>36684</v>
      </c>
      <c r="L585" s="5">
        <v>50199</v>
      </c>
      <c r="M585" s="5">
        <v>39421</v>
      </c>
      <c r="N585" s="5">
        <v>29704</v>
      </c>
      <c r="O585" s="5">
        <v>171759</v>
      </c>
      <c r="P585" s="5">
        <v>40460</v>
      </c>
      <c r="Q585" s="5">
        <v>65349</v>
      </c>
      <c r="R585" s="5">
        <v>26801</v>
      </c>
      <c r="S585" s="5">
        <v>34883</v>
      </c>
      <c r="T585" s="5">
        <v>49786</v>
      </c>
      <c r="U585" s="5">
        <v>32585</v>
      </c>
    </row>
    <row r="586" spans="1:21" x14ac:dyDescent="0.2">
      <c r="A586" s="4">
        <v>44567</v>
      </c>
      <c r="B586" s="5">
        <v>68075</v>
      </c>
      <c r="C586" s="5">
        <v>48737</v>
      </c>
      <c r="D586" s="5">
        <v>38918</v>
      </c>
      <c r="E586" s="5">
        <v>78166</v>
      </c>
      <c r="F586" s="5">
        <v>218242</v>
      </c>
      <c r="G586" s="5">
        <v>56764</v>
      </c>
      <c r="H586" s="5">
        <v>53573</v>
      </c>
      <c r="I586" s="5">
        <v>63866</v>
      </c>
      <c r="J586" s="5">
        <v>69687</v>
      </c>
      <c r="K586" s="5">
        <v>36776</v>
      </c>
      <c r="L586" s="5">
        <v>50314</v>
      </c>
      <c r="M586" s="5">
        <v>39603</v>
      </c>
      <c r="N586" s="5">
        <v>29836</v>
      </c>
      <c r="O586" s="5">
        <v>172808</v>
      </c>
      <c r="P586" s="5">
        <v>40674</v>
      </c>
      <c r="Q586" s="5">
        <v>65669</v>
      </c>
      <c r="R586" s="5">
        <v>26934</v>
      </c>
      <c r="S586" s="5">
        <v>35018</v>
      </c>
      <c r="T586" s="5">
        <v>50019</v>
      </c>
      <c r="U586" s="5">
        <v>32754</v>
      </c>
    </row>
    <row r="587" spans="1:21" x14ac:dyDescent="0.2">
      <c r="A587" s="4">
        <v>44568</v>
      </c>
      <c r="B587" s="5">
        <v>68298</v>
      </c>
      <c r="C587" s="5">
        <v>48924</v>
      </c>
      <c r="D587" s="5">
        <v>39037</v>
      </c>
      <c r="E587" s="5">
        <v>78410</v>
      </c>
      <c r="F587" s="5">
        <v>220179</v>
      </c>
      <c r="G587" s="5">
        <v>56896</v>
      </c>
      <c r="H587" s="5">
        <v>53800</v>
      </c>
      <c r="I587" s="5">
        <v>64168</v>
      </c>
      <c r="J587" s="5">
        <v>69978</v>
      </c>
      <c r="K587" s="5">
        <v>36875</v>
      </c>
      <c r="L587" s="5">
        <v>50447</v>
      </c>
      <c r="M587" s="5">
        <v>39810</v>
      </c>
      <c r="N587" s="5">
        <v>29948</v>
      </c>
      <c r="O587" s="5">
        <v>173868</v>
      </c>
      <c r="P587" s="5">
        <v>40876</v>
      </c>
      <c r="Q587" s="5">
        <v>65985</v>
      </c>
      <c r="R587" s="5">
        <v>27058</v>
      </c>
      <c r="S587" s="5">
        <v>35196</v>
      </c>
      <c r="T587" s="5">
        <v>50261</v>
      </c>
      <c r="U587" s="5">
        <v>32943</v>
      </c>
    </row>
    <row r="588" spans="1:21" x14ac:dyDescent="0.2">
      <c r="A588" s="4">
        <v>44571</v>
      </c>
      <c r="B588" s="5">
        <v>68942</v>
      </c>
      <c r="C588" s="5">
        <v>49388</v>
      </c>
      <c r="D588" s="5">
        <v>39281</v>
      </c>
      <c r="E588" s="5">
        <v>78892</v>
      </c>
      <c r="F588" s="5">
        <v>224457</v>
      </c>
      <c r="G588" s="5">
        <v>57299</v>
      </c>
      <c r="H588" s="5">
        <v>54445</v>
      </c>
      <c r="I588" s="5">
        <v>64954</v>
      </c>
      <c r="J588" s="5">
        <v>70596</v>
      </c>
      <c r="K588" s="5">
        <v>37102</v>
      </c>
      <c r="L588" s="5">
        <v>50672</v>
      </c>
      <c r="M588" s="5">
        <v>40242</v>
      </c>
      <c r="N588" s="5">
        <v>30185</v>
      </c>
      <c r="O588" s="5">
        <v>176170</v>
      </c>
      <c r="P588" s="5">
        <v>41226</v>
      </c>
      <c r="Q588" s="5">
        <v>66730</v>
      </c>
      <c r="R588" s="5">
        <v>27352</v>
      </c>
      <c r="S588" s="5">
        <v>35555</v>
      </c>
      <c r="T588" s="5">
        <v>50838</v>
      </c>
      <c r="U588" s="5">
        <v>33286</v>
      </c>
    </row>
    <row r="589" spans="1:21" x14ac:dyDescent="0.2">
      <c r="A589" s="4">
        <v>44572</v>
      </c>
      <c r="B589" s="5">
        <v>69072</v>
      </c>
      <c r="C589" s="5">
        <v>49486</v>
      </c>
      <c r="D589" s="5">
        <v>39337</v>
      </c>
      <c r="E589" s="5">
        <v>78964</v>
      </c>
      <c r="F589" s="5">
        <v>225501</v>
      </c>
      <c r="G589" s="5">
        <v>57371</v>
      </c>
      <c r="H589" s="5">
        <v>54559</v>
      </c>
      <c r="I589" s="5">
        <v>65089</v>
      </c>
      <c r="J589" s="5">
        <v>70710</v>
      </c>
      <c r="K589" s="5">
        <v>37152</v>
      </c>
      <c r="L589" s="5">
        <v>50736</v>
      </c>
      <c r="M589" s="5">
        <v>40361</v>
      </c>
      <c r="N589" s="5">
        <v>30214</v>
      </c>
      <c r="O589" s="5">
        <v>176761</v>
      </c>
      <c r="P589" s="5">
        <v>41318</v>
      </c>
      <c r="Q589" s="5">
        <v>66938</v>
      </c>
      <c r="R589" s="5">
        <v>27422</v>
      </c>
      <c r="S589" s="5">
        <v>35667</v>
      </c>
      <c r="T589" s="5">
        <v>50939</v>
      </c>
      <c r="U589" s="5">
        <v>33397</v>
      </c>
    </row>
    <row r="590" spans="1:21" x14ac:dyDescent="0.2">
      <c r="A590" s="4">
        <v>44573</v>
      </c>
      <c r="B590" s="5">
        <v>69367</v>
      </c>
      <c r="C590" s="5">
        <v>49756</v>
      </c>
      <c r="D590" s="5">
        <v>39503</v>
      </c>
      <c r="E590" s="5">
        <v>79182</v>
      </c>
      <c r="F590" s="5">
        <v>227892</v>
      </c>
      <c r="G590" s="5">
        <v>57508</v>
      </c>
      <c r="H590" s="5">
        <v>54826</v>
      </c>
      <c r="I590" s="5">
        <v>65453</v>
      </c>
      <c r="J590" s="5">
        <v>70940</v>
      </c>
      <c r="K590" s="5">
        <v>37288</v>
      </c>
      <c r="L590" s="5">
        <v>50859</v>
      </c>
      <c r="M590" s="5">
        <v>40540</v>
      </c>
      <c r="N590" s="5">
        <v>30360</v>
      </c>
      <c r="O590" s="5">
        <v>178336</v>
      </c>
      <c r="P590" s="5">
        <v>41523</v>
      </c>
      <c r="Q590" s="5">
        <v>67302</v>
      </c>
      <c r="R590" s="5">
        <v>27570</v>
      </c>
      <c r="S590" s="5">
        <v>35873</v>
      </c>
      <c r="T590" s="5">
        <v>51138</v>
      </c>
      <c r="U590" s="5">
        <v>33661</v>
      </c>
    </row>
    <row r="591" spans="1:21" x14ac:dyDescent="0.2">
      <c r="A591" s="4">
        <v>44574</v>
      </c>
      <c r="B591" s="5">
        <v>69726</v>
      </c>
      <c r="C591" s="5">
        <v>50019</v>
      </c>
      <c r="D591" s="5">
        <v>39626</v>
      </c>
      <c r="E591" s="5">
        <v>79388</v>
      </c>
      <c r="F591" s="5">
        <v>230720</v>
      </c>
      <c r="G591" s="5">
        <v>57714</v>
      </c>
      <c r="H591" s="5">
        <v>55161</v>
      </c>
      <c r="I591" s="5">
        <v>65923</v>
      </c>
      <c r="J591" s="5">
        <v>71240</v>
      </c>
      <c r="K591" s="5">
        <v>37431</v>
      </c>
      <c r="L591" s="5">
        <v>51012</v>
      </c>
      <c r="M591" s="5">
        <v>40783</v>
      </c>
      <c r="N591" s="5">
        <v>30530</v>
      </c>
      <c r="O591" s="5">
        <v>180181</v>
      </c>
      <c r="P591" s="5">
        <v>41742</v>
      </c>
      <c r="Q591" s="5">
        <v>67720</v>
      </c>
      <c r="R591" s="5">
        <v>27723</v>
      </c>
      <c r="S591" s="5">
        <v>36056</v>
      </c>
      <c r="T591" s="5">
        <v>51455</v>
      </c>
      <c r="U591" s="5">
        <v>33943</v>
      </c>
    </row>
    <row r="592" spans="1:21" x14ac:dyDescent="0.2">
      <c r="A592" s="4">
        <v>44575</v>
      </c>
      <c r="B592" s="5">
        <v>70071</v>
      </c>
      <c r="C592" s="5">
        <v>50299</v>
      </c>
      <c r="D592" s="5">
        <v>39756</v>
      </c>
      <c r="E592" s="5">
        <v>79647</v>
      </c>
      <c r="F592" s="5">
        <v>233029</v>
      </c>
      <c r="G592" s="5">
        <v>57996</v>
      </c>
      <c r="H592" s="5">
        <v>55507</v>
      </c>
      <c r="I592" s="5">
        <v>66449</v>
      </c>
      <c r="J592" s="5">
        <v>71587</v>
      </c>
      <c r="K592" s="5">
        <v>37605</v>
      </c>
      <c r="L592" s="5">
        <v>51199</v>
      </c>
      <c r="M592" s="5">
        <v>41053</v>
      </c>
      <c r="N592" s="5">
        <v>30638</v>
      </c>
      <c r="O592" s="5">
        <v>181761</v>
      </c>
      <c r="P592" s="5">
        <v>42033</v>
      </c>
      <c r="Q592" s="5">
        <v>68098</v>
      </c>
      <c r="R592" s="5">
        <v>27886</v>
      </c>
      <c r="S592" s="5">
        <v>36337</v>
      </c>
      <c r="T592" s="5">
        <v>51796</v>
      </c>
      <c r="U592" s="5">
        <v>34267</v>
      </c>
    </row>
    <row r="593" spans="1:21" x14ac:dyDescent="0.2">
      <c r="A593" s="4">
        <v>44578</v>
      </c>
      <c r="B593" s="5">
        <v>70925</v>
      </c>
      <c r="C593" s="5">
        <v>51001</v>
      </c>
      <c r="D593" s="5">
        <v>40191</v>
      </c>
      <c r="E593" s="5">
        <v>80205</v>
      </c>
      <c r="F593" s="5">
        <v>238535</v>
      </c>
      <c r="G593" s="5">
        <v>58800</v>
      </c>
      <c r="H593" s="5">
        <v>56399</v>
      </c>
      <c r="I593" s="5">
        <v>67818</v>
      </c>
      <c r="J593" s="5">
        <v>72350</v>
      </c>
      <c r="K593" s="5">
        <v>37940</v>
      </c>
      <c r="L593" s="5">
        <v>51531</v>
      </c>
      <c r="M593" s="5">
        <v>41707</v>
      </c>
      <c r="N593" s="5">
        <v>30888</v>
      </c>
      <c r="O593" s="5">
        <v>185494</v>
      </c>
      <c r="P593" s="5">
        <v>42730</v>
      </c>
      <c r="Q593" s="5">
        <v>69036</v>
      </c>
      <c r="R593" s="5">
        <v>28262</v>
      </c>
      <c r="S593" s="5">
        <v>37065</v>
      </c>
      <c r="T593" s="5">
        <v>52456</v>
      </c>
      <c r="U593" s="5">
        <v>34900</v>
      </c>
    </row>
    <row r="594" spans="1:21" x14ac:dyDescent="0.2">
      <c r="A594" s="4">
        <v>44579</v>
      </c>
      <c r="B594" s="5">
        <v>71131</v>
      </c>
      <c r="C594" s="5">
        <v>51311</v>
      </c>
      <c r="D594" s="5">
        <v>40348</v>
      </c>
      <c r="E594" s="5">
        <v>80338</v>
      </c>
      <c r="F594" s="5">
        <v>240284</v>
      </c>
      <c r="G594" s="5">
        <v>58920</v>
      </c>
      <c r="H594" s="5">
        <v>56554</v>
      </c>
      <c r="I594" s="5">
        <v>68198</v>
      </c>
      <c r="J594" s="5">
        <v>72509</v>
      </c>
      <c r="K594" s="5">
        <v>38080</v>
      </c>
      <c r="L594" s="5">
        <v>51668</v>
      </c>
      <c r="M594" s="5">
        <v>42019</v>
      </c>
      <c r="N594" s="5">
        <v>30969</v>
      </c>
      <c r="O594" s="5">
        <v>186787</v>
      </c>
      <c r="P594" s="5">
        <v>42928</v>
      </c>
      <c r="Q594" s="5">
        <v>69479</v>
      </c>
      <c r="R594" s="5">
        <v>28395</v>
      </c>
      <c r="S594" s="5">
        <v>37287</v>
      </c>
      <c r="T594" s="5">
        <v>52699</v>
      </c>
      <c r="U594" s="5">
        <v>35180</v>
      </c>
    </row>
    <row r="595" spans="1:21" x14ac:dyDescent="0.2">
      <c r="A595" s="4">
        <v>44580</v>
      </c>
      <c r="B595" s="5">
        <v>71817</v>
      </c>
      <c r="C595" s="5">
        <v>51886</v>
      </c>
      <c r="D595" s="5">
        <v>40718</v>
      </c>
      <c r="E595" s="5">
        <v>80742</v>
      </c>
      <c r="F595" s="5">
        <v>243830</v>
      </c>
      <c r="G595" s="5">
        <v>59218</v>
      </c>
      <c r="H595" s="5">
        <v>57105</v>
      </c>
      <c r="I595" s="5">
        <v>69130</v>
      </c>
      <c r="J595" s="5">
        <v>72988</v>
      </c>
      <c r="K595" s="5">
        <v>38408</v>
      </c>
      <c r="L595" s="5">
        <v>51901</v>
      </c>
      <c r="M595" s="5">
        <v>42472</v>
      </c>
      <c r="N595" s="5">
        <v>31174</v>
      </c>
      <c r="O595" s="5">
        <v>189763</v>
      </c>
      <c r="P595" s="5">
        <v>43451</v>
      </c>
      <c r="Q595" s="5">
        <v>70190</v>
      </c>
      <c r="R595" s="5">
        <v>28639</v>
      </c>
      <c r="S595" s="5">
        <v>37756</v>
      </c>
      <c r="T595" s="5">
        <v>53145</v>
      </c>
      <c r="U595" s="5">
        <v>35641</v>
      </c>
    </row>
    <row r="596" spans="1:21" x14ac:dyDescent="0.2">
      <c r="A596" s="4">
        <v>44581</v>
      </c>
      <c r="B596" s="5">
        <v>72429</v>
      </c>
      <c r="C596" s="5">
        <v>52471</v>
      </c>
      <c r="D596" s="5">
        <v>41080</v>
      </c>
      <c r="E596" s="5">
        <v>81235</v>
      </c>
      <c r="F596" s="5">
        <v>247360</v>
      </c>
      <c r="G596" s="5">
        <v>59787</v>
      </c>
      <c r="H596" s="5">
        <v>57657</v>
      </c>
      <c r="I596" s="5">
        <v>70298</v>
      </c>
      <c r="J596" s="5">
        <v>73516</v>
      </c>
      <c r="K596" s="5">
        <v>38737</v>
      </c>
      <c r="L596" s="5">
        <v>52216</v>
      </c>
      <c r="M596" s="5">
        <v>43018</v>
      </c>
      <c r="N596" s="5">
        <v>31433</v>
      </c>
      <c r="O596" s="5">
        <v>192404</v>
      </c>
      <c r="P596" s="5">
        <v>43956</v>
      </c>
      <c r="Q596" s="5">
        <v>70908</v>
      </c>
      <c r="R596" s="5">
        <v>28910</v>
      </c>
      <c r="S596" s="5">
        <v>38321</v>
      </c>
      <c r="T596" s="5">
        <v>53645</v>
      </c>
      <c r="U596" s="5">
        <v>36119</v>
      </c>
    </row>
    <row r="597" spans="1:21" x14ac:dyDescent="0.2">
      <c r="A597" s="4">
        <v>44582</v>
      </c>
      <c r="B597" s="5">
        <v>73127</v>
      </c>
      <c r="C597" s="5">
        <v>53014</v>
      </c>
      <c r="D597" s="5">
        <v>41471</v>
      </c>
      <c r="E597" s="5">
        <v>81795</v>
      </c>
      <c r="F597" s="5">
        <v>250775</v>
      </c>
      <c r="G597" s="5">
        <v>60382</v>
      </c>
      <c r="H597" s="5">
        <v>58244</v>
      </c>
      <c r="I597" s="5">
        <v>71347</v>
      </c>
      <c r="J597" s="5">
        <v>74278</v>
      </c>
      <c r="K597" s="5">
        <v>39081</v>
      </c>
      <c r="L597" s="5">
        <v>52515</v>
      </c>
      <c r="M597" s="5">
        <v>43634</v>
      </c>
      <c r="N597" s="5">
        <v>31700</v>
      </c>
      <c r="O597" s="5">
        <v>194884</v>
      </c>
      <c r="P597" s="5">
        <v>44527</v>
      </c>
      <c r="Q597" s="5">
        <v>71614</v>
      </c>
      <c r="R597" s="5">
        <v>29201</v>
      </c>
      <c r="S597" s="5">
        <v>38888</v>
      </c>
      <c r="T597" s="5">
        <v>54275</v>
      </c>
      <c r="U597" s="5">
        <v>36705</v>
      </c>
    </row>
    <row r="598" spans="1:21" x14ac:dyDescent="0.2">
      <c r="A598" s="4">
        <v>44585</v>
      </c>
      <c r="B598" s="5">
        <v>74879</v>
      </c>
      <c r="C598" s="5">
        <v>54456</v>
      </c>
      <c r="D598" s="5">
        <v>42274</v>
      </c>
      <c r="E598" s="5">
        <v>83278</v>
      </c>
      <c r="F598" s="5">
        <v>259189</v>
      </c>
      <c r="G598" s="5">
        <v>61840</v>
      </c>
      <c r="H598" s="5">
        <v>59885</v>
      </c>
      <c r="I598" s="5">
        <v>74202</v>
      </c>
      <c r="J598" s="5">
        <v>76010</v>
      </c>
      <c r="K598" s="5">
        <v>39987</v>
      </c>
      <c r="L598" s="5">
        <v>53367</v>
      </c>
      <c r="M598" s="5">
        <v>45095</v>
      </c>
      <c r="N598" s="5">
        <v>32397</v>
      </c>
      <c r="O598" s="5">
        <v>201266</v>
      </c>
      <c r="P598" s="5">
        <v>45765</v>
      </c>
      <c r="Q598" s="5">
        <v>73417</v>
      </c>
      <c r="R598" s="5">
        <v>29824</v>
      </c>
      <c r="S598" s="5">
        <v>40249</v>
      </c>
      <c r="T598" s="5">
        <v>55965</v>
      </c>
      <c r="U598" s="5">
        <v>38040</v>
      </c>
    </row>
    <row r="599" spans="1:21" x14ac:dyDescent="0.2">
      <c r="A599" s="4">
        <v>44586</v>
      </c>
      <c r="B599" s="5">
        <v>75271</v>
      </c>
      <c r="C599" s="5">
        <v>54936</v>
      </c>
      <c r="D599" s="5">
        <v>42535</v>
      </c>
      <c r="E599" s="5">
        <v>83492</v>
      </c>
      <c r="F599" s="5">
        <v>260972</v>
      </c>
      <c r="G599" s="5">
        <v>62147</v>
      </c>
      <c r="H599" s="5">
        <v>60334</v>
      </c>
      <c r="I599" s="5">
        <v>75060</v>
      </c>
      <c r="J599" s="5">
        <v>76421</v>
      </c>
      <c r="K599" s="5">
        <v>40232</v>
      </c>
      <c r="L599" s="5">
        <v>53566</v>
      </c>
      <c r="M599" s="5">
        <v>45415</v>
      </c>
      <c r="N599" s="5">
        <v>32486</v>
      </c>
      <c r="O599" s="5">
        <v>202605</v>
      </c>
      <c r="P599" s="5">
        <v>46074</v>
      </c>
      <c r="Q599" s="5">
        <v>74036</v>
      </c>
      <c r="R599" s="5">
        <v>30019</v>
      </c>
      <c r="S599" s="5">
        <v>40697</v>
      </c>
      <c r="T599" s="5">
        <v>56513</v>
      </c>
      <c r="U599" s="5">
        <v>38291</v>
      </c>
    </row>
    <row r="600" spans="1:21" x14ac:dyDescent="0.2">
      <c r="A600" s="4">
        <v>44587</v>
      </c>
      <c r="B600" s="5">
        <v>76085</v>
      </c>
      <c r="C600" s="5">
        <v>55951</v>
      </c>
      <c r="D600" s="5">
        <v>43208</v>
      </c>
      <c r="E600" s="5">
        <v>84216</v>
      </c>
      <c r="F600" s="5">
        <v>264630</v>
      </c>
      <c r="G600" s="5">
        <v>62723</v>
      </c>
      <c r="H600" s="5">
        <v>61142</v>
      </c>
      <c r="I600" s="5">
        <v>76347</v>
      </c>
      <c r="J600" s="5">
        <v>77212</v>
      </c>
      <c r="K600" s="5">
        <v>40862</v>
      </c>
      <c r="L600" s="5">
        <v>54013</v>
      </c>
      <c r="M600" s="5">
        <v>46109</v>
      </c>
      <c r="N600" s="5">
        <v>32761</v>
      </c>
      <c r="O600" s="5">
        <v>205947</v>
      </c>
      <c r="P600" s="5">
        <v>46831</v>
      </c>
      <c r="Q600" s="5">
        <v>75190</v>
      </c>
      <c r="R600" s="5">
        <v>30422</v>
      </c>
      <c r="S600" s="5">
        <v>41468</v>
      </c>
      <c r="T600" s="5">
        <v>57222</v>
      </c>
      <c r="U600" s="5">
        <v>38937</v>
      </c>
    </row>
    <row r="601" spans="1:21" x14ac:dyDescent="0.2">
      <c r="A601" s="4">
        <v>44588</v>
      </c>
      <c r="B601" s="5">
        <v>76911</v>
      </c>
      <c r="C601" s="5">
        <v>56855</v>
      </c>
      <c r="D601" s="5">
        <v>43764</v>
      </c>
      <c r="E601" s="5">
        <v>84928</v>
      </c>
      <c r="F601" s="5">
        <v>267832</v>
      </c>
      <c r="G601" s="5">
        <v>63489</v>
      </c>
      <c r="H601" s="5">
        <v>61897</v>
      </c>
      <c r="I601" s="5">
        <v>77899</v>
      </c>
      <c r="J601" s="5">
        <v>78041</v>
      </c>
      <c r="K601" s="5">
        <v>41356</v>
      </c>
      <c r="L601" s="5">
        <v>54478</v>
      </c>
      <c r="M601" s="5">
        <v>46945</v>
      </c>
      <c r="N601" s="5">
        <v>33097</v>
      </c>
      <c r="O601" s="5">
        <v>208645</v>
      </c>
      <c r="P601" s="5">
        <v>47387</v>
      </c>
      <c r="Q601" s="5">
        <v>76348</v>
      </c>
      <c r="R601" s="5">
        <v>30885</v>
      </c>
      <c r="S601" s="5">
        <v>42181</v>
      </c>
      <c r="T601" s="5">
        <v>58010</v>
      </c>
      <c r="U601" s="5">
        <v>39541</v>
      </c>
    </row>
    <row r="602" spans="1:21" x14ac:dyDescent="0.2">
      <c r="A602" s="4">
        <v>44589</v>
      </c>
      <c r="B602" s="5">
        <v>77601</v>
      </c>
      <c r="C602" s="5">
        <v>57595</v>
      </c>
      <c r="D602" s="5">
        <v>44289</v>
      </c>
      <c r="E602" s="5">
        <v>85819</v>
      </c>
      <c r="F602" s="5">
        <v>270670</v>
      </c>
      <c r="G602" s="5">
        <v>64228</v>
      </c>
      <c r="H602" s="5">
        <v>62704</v>
      </c>
      <c r="I602" s="5">
        <v>79082</v>
      </c>
      <c r="J602" s="5">
        <v>79034</v>
      </c>
      <c r="K602" s="5">
        <v>41884</v>
      </c>
      <c r="L602" s="5">
        <v>54872</v>
      </c>
      <c r="M602" s="5">
        <v>47623</v>
      </c>
      <c r="N602" s="5">
        <v>33452</v>
      </c>
      <c r="O602" s="5">
        <v>210942</v>
      </c>
      <c r="P602" s="5">
        <v>47976</v>
      </c>
      <c r="Q602" s="5">
        <v>77374</v>
      </c>
      <c r="R602" s="5">
        <v>31341</v>
      </c>
      <c r="S602" s="5">
        <v>42794</v>
      </c>
      <c r="T602" s="5">
        <v>58811</v>
      </c>
      <c r="U602" s="5">
        <v>40267</v>
      </c>
    </row>
    <row r="603" spans="1:21" x14ac:dyDescent="0.2">
      <c r="A603" s="4">
        <v>44592</v>
      </c>
      <c r="B603" s="5">
        <v>79765</v>
      </c>
      <c r="C603" s="5">
        <v>59513</v>
      </c>
      <c r="D603" s="5">
        <v>45537</v>
      </c>
      <c r="E603" s="5">
        <v>88141</v>
      </c>
      <c r="F603" s="5">
        <v>277926</v>
      </c>
      <c r="G603" s="5">
        <v>66328</v>
      </c>
      <c r="H603" s="5">
        <v>64496</v>
      </c>
      <c r="I603" s="5">
        <v>82309</v>
      </c>
      <c r="J603" s="5">
        <v>81331</v>
      </c>
      <c r="K603" s="5">
        <v>42958</v>
      </c>
      <c r="L603" s="5">
        <v>56098</v>
      </c>
      <c r="M603" s="5">
        <v>49480</v>
      </c>
      <c r="N603" s="5">
        <v>34318</v>
      </c>
      <c r="O603" s="5">
        <v>216821</v>
      </c>
      <c r="P603" s="5">
        <v>49421</v>
      </c>
      <c r="Q603" s="5">
        <v>79819</v>
      </c>
      <c r="R603" s="5">
        <v>32220</v>
      </c>
      <c r="S603" s="5">
        <v>44452</v>
      </c>
      <c r="T603" s="5">
        <v>60837</v>
      </c>
      <c r="U603" s="5">
        <v>41635</v>
      </c>
    </row>
    <row r="604" spans="1:21" x14ac:dyDescent="0.2">
      <c r="A604" s="4">
        <v>44593</v>
      </c>
      <c r="B604" s="5">
        <v>80218</v>
      </c>
      <c r="C604" s="5">
        <v>60147</v>
      </c>
      <c r="D604" s="5">
        <v>45808</v>
      </c>
      <c r="E604" s="5">
        <v>88543</v>
      </c>
      <c r="F604" s="5">
        <v>279433</v>
      </c>
      <c r="G604" s="5">
        <v>66645</v>
      </c>
      <c r="H604" s="5">
        <v>64917</v>
      </c>
      <c r="I604" s="5">
        <v>82813</v>
      </c>
      <c r="J604" s="5">
        <v>81865</v>
      </c>
      <c r="K604" s="5">
        <v>43190</v>
      </c>
      <c r="L604" s="5">
        <v>56414</v>
      </c>
      <c r="M604" s="5">
        <v>49633</v>
      </c>
      <c r="N604" s="5">
        <v>34459</v>
      </c>
      <c r="O604" s="5">
        <v>218020</v>
      </c>
      <c r="P604" s="5">
        <v>49696</v>
      </c>
      <c r="Q604" s="5">
        <v>80529</v>
      </c>
      <c r="R604" s="5">
        <v>32484</v>
      </c>
      <c r="S604" s="5">
        <v>44760</v>
      </c>
      <c r="T604" s="5">
        <v>61345</v>
      </c>
      <c r="U604" s="5">
        <v>41908</v>
      </c>
    </row>
    <row r="605" spans="1:21" x14ac:dyDescent="0.2">
      <c r="A605" s="4">
        <v>44594</v>
      </c>
      <c r="B605" s="5">
        <v>81145</v>
      </c>
      <c r="C605" s="5">
        <v>61490</v>
      </c>
      <c r="D605" s="5">
        <v>46421</v>
      </c>
      <c r="E605" s="5">
        <v>89567</v>
      </c>
      <c r="F605" s="5">
        <v>282194</v>
      </c>
      <c r="G605" s="5">
        <v>67253</v>
      </c>
      <c r="H605" s="5">
        <v>65752</v>
      </c>
      <c r="I605" s="5">
        <v>84150</v>
      </c>
      <c r="J605" s="5">
        <v>82766</v>
      </c>
      <c r="K605" s="5">
        <v>43834</v>
      </c>
      <c r="L605" s="5">
        <v>56975</v>
      </c>
      <c r="M605" s="5">
        <v>50106</v>
      </c>
      <c r="N605" s="5">
        <v>34843</v>
      </c>
      <c r="O605" s="5">
        <v>220749</v>
      </c>
      <c r="P605" s="5">
        <v>50385</v>
      </c>
      <c r="Q605" s="5">
        <v>82105</v>
      </c>
      <c r="R605" s="5">
        <v>33013</v>
      </c>
      <c r="S605" s="5">
        <v>45309</v>
      </c>
      <c r="T605" s="5">
        <v>62054</v>
      </c>
      <c r="U605" s="5">
        <v>42406</v>
      </c>
    </row>
    <row r="606" spans="1:21" x14ac:dyDescent="0.2">
      <c r="A606" s="4">
        <v>44595</v>
      </c>
      <c r="B606" s="5">
        <v>81988</v>
      </c>
      <c r="C606" s="5">
        <v>62444</v>
      </c>
      <c r="D606" s="5">
        <v>46987</v>
      </c>
      <c r="E606" s="5">
        <v>90569</v>
      </c>
      <c r="F606" s="5">
        <v>284857</v>
      </c>
      <c r="G606" s="5">
        <v>68059</v>
      </c>
      <c r="H606" s="5">
        <v>66504</v>
      </c>
      <c r="I606" s="5">
        <v>85192</v>
      </c>
      <c r="J606" s="5">
        <v>83562</v>
      </c>
      <c r="K606" s="5">
        <v>44307</v>
      </c>
      <c r="L606" s="5">
        <v>57514</v>
      </c>
      <c r="M606" s="5">
        <v>50783</v>
      </c>
      <c r="N606" s="5">
        <v>35259</v>
      </c>
      <c r="O606" s="5">
        <v>222964</v>
      </c>
      <c r="P606" s="5">
        <v>50915</v>
      </c>
      <c r="Q606" s="5">
        <v>83339</v>
      </c>
      <c r="R606" s="5">
        <v>33539</v>
      </c>
      <c r="S606" s="5">
        <v>45889</v>
      </c>
      <c r="T606" s="5">
        <v>62825</v>
      </c>
      <c r="U606" s="5">
        <v>42915</v>
      </c>
    </row>
    <row r="607" spans="1:21" x14ac:dyDescent="0.2">
      <c r="A607" s="4">
        <v>44596</v>
      </c>
      <c r="B607" s="5">
        <v>82733</v>
      </c>
      <c r="C607" s="5">
        <v>63367</v>
      </c>
      <c r="D607" s="5">
        <v>47504</v>
      </c>
      <c r="E607" s="5">
        <v>91571</v>
      </c>
      <c r="F607" s="5">
        <v>287156</v>
      </c>
      <c r="G607" s="5">
        <v>68874</v>
      </c>
      <c r="H607" s="5">
        <v>67256</v>
      </c>
      <c r="I607" s="5">
        <v>86244</v>
      </c>
      <c r="J607" s="5">
        <v>84504</v>
      </c>
      <c r="K607" s="5">
        <v>44693</v>
      </c>
      <c r="L607" s="5">
        <v>58029</v>
      </c>
      <c r="M607" s="5">
        <v>51353</v>
      </c>
      <c r="N607" s="5">
        <v>35663</v>
      </c>
      <c r="O607" s="5">
        <v>224931</v>
      </c>
      <c r="P607" s="5">
        <v>51520</v>
      </c>
      <c r="Q607" s="5">
        <v>84429</v>
      </c>
      <c r="R607" s="5">
        <v>33945</v>
      </c>
      <c r="S607" s="5">
        <v>46272</v>
      </c>
      <c r="T607" s="5">
        <v>63522</v>
      </c>
      <c r="U607" s="5">
        <v>43280</v>
      </c>
    </row>
    <row r="608" spans="1:21" x14ac:dyDescent="0.2">
      <c r="A608" s="4">
        <v>44599</v>
      </c>
      <c r="B608" s="5">
        <v>84395</v>
      </c>
      <c r="C608" s="5">
        <v>65051</v>
      </c>
      <c r="D608" s="5">
        <v>48330</v>
      </c>
      <c r="E608" s="5">
        <v>93798</v>
      </c>
      <c r="F608" s="5">
        <v>291978</v>
      </c>
      <c r="G608" s="5">
        <v>70352</v>
      </c>
      <c r="H608" s="5">
        <v>68746</v>
      </c>
      <c r="I608" s="5">
        <v>88539</v>
      </c>
      <c r="J608" s="5">
        <v>86458</v>
      </c>
      <c r="K608" s="5">
        <v>45587</v>
      </c>
      <c r="L608" s="5">
        <v>59260</v>
      </c>
      <c r="M608" s="5">
        <v>52579</v>
      </c>
      <c r="N608" s="5">
        <v>36434</v>
      </c>
      <c r="O608" s="5">
        <v>228947</v>
      </c>
      <c r="P608" s="5">
        <v>52533</v>
      </c>
      <c r="Q608" s="5">
        <v>86362</v>
      </c>
      <c r="R608" s="5">
        <v>34636</v>
      </c>
      <c r="S608" s="5">
        <v>47390</v>
      </c>
      <c r="T608" s="5">
        <v>65030</v>
      </c>
      <c r="U608" s="5">
        <v>44157</v>
      </c>
    </row>
    <row r="609" spans="1:21" x14ac:dyDescent="0.2">
      <c r="A609" s="4">
        <v>44600</v>
      </c>
      <c r="B609" s="5">
        <v>84723</v>
      </c>
      <c r="C609" s="5">
        <v>65491</v>
      </c>
      <c r="D609" s="5">
        <v>48590</v>
      </c>
      <c r="E609" s="5">
        <v>94086</v>
      </c>
      <c r="F609" s="5">
        <v>293055</v>
      </c>
      <c r="G609" s="5">
        <v>70565</v>
      </c>
      <c r="H609" s="5">
        <v>69036</v>
      </c>
      <c r="I609" s="5">
        <v>88918</v>
      </c>
      <c r="J609" s="5">
        <v>86841</v>
      </c>
      <c r="K609" s="5">
        <v>45857</v>
      </c>
      <c r="L609" s="5">
        <v>59531</v>
      </c>
      <c r="M609" s="5">
        <v>52703</v>
      </c>
      <c r="N609" s="5">
        <v>36507</v>
      </c>
      <c r="O609" s="5">
        <v>229836</v>
      </c>
      <c r="P609" s="5">
        <v>52733</v>
      </c>
      <c r="Q609" s="5">
        <v>86945</v>
      </c>
      <c r="R609" s="5">
        <v>34820</v>
      </c>
      <c r="S609" s="5">
        <v>47689</v>
      </c>
      <c r="T609" s="5">
        <v>65320</v>
      </c>
      <c r="U609" s="5">
        <v>44369</v>
      </c>
    </row>
    <row r="610" spans="1:21" x14ac:dyDescent="0.2">
      <c r="A610" s="4">
        <v>44601</v>
      </c>
      <c r="B610" s="5">
        <v>85431</v>
      </c>
      <c r="C610" s="5">
        <v>66482</v>
      </c>
      <c r="D610" s="5">
        <v>49067</v>
      </c>
      <c r="E610" s="5">
        <v>94947</v>
      </c>
      <c r="F610" s="5">
        <v>294939</v>
      </c>
      <c r="G610" s="5">
        <v>71022</v>
      </c>
      <c r="H610" s="5">
        <v>69539</v>
      </c>
      <c r="I610" s="5">
        <v>89710</v>
      </c>
      <c r="J610" s="5">
        <v>87547</v>
      </c>
      <c r="K610" s="5">
        <v>46266</v>
      </c>
      <c r="L610" s="5">
        <v>59976</v>
      </c>
      <c r="M610" s="5">
        <v>53062</v>
      </c>
      <c r="N610" s="5">
        <v>36865</v>
      </c>
      <c r="O610" s="5">
        <v>231609</v>
      </c>
      <c r="P610" s="5">
        <v>53182</v>
      </c>
      <c r="Q610" s="5">
        <v>87989</v>
      </c>
      <c r="R610" s="5">
        <v>35197</v>
      </c>
      <c r="S610" s="5">
        <v>48076</v>
      </c>
      <c r="T610" s="5">
        <v>65843</v>
      </c>
      <c r="U610" s="5">
        <v>44798</v>
      </c>
    </row>
    <row r="611" spans="1:21" x14ac:dyDescent="0.2">
      <c r="A611" s="4">
        <v>44602</v>
      </c>
      <c r="B611" s="5">
        <v>86053</v>
      </c>
      <c r="C611" s="5">
        <v>67201</v>
      </c>
      <c r="D611" s="5">
        <v>49454</v>
      </c>
      <c r="E611" s="5">
        <v>95824</v>
      </c>
      <c r="F611" s="5">
        <v>296734</v>
      </c>
      <c r="G611" s="5">
        <v>71563</v>
      </c>
      <c r="H611" s="5">
        <v>70091</v>
      </c>
      <c r="I611" s="5">
        <v>90447</v>
      </c>
      <c r="J611" s="5">
        <v>88226</v>
      </c>
      <c r="K611" s="5">
        <v>46608</v>
      </c>
      <c r="L611" s="5">
        <v>60377</v>
      </c>
      <c r="M611" s="5">
        <v>53462</v>
      </c>
      <c r="N611" s="5">
        <v>37156</v>
      </c>
      <c r="O611" s="5">
        <v>233182</v>
      </c>
      <c r="P611" s="5">
        <v>53650</v>
      </c>
      <c r="Q611" s="5">
        <v>88868</v>
      </c>
      <c r="R611" s="5">
        <v>35531</v>
      </c>
      <c r="S611" s="5">
        <v>48484</v>
      </c>
      <c r="T611" s="5">
        <v>66378</v>
      </c>
      <c r="U611" s="5">
        <v>45143</v>
      </c>
    </row>
    <row r="612" spans="1:21" x14ac:dyDescent="0.2">
      <c r="A612" s="4">
        <v>44603</v>
      </c>
      <c r="B612" s="5">
        <v>86586</v>
      </c>
      <c r="C612" s="5">
        <v>67796</v>
      </c>
      <c r="D612" s="5">
        <v>49837</v>
      </c>
      <c r="E612" s="5">
        <v>96755</v>
      </c>
      <c r="F612" s="5">
        <v>298310</v>
      </c>
      <c r="G612" s="5">
        <v>72102</v>
      </c>
      <c r="H612" s="5">
        <v>70644</v>
      </c>
      <c r="I612" s="5">
        <v>91088</v>
      </c>
      <c r="J612" s="5">
        <v>88885</v>
      </c>
      <c r="K612" s="5">
        <v>46918</v>
      </c>
      <c r="L612" s="5">
        <v>60751</v>
      </c>
      <c r="M612" s="5">
        <v>53863</v>
      </c>
      <c r="N612" s="5">
        <v>37404</v>
      </c>
      <c r="O612" s="5">
        <v>234402</v>
      </c>
      <c r="P612" s="5">
        <v>53957</v>
      </c>
      <c r="Q612" s="5">
        <v>89641</v>
      </c>
      <c r="R612" s="5">
        <v>35842</v>
      </c>
      <c r="S612" s="5">
        <v>48881</v>
      </c>
      <c r="T612" s="5">
        <v>66890</v>
      </c>
      <c r="U612" s="5">
        <v>45439</v>
      </c>
    </row>
    <row r="613" spans="1:21" x14ac:dyDescent="0.2">
      <c r="A613" s="4">
        <v>44606</v>
      </c>
      <c r="B613" s="5">
        <v>87546</v>
      </c>
      <c r="C613" s="5">
        <v>68906</v>
      </c>
      <c r="D613" s="5">
        <v>50302</v>
      </c>
      <c r="E613" s="5">
        <v>98460</v>
      </c>
      <c r="F613" s="5">
        <v>301403</v>
      </c>
      <c r="G613" s="5">
        <v>73070</v>
      </c>
      <c r="H613" s="5">
        <v>71645</v>
      </c>
      <c r="I613" s="5">
        <v>92314</v>
      </c>
      <c r="J613" s="5">
        <v>90246</v>
      </c>
      <c r="K613" s="5">
        <v>47415</v>
      </c>
      <c r="L613" s="5">
        <v>61471</v>
      </c>
      <c r="M613" s="5">
        <v>54503</v>
      </c>
      <c r="N613" s="5">
        <v>37896</v>
      </c>
      <c r="O613" s="5">
        <v>236741</v>
      </c>
      <c r="P613" s="5">
        <v>54505</v>
      </c>
      <c r="Q613" s="5">
        <v>90994</v>
      </c>
      <c r="R613" s="5">
        <v>36304</v>
      </c>
      <c r="S613" s="5">
        <v>49676</v>
      </c>
      <c r="T613" s="5">
        <v>67828</v>
      </c>
      <c r="U613" s="5">
        <v>45847</v>
      </c>
    </row>
    <row r="614" spans="1:21" x14ac:dyDescent="0.2">
      <c r="A614" s="4">
        <v>44607</v>
      </c>
      <c r="B614" s="5">
        <v>87737</v>
      </c>
      <c r="C614" s="5">
        <v>69261</v>
      </c>
      <c r="D614" s="5">
        <v>50475</v>
      </c>
      <c r="E614" s="5">
        <v>98681</v>
      </c>
      <c r="F614" s="5">
        <v>301948</v>
      </c>
      <c r="G614" s="5">
        <v>73261</v>
      </c>
      <c r="H614" s="5">
        <v>71801</v>
      </c>
      <c r="I614" s="5">
        <v>92562</v>
      </c>
      <c r="J614" s="5">
        <v>90450</v>
      </c>
      <c r="K614" s="5">
        <v>47554</v>
      </c>
      <c r="L614" s="5">
        <v>61596</v>
      </c>
      <c r="M614" s="5">
        <v>54672</v>
      </c>
      <c r="N614" s="5">
        <v>37946</v>
      </c>
      <c r="O614" s="5">
        <v>237222</v>
      </c>
      <c r="P614" s="5">
        <v>54627</v>
      </c>
      <c r="Q614" s="5">
        <v>91369</v>
      </c>
      <c r="R614" s="5">
        <v>36450</v>
      </c>
      <c r="S614" s="5">
        <v>49797</v>
      </c>
      <c r="T614" s="5">
        <v>68049</v>
      </c>
      <c r="U614" s="5">
        <v>46025</v>
      </c>
    </row>
    <row r="615" spans="1:21" x14ac:dyDescent="0.2">
      <c r="A615" s="4">
        <v>44608</v>
      </c>
      <c r="B615" s="5">
        <v>88146</v>
      </c>
      <c r="C615" s="5">
        <v>69927</v>
      </c>
      <c r="D615" s="5">
        <v>50751</v>
      </c>
      <c r="E615" s="5">
        <v>99295</v>
      </c>
      <c r="F615" s="5">
        <v>303230</v>
      </c>
      <c r="G615" s="5">
        <v>73549</v>
      </c>
      <c r="H615" s="5">
        <v>72172</v>
      </c>
      <c r="I615" s="5">
        <v>93044</v>
      </c>
      <c r="J615" s="5">
        <v>90910</v>
      </c>
      <c r="K615" s="5">
        <v>47768</v>
      </c>
      <c r="L615" s="5">
        <v>61862</v>
      </c>
      <c r="M615" s="5">
        <v>54890</v>
      </c>
      <c r="N615" s="5">
        <v>38196</v>
      </c>
      <c r="O615" s="5">
        <v>238229</v>
      </c>
      <c r="P615" s="5">
        <v>54886</v>
      </c>
      <c r="Q615" s="5">
        <v>92109</v>
      </c>
      <c r="R615" s="5">
        <v>36687</v>
      </c>
      <c r="S615" s="5">
        <v>50030</v>
      </c>
      <c r="T615" s="5">
        <v>68410</v>
      </c>
      <c r="U615" s="5">
        <v>46275</v>
      </c>
    </row>
    <row r="616" spans="1:21" x14ac:dyDescent="0.2">
      <c r="A616" s="4">
        <v>44609</v>
      </c>
      <c r="B616" s="5">
        <v>88509</v>
      </c>
      <c r="C616" s="5">
        <v>70468</v>
      </c>
      <c r="D616" s="5">
        <v>50989</v>
      </c>
      <c r="E616" s="5">
        <v>99971</v>
      </c>
      <c r="F616" s="5">
        <v>304547</v>
      </c>
      <c r="G616" s="5">
        <v>73959</v>
      </c>
      <c r="H616" s="5">
        <v>72504</v>
      </c>
      <c r="I616" s="5">
        <v>93475</v>
      </c>
      <c r="J616" s="5">
        <v>91346</v>
      </c>
      <c r="K616" s="5">
        <v>48004</v>
      </c>
      <c r="L616" s="5">
        <v>62140</v>
      </c>
      <c r="M616" s="5">
        <v>55128</v>
      </c>
      <c r="N616" s="5">
        <v>38420</v>
      </c>
      <c r="O616" s="5">
        <v>239129</v>
      </c>
      <c r="P616" s="5">
        <v>55167</v>
      </c>
      <c r="Q616" s="5">
        <v>92728</v>
      </c>
      <c r="R616" s="5">
        <v>36915</v>
      </c>
      <c r="S616" s="5">
        <v>50270</v>
      </c>
      <c r="T616" s="5">
        <v>68793</v>
      </c>
      <c r="U616" s="5">
        <v>46482</v>
      </c>
    </row>
    <row r="617" spans="1:21" x14ac:dyDescent="0.2">
      <c r="A617" s="4">
        <v>44610</v>
      </c>
      <c r="B617" s="5">
        <v>88816</v>
      </c>
      <c r="C617" s="5">
        <v>70935</v>
      </c>
      <c r="D617" s="5">
        <v>51231</v>
      </c>
      <c r="E617" s="5">
        <v>100648</v>
      </c>
      <c r="F617" s="5">
        <v>305562</v>
      </c>
      <c r="G617" s="5">
        <v>74257</v>
      </c>
      <c r="H617" s="5">
        <v>72836</v>
      </c>
      <c r="I617" s="5">
        <v>93891</v>
      </c>
      <c r="J617" s="5">
        <v>91802</v>
      </c>
      <c r="K617" s="5">
        <v>48236</v>
      </c>
      <c r="L617" s="5">
        <v>62406</v>
      </c>
      <c r="M617" s="5">
        <v>55389</v>
      </c>
      <c r="N617" s="5">
        <v>38611</v>
      </c>
      <c r="O617" s="5">
        <v>239840</v>
      </c>
      <c r="P617" s="5">
        <v>55378</v>
      </c>
      <c r="Q617" s="5">
        <v>93265</v>
      </c>
      <c r="R617" s="5">
        <v>37099</v>
      </c>
      <c r="S617" s="5">
        <v>50474</v>
      </c>
      <c r="T617" s="5">
        <v>69127</v>
      </c>
      <c r="U617" s="5">
        <v>46621</v>
      </c>
    </row>
    <row r="618" spans="1:21" x14ac:dyDescent="0.2">
      <c r="A618" s="4">
        <v>44613</v>
      </c>
      <c r="B618" s="5">
        <v>89431</v>
      </c>
      <c r="C618" s="5">
        <v>71678</v>
      </c>
      <c r="D618" s="5">
        <v>51492</v>
      </c>
      <c r="E618" s="5">
        <v>101801</v>
      </c>
      <c r="F618" s="5">
        <v>307688</v>
      </c>
      <c r="G618" s="5">
        <v>74714</v>
      </c>
      <c r="H618" s="5">
        <v>73374</v>
      </c>
      <c r="I618" s="5">
        <v>94592</v>
      </c>
      <c r="J618" s="5">
        <v>92622</v>
      </c>
      <c r="K618" s="5">
        <v>48595</v>
      </c>
      <c r="L618" s="5">
        <v>62853</v>
      </c>
      <c r="M618" s="5">
        <v>55805</v>
      </c>
      <c r="N618" s="5">
        <v>38907</v>
      </c>
      <c r="O618" s="5">
        <v>241276</v>
      </c>
      <c r="P618" s="5">
        <v>55667</v>
      </c>
      <c r="Q618" s="5">
        <v>94255</v>
      </c>
      <c r="R618" s="5">
        <v>37387</v>
      </c>
      <c r="S618" s="5">
        <v>50897</v>
      </c>
      <c r="T618" s="5">
        <v>69788</v>
      </c>
      <c r="U618" s="5">
        <v>46863</v>
      </c>
    </row>
    <row r="619" spans="1:21" x14ac:dyDescent="0.2">
      <c r="A619" s="4">
        <v>44614</v>
      </c>
      <c r="B619" s="5">
        <v>89570</v>
      </c>
      <c r="C619" s="5">
        <v>71902</v>
      </c>
      <c r="D619" s="5">
        <v>51612</v>
      </c>
      <c r="E619" s="5">
        <v>101980</v>
      </c>
      <c r="F619" s="5">
        <v>308125</v>
      </c>
      <c r="G619" s="5">
        <v>74826</v>
      </c>
      <c r="H619" s="5">
        <v>73558</v>
      </c>
      <c r="I619" s="5">
        <v>94765</v>
      </c>
      <c r="J619" s="5">
        <v>92770</v>
      </c>
      <c r="K619" s="5">
        <v>48690</v>
      </c>
      <c r="L619" s="5">
        <v>62970</v>
      </c>
      <c r="M619" s="5">
        <v>55884</v>
      </c>
      <c r="N619" s="5">
        <v>38947</v>
      </c>
      <c r="O619" s="5">
        <v>241555</v>
      </c>
      <c r="P619" s="5">
        <v>55746</v>
      </c>
      <c r="Q619" s="5">
        <v>94549</v>
      </c>
      <c r="R619" s="5">
        <v>37495</v>
      </c>
      <c r="S619" s="5">
        <v>51012</v>
      </c>
      <c r="T619" s="5">
        <v>69949</v>
      </c>
      <c r="U619" s="5">
        <v>46973</v>
      </c>
    </row>
    <row r="620" spans="1:21" x14ac:dyDescent="0.2">
      <c r="A620" s="4">
        <v>44615</v>
      </c>
      <c r="B620" s="5">
        <v>89819</v>
      </c>
      <c r="C620" s="5">
        <v>72295</v>
      </c>
      <c r="D620" s="5">
        <v>51831</v>
      </c>
      <c r="E620" s="5">
        <v>102481</v>
      </c>
      <c r="F620" s="5">
        <v>309005</v>
      </c>
      <c r="G620" s="5">
        <v>75217</v>
      </c>
      <c r="H620" s="5">
        <v>73786</v>
      </c>
      <c r="I620" s="5">
        <v>95065</v>
      </c>
      <c r="J620" s="5">
        <v>93107</v>
      </c>
      <c r="K620" s="5">
        <v>48880</v>
      </c>
      <c r="L620" s="5">
        <v>63159</v>
      </c>
      <c r="M620" s="5">
        <v>56039</v>
      </c>
      <c r="N620" s="5">
        <v>39102</v>
      </c>
      <c r="O620" s="5">
        <v>242248</v>
      </c>
      <c r="P620" s="5">
        <v>55921</v>
      </c>
      <c r="Q620" s="5">
        <v>95141</v>
      </c>
      <c r="R620" s="5">
        <v>37636</v>
      </c>
      <c r="S620" s="5">
        <v>51165</v>
      </c>
      <c r="T620" s="5">
        <v>70165</v>
      </c>
      <c r="U620" s="5">
        <v>47102</v>
      </c>
    </row>
    <row r="621" spans="1:21" x14ac:dyDescent="0.2">
      <c r="A621" s="4">
        <v>44616</v>
      </c>
      <c r="B621" s="5">
        <v>90040</v>
      </c>
      <c r="C621" s="5">
        <v>72664</v>
      </c>
      <c r="D621" s="5">
        <v>51961</v>
      </c>
      <c r="E621" s="5">
        <v>102990</v>
      </c>
      <c r="F621" s="5">
        <v>309818</v>
      </c>
      <c r="G621" s="5">
        <v>75428</v>
      </c>
      <c r="H621" s="5">
        <v>74064</v>
      </c>
      <c r="I621" s="5">
        <v>95372</v>
      </c>
      <c r="J621" s="5">
        <v>93447</v>
      </c>
      <c r="K621" s="5">
        <v>49033</v>
      </c>
      <c r="L621" s="5">
        <v>63330</v>
      </c>
      <c r="M621" s="5">
        <v>56194</v>
      </c>
      <c r="N621" s="5">
        <v>39249</v>
      </c>
      <c r="O621" s="5">
        <v>242792</v>
      </c>
      <c r="P621" s="5">
        <v>56110</v>
      </c>
      <c r="Q621" s="5">
        <v>95528</v>
      </c>
      <c r="R621" s="5">
        <v>37759</v>
      </c>
      <c r="S621" s="5">
        <v>51308</v>
      </c>
      <c r="T621" s="5">
        <v>70380</v>
      </c>
      <c r="U621" s="5">
        <v>47209</v>
      </c>
    </row>
    <row r="622" spans="1:21" x14ac:dyDescent="0.2">
      <c r="A622" s="4">
        <v>44617</v>
      </c>
      <c r="B622" s="5">
        <v>90229</v>
      </c>
      <c r="C622" s="5">
        <v>72917</v>
      </c>
      <c r="D622" s="5">
        <v>52092</v>
      </c>
      <c r="E622" s="5">
        <v>103380</v>
      </c>
      <c r="F622" s="5">
        <v>310447</v>
      </c>
      <c r="G622" s="5">
        <v>75598</v>
      </c>
      <c r="H622" s="5">
        <v>74235</v>
      </c>
      <c r="I622" s="5">
        <v>95627</v>
      </c>
      <c r="J622" s="5">
        <v>93756</v>
      </c>
      <c r="K622" s="5">
        <v>49145</v>
      </c>
      <c r="L622" s="5">
        <v>63532</v>
      </c>
      <c r="M622" s="5">
        <v>56361</v>
      </c>
      <c r="N622" s="5">
        <v>39357</v>
      </c>
      <c r="O622" s="5">
        <v>243249</v>
      </c>
      <c r="P622" s="5">
        <v>56253</v>
      </c>
      <c r="Q622" s="5">
        <v>95868</v>
      </c>
      <c r="R622" s="5">
        <v>37845</v>
      </c>
      <c r="S622" s="5">
        <v>51411</v>
      </c>
      <c r="T622" s="5">
        <v>70569</v>
      </c>
      <c r="U622" s="5">
        <v>47303</v>
      </c>
    </row>
    <row r="623" spans="1:21" x14ac:dyDescent="0.2">
      <c r="A623" s="4">
        <v>44620</v>
      </c>
      <c r="B623" s="5">
        <v>90624</v>
      </c>
      <c r="C623" s="5">
        <v>73396</v>
      </c>
      <c r="D623" s="5">
        <v>52293</v>
      </c>
      <c r="E623" s="5">
        <v>104069</v>
      </c>
      <c r="F623" s="5">
        <v>311834</v>
      </c>
      <c r="G623" s="5">
        <v>75941</v>
      </c>
      <c r="H623" s="5">
        <v>74585</v>
      </c>
      <c r="I623" s="5">
        <v>96115</v>
      </c>
      <c r="J623" s="5">
        <v>94275</v>
      </c>
      <c r="K623" s="5">
        <v>49361</v>
      </c>
      <c r="L623" s="5">
        <v>63774</v>
      </c>
      <c r="M623" s="5">
        <v>56616</v>
      </c>
      <c r="N623" s="5">
        <v>39549</v>
      </c>
      <c r="O623" s="5">
        <v>244236</v>
      </c>
      <c r="P623" s="5">
        <v>56456</v>
      </c>
      <c r="Q623" s="5">
        <v>96424</v>
      </c>
      <c r="R623" s="5">
        <v>37992</v>
      </c>
      <c r="S623" s="5">
        <v>51693</v>
      </c>
      <c r="T623" s="5">
        <v>70895</v>
      </c>
      <c r="U623" s="5">
        <v>47416</v>
      </c>
    </row>
    <row r="624" spans="1:21" x14ac:dyDescent="0.2">
      <c r="A624" s="4">
        <v>44621</v>
      </c>
      <c r="B624" s="5">
        <v>90711</v>
      </c>
      <c r="C624" s="5">
        <v>73546</v>
      </c>
      <c r="D624" s="5">
        <v>52391</v>
      </c>
      <c r="E624" s="5">
        <v>104215</v>
      </c>
      <c r="F624" s="5">
        <v>312103</v>
      </c>
      <c r="G624" s="5">
        <v>76020</v>
      </c>
      <c r="H624" s="5">
        <v>74650</v>
      </c>
      <c r="I624" s="5">
        <v>96224</v>
      </c>
      <c r="J624" s="5">
        <v>94408</v>
      </c>
      <c r="K624" s="5">
        <v>49421</v>
      </c>
      <c r="L624" s="5">
        <v>63836</v>
      </c>
      <c r="M624" s="5">
        <v>56655</v>
      </c>
      <c r="N624" s="5">
        <v>39586</v>
      </c>
      <c r="O624" s="5">
        <v>244441</v>
      </c>
      <c r="P624" s="5">
        <v>56503</v>
      </c>
      <c r="Q624" s="5">
        <v>96590</v>
      </c>
      <c r="R624" s="5">
        <v>38054</v>
      </c>
      <c r="S624" s="5">
        <v>51772</v>
      </c>
      <c r="T624" s="5">
        <v>70981</v>
      </c>
      <c r="U624" s="5">
        <v>47474</v>
      </c>
    </row>
    <row r="625" spans="1:21" x14ac:dyDescent="0.2">
      <c r="A625" s="4">
        <v>44622</v>
      </c>
      <c r="B625" s="5">
        <v>90896</v>
      </c>
      <c r="C625" s="5">
        <v>73793</v>
      </c>
      <c r="D625" s="5">
        <v>52489</v>
      </c>
      <c r="E625" s="5">
        <v>104488</v>
      </c>
      <c r="F625" s="5">
        <v>312684</v>
      </c>
      <c r="G625" s="5">
        <v>76147</v>
      </c>
      <c r="H625" s="5">
        <v>74786</v>
      </c>
      <c r="I625" s="5">
        <v>96422</v>
      </c>
      <c r="J625" s="5">
        <v>94621</v>
      </c>
      <c r="K625" s="5">
        <v>49526</v>
      </c>
      <c r="L625" s="5">
        <v>63992</v>
      </c>
      <c r="M625" s="5">
        <v>56731</v>
      </c>
      <c r="N625" s="5">
        <v>39682</v>
      </c>
      <c r="O625" s="5">
        <v>244797</v>
      </c>
      <c r="P625" s="5">
        <v>56612</v>
      </c>
      <c r="Q625" s="5">
        <v>96836</v>
      </c>
      <c r="R625" s="5">
        <v>38130</v>
      </c>
      <c r="S625" s="5">
        <v>51864</v>
      </c>
      <c r="T625" s="5">
        <v>71094</v>
      </c>
      <c r="U625" s="5">
        <v>47530</v>
      </c>
    </row>
    <row r="626" spans="1:21" x14ac:dyDescent="0.2">
      <c r="A626" s="4">
        <v>44623</v>
      </c>
      <c r="B626" s="5">
        <v>91037</v>
      </c>
      <c r="C626" s="5">
        <v>74036</v>
      </c>
      <c r="D626" s="5">
        <v>52588</v>
      </c>
      <c r="E626" s="5">
        <v>104774</v>
      </c>
      <c r="F626" s="5">
        <v>313373</v>
      </c>
      <c r="G626" s="5">
        <v>76306</v>
      </c>
      <c r="H626" s="5">
        <v>74917</v>
      </c>
      <c r="I626" s="5">
        <v>96620</v>
      </c>
      <c r="J626" s="5">
        <v>94877</v>
      </c>
      <c r="K626" s="5">
        <v>49665</v>
      </c>
      <c r="L626" s="5">
        <v>64128</v>
      </c>
      <c r="M626" s="5">
        <v>56831</v>
      </c>
      <c r="N626" s="5">
        <v>39753</v>
      </c>
      <c r="O626" s="5">
        <v>245281</v>
      </c>
      <c r="P626" s="5">
        <v>56721</v>
      </c>
      <c r="Q626" s="5">
        <v>97090</v>
      </c>
      <c r="R626" s="5">
        <v>38207</v>
      </c>
      <c r="S626" s="5">
        <v>51962</v>
      </c>
      <c r="T626" s="5">
        <v>71235</v>
      </c>
      <c r="U626" s="5">
        <v>47581</v>
      </c>
    </row>
    <row r="627" spans="1:21" x14ac:dyDescent="0.2">
      <c r="A627" s="4">
        <v>44624</v>
      </c>
      <c r="B627" s="5">
        <v>91204</v>
      </c>
      <c r="C627" s="5">
        <v>74254</v>
      </c>
      <c r="D627" s="5">
        <v>52675</v>
      </c>
      <c r="E627" s="5">
        <v>105108</v>
      </c>
      <c r="F627" s="5">
        <v>313842</v>
      </c>
      <c r="G627" s="5">
        <v>76448</v>
      </c>
      <c r="H627" s="5">
        <v>75033</v>
      </c>
      <c r="I627" s="5">
        <v>96755</v>
      </c>
      <c r="J627" s="5">
        <v>95059</v>
      </c>
      <c r="K627" s="5">
        <v>49747</v>
      </c>
      <c r="L627" s="5">
        <v>64212</v>
      </c>
      <c r="M627" s="5">
        <v>56956</v>
      </c>
      <c r="N627" s="5">
        <v>39806</v>
      </c>
      <c r="O627" s="5">
        <v>245549</v>
      </c>
      <c r="P627" s="5">
        <v>56797</v>
      </c>
      <c r="Q627" s="5">
        <v>97310</v>
      </c>
      <c r="R627" s="5">
        <v>38267</v>
      </c>
      <c r="S627" s="5">
        <v>52044</v>
      </c>
      <c r="T627" s="5">
        <v>71346</v>
      </c>
      <c r="U627" s="5">
        <v>47634</v>
      </c>
    </row>
    <row r="628" spans="1:21" x14ac:dyDescent="0.2">
      <c r="A628" s="4">
        <v>44627</v>
      </c>
      <c r="B628" s="5">
        <v>91442</v>
      </c>
      <c r="C628" s="5">
        <v>74600</v>
      </c>
      <c r="D628" s="5">
        <v>52809</v>
      </c>
      <c r="E628" s="5">
        <v>105604</v>
      </c>
      <c r="F628" s="5">
        <v>314877</v>
      </c>
      <c r="G628" s="5">
        <v>76684</v>
      </c>
      <c r="H628" s="5">
        <v>75300</v>
      </c>
      <c r="I628" s="5">
        <v>97163</v>
      </c>
      <c r="J628" s="5">
        <v>95391</v>
      </c>
      <c r="K628" s="5">
        <v>49886</v>
      </c>
      <c r="L628" s="5">
        <v>64354</v>
      </c>
      <c r="M628" s="5">
        <v>57117</v>
      </c>
      <c r="N628" s="5">
        <v>39946</v>
      </c>
      <c r="O628" s="5">
        <v>246193</v>
      </c>
      <c r="P628" s="5">
        <v>56960</v>
      </c>
      <c r="Q628" s="5">
        <v>97721</v>
      </c>
      <c r="R628" s="5">
        <v>38372</v>
      </c>
      <c r="S628" s="5">
        <v>52200</v>
      </c>
      <c r="T628" s="5">
        <v>71542</v>
      </c>
      <c r="U628" s="5">
        <v>47737</v>
      </c>
    </row>
    <row r="629" spans="1:21" x14ac:dyDescent="0.2">
      <c r="A629" s="4">
        <v>44628</v>
      </c>
      <c r="B629" s="5">
        <v>91492</v>
      </c>
      <c r="C629" s="5">
        <v>74708</v>
      </c>
      <c r="D629" s="5">
        <v>52853</v>
      </c>
      <c r="E629" s="5">
        <v>105701</v>
      </c>
      <c r="F629" s="5">
        <v>315095</v>
      </c>
      <c r="G629" s="5">
        <v>76723</v>
      </c>
      <c r="H629" s="5">
        <v>75338</v>
      </c>
      <c r="I629" s="5">
        <v>97227</v>
      </c>
      <c r="J629" s="5">
        <v>95473</v>
      </c>
      <c r="K629" s="5">
        <v>49934</v>
      </c>
      <c r="L629" s="5">
        <v>64401</v>
      </c>
      <c r="M629" s="5">
        <v>57147</v>
      </c>
      <c r="N629" s="5">
        <v>39972</v>
      </c>
      <c r="O629" s="5">
        <v>246318</v>
      </c>
      <c r="P629" s="5">
        <v>57013</v>
      </c>
      <c r="Q629" s="5">
        <v>97845</v>
      </c>
      <c r="R629" s="5">
        <v>38416</v>
      </c>
      <c r="S629" s="5">
        <v>52242</v>
      </c>
      <c r="T629" s="5">
        <v>71610</v>
      </c>
      <c r="U629" s="5">
        <v>47777</v>
      </c>
    </row>
    <row r="630" spans="1:21" x14ac:dyDescent="0.2">
      <c r="A630" s="4">
        <v>44629</v>
      </c>
      <c r="B630" s="5">
        <v>91597</v>
      </c>
      <c r="C630" s="5">
        <v>74919</v>
      </c>
      <c r="D630" s="5">
        <v>52939</v>
      </c>
      <c r="E630" s="5">
        <v>105912</v>
      </c>
      <c r="F630" s="5">
        <v>315565</v>
      </c>
      <c r="G630" s="5">
        <v>76820</v>
      </c>
      <c r="H630" s="5">
        <v>75423</v>
      </c>
      <c r="I630" s="5">
        <v>97377</v>
      </c>
      <c r="J630" s="5">
        <v>95621</v>
      </c>
      <c r="K630" s="5">
        <v>50010</v>
      </c>
      <c r="L630" s="5">
        <v>64511</v>
      </c>
      <c r="M630" s="5">
        <v>57200</v>
      </c>
      <c r="N630" s="5">
        <v>40020</v>
      </c>
      <c r="O630" s="5">
        <v>246614</v>
      </c>
      <c r="P630" s="5">
        <v>57082</v>
      </c>
      <c r="Q630" s="5">
        <v>98016</v>
      </c>
      <c r="R630" s="5">
        <v>38473</v>
      </c>
      <c r="S630" s="5">
        <v>52308</v>
      </c>
      <c r="T630" s="5">
        <v>71692</v>
      </c>
      <c r="U630" s="5">
        <v>47818</v>
      </c>
    </row>
    <row r="631" spans="1:21" x14ac:dyDescent="0.2">
      <c r="A631" s="4">
        <v>44630</v>
      </c>
      <c r="B631" s="5">
        <v>91664</v>
      </c>
      <c r="C631" s="5">
        <v>75092</v>
      </c>
      <c r="D631" s="5">
        <v>52997</v>
      </c>
      <c r="E631" s="5">
        <v>106079</v>
      </c>
      <c r="F631" s="5">
        <v>316010</v>
      </c>
      <c r="G631" s="5">
        <v>76914</v>
      </c>
      <c r="H631" s="5">
        <v>75505</v>
      </c>
      <c r="I631" s="5">
        <v>97525</v>
      </c>
      <c r="J631" s="5">
        <v>95769</v>
      </c>
      <c r="K631" s="5">
        <v>50084</v>
      </c>
      <c r="L631" s="5">
        <v>64580</v>
      </c>
      <c r="M631" s="5">
        <v>57262</v>
      </c>
      <c r="N631" s="5">
        <v>40077</v>
      </c>
      <c r="O631" s="5">
        <v>246884</v>
      </c>
      <c r="P631" s="5">
        <v>57157</v>
      </c>
      <c r="Q631" s="5">
        <v>98170</v>
      </c>
      <c r="R631" s="5">
        <v>38527</v>
      </c>
      <c r="S631" s="5">
        <v>52347</v>
      </c>
      <c r="T631" s="5">
        <v>71805</v>
      </c>
      <c r="U631" s="5">
        <v>47846</v>
      </c>
    </row>
    <row r="632" spans="1:21" x14ac:dyDescent="0.2">
      <c r="A632" s="4">
        <v>44631</v>
      </c>
      <c r="B632" s="5">
        <v>91744</v>
      </c>
      <c r="C632" s="5">
        <v>75224</v>
      </c>
      <c r="D632" s="5">
        <v>53053</v>
      </c>
      <c r="E632" s="5">
        <v>106241</v>
      </c>
      <c r="F632" s="5">
        <v>316385</v>
      </c>
      <c r="G632" s="5">
        <v>77000</v>
      </c>
      <c r="H632" s="5">
        <v>75589</v>
      </c>
      <c r="I632" s="5">
        <v>97630</v>
      </c>
      <c r="J632" s="5">
        <v>95894</v>
      </c>
      <c r="K632" s="5">
        <v>50135</v>
      </c>
      <c r="L632" s="5">
        <v>64630</v>
      </c>
      <c r="M632" s="5">
        <v>57317</v>
      </c>
      <c r="N632" s="5">
        <v>40125</v>
      </c>
      <c r="O632" s="5">
        <v>247121</v>
      </c>
      <c r="P632" s="5">
        <v>57244</v>
      </c>
      <c r="Q632" s="5">
        <v>98310</v>
      </c>
      <c r="R632" s="5">
        <v>38560</v>
      </c>
      <c r="S632" s="5">
        <v>52393</v>
      </c>
      <c r="T632" s="5">
        <v>71883</v>
      </c>
      <c r="U632" s="5">
        <v>47884</v>
      </c>
    </row>
    <row r="633" spans="1:21" x14ac:dyDescent="0.2">
      <c r="A633" s="4">
        <v>44636</v>
      </c>
      <c r="B633" s="5">
        <v>91922</v>
      </c>
      <c r="C633" s="5">
        <v>75471</v>
      </c>
      <c r="D633" s="5">
        <v>53140</v>
      </c>
      <c r="E633" s="5">
        <v>106553</v>
      </c>
      <c r="F633" s="5">
        <v>317565</v>
      </c>
      <c r="G633" s="5">
        <v>77244</v>
      </c>
      <c r="H633" s="5">
        <v>75770</v>
      </c>
      <c r="I633" s="5">
        <v>97927</v>
      </c>
      <c r="J633" s="5">
        <v>96167</v>
      </c>
      <c r="K633" s="5">
        <v>50241</v>
      </c>
      <c r="L633" s="5">
        <v>64758</v>
      </c>
      <c r="M633" s="5">
        <v>57445</v>
      </c>
      <c r="N633" s="5">
        <v>40237</v>
      </c>
      <c r="O633" s="5">
        <v>247676</v>
      </c>
      <c r="P633" s="5">
        <v>57391</v>
      </c>
      <c r="Q633" s="5">
        <v>98605</v>
      </c>
      <c r="R633" s="5">
        <v>38630</v>
      </c>
      <c r="S633" s="5">
        <v>52524</v>
      </c>
      <c r="T633" s="5">
        <v>72071</v>
      </c>
      <c r="U633" s="5">
        <v>47927</v>
      </c>
    </row>
    <row r="634" spans="1:21" x14ac:dyDescent="0.2">
      <c r="A634" s="4">
        <v>44637</v>
      </c>
      <c r="B634" s="5">
        <v>91978</v>
      </c>
      <c r="C634" s="5">
        <v>75572</v>
      </c>
      <c r="D634" s="5">
        <v>53204</v>
      </c>
      <c r="E634" s="5">
        <v>106656</v>
      </c>
      <c r="F634" s="5">
        <v>317859</v>
      </c>
      <c r="G634" s="5">
        <v>77304</v>
      </c>
      <c r="H634" s="5">
        <v>75819</v>
      </c>
      <c r="I634" s="5">
        <v>98013</v>
      </c>
      <c r="J634" s="5">
        <v>96244</v>
      </c>
      <c r="K634" s="5">
        <v>50287</v>
      </c>
      <c r="L634" s="5">
        <v>64799</v>
      </c>
      <c r="M634" s="5">
        <v>57483</v>
      </c>
      <c r="N634" s="5">
        <v>40266</v>
      </c>
      <c r="O634" s="5">
        <v>247827</v>
      </c>
      <c r="P634" s="5">
        <v>57438</v>
      </c>
      <c r="Q634" s="5">
        <v>98716</v>
      </c>
      <c r="R634" s="5">
        <v>38676</v>
      </c>
      <c r="S634" s="5">
        <v>52547</v>
      </c>
      <c r="T634" s="5">
        <v>72112</v>
      </c>
      <c r="U634" s="5">
        <v>47967</v>
      </c>
    </row>
    <row r="635" spans="1:21" x14ac:dyDescent="0.2">
      <c r="A635" s="4">
        <v>44638</v>
      </c>
      <c r="B635" s="5">
        <v>92109</v>
      </c>
      <c r="C635" s="5">
        <v>75815</v>
      </c>
      <c r="D635" s="5">
        <v>53329</v>
      </c>
      <c r="E635" s="5">
        <v>106823</v>
      </c>
      <c r="F635" s="5">
        <v>318531</v>
      </c>
      <c r="G635" s="5">
        <v>77447</v>
      </c>
      <c r="H635" s="5">
        <v>75937</v>
      </c>
      <c r="I635" s="5">
        <v>98180</v>
      </c>
      <c r="J635" s="5">
        <v>96450</v>
      </c>
      <c r="K635" s="5">
        <v>50371</v>
      </c>
      <c r="L635" s="5">
        <v>64906</v>
      </c>
      <c r="M635" s="5">
        <v>57548</v>
      </c>
      <c r="N635" s="5">
        <v>40321</v>
      </c>
      <c r="O635" s="5">
        <v>248220</v>
      </c>
      <c r="P635" s="5">
        <v>57547</v>
      </c>
      <c r="Q635" s="5">
        <v>98964</v>
      </c>
      <c r="R635" s="5">
        <v>38736</v>
      </c>
      <c r="S635" s="5">
        <v>52619</v>
      </c>
      <c r="T635" s="5">
        <v>72202</v>
      </c>
      <c r="U635" s="5">
        <v>48034</v>
      </c>
    </row>
    <row r="636" spans="1:21" x14ac:dyDescent="0.2">
      <c r="A636" s="4">
        <v>44641</v>
      </c>
      <c r="B636" s="5">
        <v>92342</v>
      </c>
      <c r="C636" s="5">
        <v>76209</v>
      </c>
      <c r="D636" s="5">
        <v>53445</v>
      </c>
      <c r="E636" s="5">
        <v>107200</v>
      </c>
      <c r="F636" s="5">
        <v>319807</v>
      </c>
      <c r="G636" s="5">
        <v>77719</v>
      </c>
      <c r="H636" s="5">
        <v>76115</v>
      </c>
      <c r="I636" s="5">
        <v>98735</v>
      </c>
      <c r="J636" s="5">
        <v>96723</v>
      </c>
      <c r="K636" s="5">
        <v>50503</v>
      </c>
      <c r="L636" s="5">
        <v>65050</v>
      </c>
      <c r="M636" s="5">
        <v>57729</v>
      </c>
      <c r="N636" s="5">
        <v>40407</v>
      </c>
      <c r="O636" s="5">
        <v>248848</v>
      </c>
      <c r="P636" s="5">
        <v>57713</v>
      </c>
      <c r="Q636" s="5">
        <v>99274</v>
      </c>
      <c r="R636" s="5">
        <v>38828</v>
      </c>
      <c r="S636" s="5">
        <v>52756</v>
      </c>
      <c r="T636" s="5">
        <v>72385</v>
      </c>
      <c r="U636" s="5">
        <v>48140</v>
      </c>
    </row>
    <row r="637" spans="1:21" x14ac:dyDescent="0.2">
      <c r="A637" s="4">
        <v>44642</v>
      </c>
      <c r="B637" s="5">
        <v>92394</v>
      </c>
      <c r="C637" s="5">
        <v>76324</v>
      </c>
      <c r="D637" s="5">
        <v>53496</v>
      </c>
      <c r="E637" s="5">
        <v>107287</v>
      </c>
      <c r="F637" s="5">
        <v>320101</v>
      </c>
      <c r="G637" s="5">
        <v>77786</v>
      </c>
      <c r="H637" s="5">
        <v>76172</v>
      </c>
      <c r="I637" s="5">
        <v>98793</v>
      </c>
      <c r="J637" s="5">
        <v>96791</v>
      </c>
      <c r="K637" s="5">
        <v>50563</v>
      </c>
      <c r="L637" s="5">
        <v>65098</v>
      </c>
      <c r="M637" s="5">
        <v>57764</v>
      </c>
      <c r="N637" s="5">
        <v>40425</v>
      </c>
      <c r="O637" s="5">
        <v>249024</v>
      </c>
      <c r="P637" s="5">
        <v>57763</v>
      </c>
      <c r="Q637" s="5">
        <v>99381</v>
      </c>
      <c r="R637" s="5">
        <v>38860</v>
      </c>
      <c r="S637" s="5">
        <v>52778</v>
      </c>
      <c r="T637" s="5">
        <v>72442</v>
      </c>
      <c r="U637" s="5">
        <v>48181</v>
      </c>
    </row>
    <row r="638" spans="1:21" x14ac:dyDescent="0.2">
      <c r="A638" s="4">
        <v>44643</v>
      </c>
      <c r="B638" s="5">
        <v>92521</v>
      </c>
      <c r="C638" s="5">
        <v>76534</v>
      </c>
      <c r="D638" s="5">
        <v>53572</v>
      </c>
      <c r="E638" s="5">
        <v>107477</v>
      </c>
      <c r="F638" s="5">
        <v>320728</v>
      </c>
      <c r="G638" s="5">
        <v>77898</v>
      </c>
      <c r="H638" s="5">
        <v>76259</v>
      </c>
      <c r="I638" s="5">
        <v>98954</v>
      </c>
      <c r="J638" s="5">
        <v>96939</v>
      </c>
      <c r="K638" s="5">
        <v>50629</v>
      </c>
      <c r="L638" s="5">
        <v>65182</v>
      </c>
      <c r="M638" s="5">
        <v>57825</v>
      </c>
      <c r="N638" s="5">
        <v>40461</v>
      </c>
      <c r="O638" s="5">
        <v>249393</v>
      </c>
      <c r="P638" s="5">
        <v>57836</v>
      </c>
      <c r="Q638" s="5">
        <v>99547</v>
      </c>
      <c r="R638" s="5">
        <v>38912</v>
      </c>
      <c r="S638" s="5">
        <v>52847</v>
      </c>
      <c r="T638" s="5">
        <v>72507</v>
      </c>
      <c r="U638" s="5">
        <v>48247</v>
      </c>
    </row>
    <row r="639" spans="1:21" x14ac:dyDescent="0.2">
      <c r="A639" s="4">
        <v>44644</v>
      </c>
      <c r="B639" s="5">
        <v>92642</v>
      </c>
      <c r="C639" s="5">
        <v>76709</v>
      </c>
      <c r="D639" s="5">
        <v>53648</v>
      </c>
      <c r="E639" s="5">
        <v>107635</v>
      </c>
      <c r="F639" s="5">
        <v>321349</v>
      </c>
      <c r="G639" s="5">
        <v>78002</v>
      </c>
      <c r="H639" s="5">
        <v>76335</v>
      </c>
      <c r="I639" s="5">
        <v>99122</v>
      </c>
      <c r="J639" s="5">
        <v>97081</v>
      </c>
      <c r="K639" s="5">
        <v>50678</v>
      </c>
      <c r="L639" s="5">
        <v>65241</v>
      </c>
      <c r="M639" s="5">
        <v>57913</v>
      </c>
      <c r="N639" s="5">
        <v>40498</v>
      </c>
      <c r="O639" s="5">
        <v>249690</v>
      </c>
      <c r="P639" s="5">
        <v>57915</v>
      </c>
      <c r="Q639" s="5">
        <v>99694</v>
      </c>
      <c r="R639" s="5">
        <v>38965</v>
      </c>
      <c r="S639" s="5">
        <v>52903</v>
      </c>
      <c r="T639" s="5">
        <v>72614</v>
      </c>
      <c r="U639" s="5">
        <v>48285</v>
      </c>
    </row>
    <row r="640" spans="1:21" x14ac:dyDescent="0.2">
      <c r="A640" s="4">
        <v>44645</v>
      </c>
      <c r="B640" s="5">
        <v>92735</v>
      </c>
      <c r="C640" s="5">
        <v>76850</v>
      </c>
      <c r="D640" s="5">
        <v>53709</v>
      </c>
      <c r="E640" s="5">
        <v>107750</v>
      </c>
      <c r="F640" s="5">
        <v>321937</v>
      </c>
      <c r="G640" s="5">
        <v>78105</v>
      </c>
      <c r="H640" s="5">
        <v>76441</v>
      </c>
      <c r="I640" s="5">
        <v>99249</v>
      </c>
      <c r="J640" s="5">
        <v>97216</v>
      </c>
      <c r="K640" s="5">
        <v>50750</v>
      </c>
      <c r="L640" s="5">
        <v>65312</v>
      </c>
      <c r="M640" s="5">
        <v>57980</v>
      </c>
      <c r="N640" s="5">
        <v>40527</v>
      </c>
      <c r="O640" s="5">
        <v>250000</v>
      </c>
      <c r="P640" s="5">
        <v>57995</v>
      </c>
      <c r="Q640" s="5">
        <v>99822</v>
      </c>
      <c r="R640" s="5">
        <v>39007</v>
      </c>
      <c r="S640" s="5">
        <v>52972</v>
      </c>
      <c r="T640" s="5">
        <v>72675</v>
      </c>
      <c r="U640" s="5">
        <v>48326</v>
      </c>
    </row>
    <row r="641" spans="1:21" x14ac:dyDescent="0.2">
      <c r="A641" s="4">
        <v>44648</v>
      </c>
      <c r="B641" s="5">
        <v>92965</v>
      </c>
      <c r="C641" s="5">
        <v>77127</v>
      </c>
      <c r="D641" s="5">
        <v>53872</v>
      </c>
      <c r="E641" s="5">
        <v>108029</v>
      </c>
      <c r="F641" s="5">
        <v>323304</v>
      </c>
      <c r="G641" s="5">
        <v>78345</v>
      </c>
      <c r="H641" s="5">
        <v>76611</v>
      </c>
      <c r="I641" s="5">
        <v>99521</v>
      </c>
      <c r="J641" s="5">
        <v>97447</v>
      </c>
      <c r="K641" s="5">
        <v>50872</v>
      </c>
      <c r="L641" s="5">
        <v>65442</v>
      </c>
      <c r="M641" s="5">
        <v>58092</v>
      </c>
      <c r="N641" s="5">
        <v>40619</v>
      </c>
      <c r="O641" s="5">
        <v>250653</v>
      </c>
      <c r="P641" s="5">
        <v>58169</v>
      </c>
      <c r="Q641" s="5">
        <v>100066</v>
      </c>
      <c r="R641" s="5">
        <v>39077</v>
      </c>
      <c r="S641" s="5">
        <v>53090</v>
      </c>
      <c r="T641" s="5">
        <v>72862</v>
      </c>
      <c r="U641" s="5">
        <v>48418</v>
      </c>
    </row>
    <row r="642" spans="1:21" x14ac:dyDescent="0.2">
      <c r="A642" s="4">
        <v>44649</v>
      </c>
      <c r="B642" s="5">
        <v>93038</v>
      </c>
      <c r="C642" s="5">
        <v>77249</v>
      </c>
      <c r="D642" s="5">
        <v>53922</v>
      </c>
      <c r="E642" s="5">
        <v>108112</v>
      </c>
      <c r="F642" s="5">
        <v>323644</v>
      </c>
      <c r="G642" s="5">
        <v>78421</v>
      </c>
      <c r="H642" s="5">
        <v>76668</v>
      </c>
      <c r="I642" s="5">
        <v>99605</v>
      </c>
      <c r="J642" s="5">
        <v>97547</v>
      </c>
      <c r="K642" s="5">
        <v>50919</v>
      </c>
      <c r="L642" s="5">
        <v>65498</v>
      </c>
      <c r="M642" s="5">
        <v>58146</v>
      </c>
      <c r="N642" s="5">
        <v>40642</v>
      </c>
      <c r="O642" s="5">
        <v>250826</v>
      </c>
      <c r="P642" s="5">
        <v>58231</v>
      </c>
      <c r="Q642" s="5">
        <v>100212</v>
      </c>
      <c r="R642" s="5">
        <v>39122</v>
      </c>
      <c r="S642" s="5">
        <v>53135</v>
      </c>
      <c r="T642" s="5">
        <v>72918</v>
      </c>
      <c r="U642" s="5">
        <v>48456</v>
      </c>
    </row>
    <row r="643" spans="1:21" x14ac:dyDescent="0.2">
      <c r="A643" s="4">
        <v>44650</v>
      </c>
      <c r="B643" s="5">
        <v>93174</v>
      </c>
      <c r="C643" s="5">
        <v>77416</v>
      </c>
      <c r="D643" s="5">
        <v>54016</v>
      </c>
      <c r="E643" s="5">
        <v>108289</v>
      </c>
      <c r="F643" s="5">
        <v>324311</v>
      </c>
      <c r="G643" s="5">
        <v>78555</v>
      </c>
      <c r="H643" s="5">
        <v>76748</v>
      </c>
      <c r="I643" s="5">
        <v>99715</v>
      </c>
      <c r="J643" s="5">
        <v>97685</v>
      </c>
      <c r="K643" s="5">
        <v>50986</v>
      </c>
      <c r="L643" s="5">
        <v>65592</v>
      </c>
      <c r="M643" s="5">
        <v>58222</v>
      </c>
      <c r="N643" s="5">
        <v>40677</v>
      </c>
      <c r="O643" s="5">
        <v>251242</v>
      </c>
      <c r="P643" s="5">
        <v>58301</v>
      </c>
      <c r="Q643" s="5">
        <v>100411</v>
      </c>
      <c r="R643" s="5">
        <v>39174</v>
      </c>
      <c r="S643" s="5">
        <v>53198</v>
      </c>
      <c r="T643" s="5">
        <v>72978</v>
      </c>
      <c r="U643" s="5">
        <v>48527</v>
      </c>
    </row>
    <row r="644" spans="1:21" x14ac:dyDescent="0.2">
      <c r="A644" s="4">
        <v>44651</v>
      </c>
      <c r="B644" s="5">
        <v>93298</v>
      </c>
      <c r="C644" s="5">
        <v>77552</v>
      </c>
      <c r="D644" s="5">
        <v>54087</v>
      </c>
      <c r="E644" s="5">
        <v>108440</v>
      </c>
      <c r="F644" s="5">
        <v>324965</v>
      </c>
      <c r="G644" s="5">
        <v>78653</v>
      </c>
      <c r="H644" s="5">
        <v>76827</v>
      </c>
      <c r="I644" s="5">
        <v>99845</v>
      </c>
      <c r="J644" s="5">
        <v>97822</v>
      </c>
      <c r="K644" s="5">
        <v>51050</v>
      </c>
      <c r="L644" s="5">
        <v>65662</v>
      </c>
      <c r="M644" s="5">
        <v>58293</v>
      </c>
      <c r="N644" s="5">
        <v>40720</v>
      </c>
      <c r="O644" s="5">
        <v>251553</v>
      </c>
      <c r="P644" s="5">
        <v>58376</v>
      </c>
      <c r="Q644" s="5">
        <v>100575</v>
      </c>
      <c r="R644" s="5">
        <v>39222</v>
      </c>
      <c r="S644" s="5">
        <v>53284</v>
      </c>
      <c r="T644" s="5">
        <v>73053</v>
      </c>
      <c r="U644" s="5">
        <v>48594</v>
      </c>
    </row>
    <row r="645" spans="1:21" x14ac:dyDescent="0.2">
      <c r="A645" s="4">
        <v>44652</v>
      </c>
      <c r="B645" s="5">
        <v>93402</v>
      </c>
      <c r="C645" s="5">
        <v>77664</v>
      </c>
      <c r="D645" s="5">
        <v>54154</v>
      </c>
      <c r="E645" s="5">
        <v>108564</v>
      </c>
      <c r="F645" s="5">
        <v>325554</v>
      </c>
      <c r="G645" s="5">
        <v>78748</v>
      </c>
      <c r="H645" s="5">
        <v>76922</v>
      </c>
      <c r="I645" s="5">
        <v>99945</v>
      </c>
      <c r="J645" s="5">
        <v>97959</v>
      </c>
      <c r="K645" s="5">
        <v>51094</v>
      </c>
      <c r="L645" s="5">
        <v>65728</v>
      </c>
      <c r="M645" s="5">
        <v>58343</v>
      </c>
      <c r="N645" s="5">
        <v>40755</v>
      </c>
      <c r="O645" s="5">
        <v>251844</v>
      </c>
      <c r="P645" s="5">
        <v>58459</v>
      </c>
      <c r="Q645" s="5">
        <v>100703</v>
      </c>
      <c r="R645" s="5">
        <v>39253</v>
      </c>
      <c r="S645" s="5">
        <v>53350</v>
      </c>
      <c r="T645" s="5">
        <v>73126</v>
      </c>
      <c r="U645" s="5">
        <v>48631</v>
      </c>
    </row>
    <row r="646" spans="1:21" x14ac:dyDescent="0.2">
      <c r="A646" s="4">
        <v>44656</v>
      </c>
      <c r="B646" s="5">
        <v>93735</v>
      </c>
      <c r="C646" s="5">
        <v>77910</v>
      </c>
      <c r="D646" s="5">
        <v>54339</v>
      </c>
      <c r="E646" s="5">
        <v>108853</v>
      </c>
      <c r="F646" s="5">
        <v>327049</v>
      </c>
      <c r="G646" s="5">
        <v>78995</v>
      </c>
      <c r="H646" s="5">
        <v>77127</v>
      </c>
      <c r="I646" s="5">
        <v>100244</v>
      </c>
      <c r="J646" s="5">
        <v>98312</v>
      </c>
      <c r="K646" s="5">
        <v>51228</v>
      </c>
      <c r="L646" s="5">
        <v>65906</v>
      </c>
      <c r="M646" s="5">
        <v>58473</v>
      </c>
      <c r="N646" s="5">
        <v>40850</v>
      </c>
      <c r="O646" s="5">
        <v>252564</v>
      </c>
      <c r="P646" s="5">
        <v>58624</v>
      </c>
      <c r="Q646" s="5">
        <v>101049</v>
      </c>
      <c r="R646" s="5">
        <v>39359</v>
      </c>
      <c r="S646" s="5">
        <v>53499</v>
      </c>
      <c r="T646" s="5">
        <v>73304</v>
      </c>
      <c r="U646" s="5">
        <v>48739</v>
      </c>
    </row>
    <row r="647" spans="1:21" x14ac:dyDescent="0.2">
      <c r="A647" s="4">
        <v>44657</v>
      </c>
      <c r="B647" s="5">
        <v>93897</v>
      </c>
      <c r="C647" s="5">
        <v>78094</v>
      </c>
      <c r="D647" s="5">
        <v>54430</v>
      </c>
      <c r="E647" s="5">
        <v>108993</v>
      </c>
      <c r="F647" s="5">
        <v>327731</v>
      </c>
      <c r="G647" s="5">
        <v>79124</v>
      </c>
      <c r="H647" s="5">
        <v>77251</v>
      </c>
      <c r="I647" s="5">
        <v>100344</v>
      </c>
      <c r="J647" s="5">
        <v>98476</v>
      </c>
      <c r="K647" s="5">
        <v>51293</v>
      </c>
      <c r="L647" s="5">
        <v>65981</v>
      </c>
      <c r="M647" s="5">
        <v>58518</v>
      </c>
      <c r="N647" s="5">
        <v>40887</v>
      </c>
      <c r="O647" s="5">
        <v>252957</v>
      </c>
      <c r="P647" s="5">
        <v>58719</v>
      </c>
      <c r="Q647" s="5">
        <v>101213</v>
      </c>
      <c r="R647" s="5">
        <v>39413</v>
      </c>
      <c r="S647" s="5">
        <v>53552</v>
      </c>
      <c r="T647" s="5">
        <v>73364</v>
      </c>
      <c r="U647" s="5">
        <v>48802</v>
      </c>
    </row>
    <row r="648" spans="1:21" x14ac:dyDescent="0.2">
      <c r="A648" s="4">
        <v>44658</v>
      </c>
      <c r="B648" s="5">
        <v>94009</v>
      </c>
      <c r="C648" s="5">
        <v>78213</v>
      </c>
      <c r="D648" s="5">
        <v>54499</v>
      </c>
      <c r="E648" s="5">
        <v>109132</v>
      </c>
      <c r="F648" s="5">
        <v>328380</v>
      </c>
      <c r="G648" s="5">
        <v>79226</v>
      </c>
      <c r="H648" s="5">
        <v>77340</v>
      </c>
      <c r="I648" s="5">
        <v>100484</v>
      </c>
      <c r="J648" s="5">
        <v>98612</v>
      </c>
      <c r="K648" s="5">
        <v>51327</v>
      </c>
      <c r="L648" s="5">
        <v>66039</v>
      </c>
      <c r="M648" s="5">
        <v>58592</v>
      </c>
      <c r="N648" s="5">
        <v>40935</v>
      </c>
      <c r="O648" s="5">
        <v>253303</v>
      </c>
      <c r="P648" s="5">
        <v>58821</v>
      </c>
      <c r="Q648" s="5">
        <v>101334</v>
      </c>
      <c r="R648" s="5">
        <v>39466</v>
      </c>
      <c r="S648" s="5">
        <v>53614</v>
      </c>
      <c r="T648" s="5">
        <v>73444</v>
      </c>
      <c r="U648" s="5">
        <v>48837</v>
      </c>
    </row>
    <row r="649" spans="1:21" x14ac:dyDescent="0.2">
      <c r="A649" s="4">
        <v>44659</v>
      </c>
      <c r="B649" s="5">
        <v>94130</v>
      </c>
      <c r="C649" s="5">
        <v>78320</v>
      </c>
      <c r="D649" s="5">
        <v>54563</v>
      </c>
      <c r="E649" s="5">
        <v>109242</v>
      </c>
      <c r="F649" s="5">
        <v>328979</v>
      </c>
      <c r="G649" s="5">
        <v>79322</v>
      </c>
      <c r="H649" s="5">
        <v>77421</v>
      </c>
      <c r="I649" s="5">
        <v>100592</v>
      </c>
      <c r="J649" s="5">
        <v>98748</v>
      </c>
      <c r="K649" s="5">
        <v>51395</v>
      </c>
      <c r="L649" s="5">
        <v>66103</v>
      </c>
      <c r="M649" s="5">
        <v>58656</v>
      </c>
      <c r="N649" s="5">
        <v>40962</v>
      </c>
      <c r="O649" s="5">
        <v>253603</v>
      </c>
      <c r="P649" s="5">
        <v>58909</v>
      </c>
      <c r="Q649" s="5">
        <v>101446</v>
      </c>
      <c r="R649" s="5">
        <v>39522</v>
      </c>
      <c r="S649" s="5">
        <v>53678</v>
      </c>
      <c r="T649" s="5">
        <v>73520</v>
      </c>
      <c r="U649" s="5">
        <v>48896</v>
      </c>
    </row>
    <row r="650" spans="1:21" x14ac:dyDescent="0.2">
      <c r="A650" s="4">
        <v>44662</v>
      </c>
      <c r="B650" s="5">
        <v>94326</v>
      </c>
      <c r="C650" s="5">
        <v>78521</v>
      </c>
      <c r="D650" s="5">
        <v>54688</v>
      </c>
      <c r="E650" s="5">
        <v>109457</v>
      </c>
      <c r="F650" s="5">
        <v>330224</v>
      </c>
      <c r="G650" s="5">
        <v>79509</v>
      </c>
      <c r="H650" s="5">
        <v>77612</v>
      </c>
      <c r="I650" s="5">
        <v>100830</v>
      </c>
      <c r="J650" s="5">
        <v>98954</v>
      </c>
      <c r="K650" s="5">
        <v>51518</v>
      </c>
      <c r="L650" s="5">
        <v>66239</v>
      </c>
      <c r="M650" s="5">
        <v>58784</v>
      </c>
      <c r="N650" s="5">
        <v>41050</v>
      </c>
      <c r="O650" s="5">
        <v>254194</v>
      </c>
      <c r="P650" s="5">
        <v>59052</v>
      </c>
      <c r="Q650" s="5">
        <v>101674</v>
      </c>
      <c r="R650" s="5">
        <v>39596</v>
      </c>
      <c r="S650" s="5">
        <v>53815</v>
      </c>
      <c r="T650" s="5">
        <v>73663</v>
      </c>
      <c r="U650" s="5">
        <v>48958</v>
      </c>
    </row>
    <row r="651" spans="1:21" x14ac:dyDescent="0.2">
      <c r="A651" s="4">
        <v>44663</v>
      </c>
      <c r="B651" s="5">
        <v>94371</v>
      </c>
      <c r="C651" s="5">
        <v>78603</v>
      </c>
      <c r="D651" s="5">
        <v>54756</v>
      </c>
      <c r="E651" s="5">
        <v>109519</v>
      </c>
      <c r="F651" s="5">
        <v>330528</v>
      </c>
      <c r="G651" s="5">
        <v>79548</v>
      </c>
      <c r="H651" s="5">
        <v>77668</v>
      </c>
      <c r="I651" s="5">
        <v>100903</v>
      </c>
      <c r="J651" s="5">
        <v>99019</v>
      </c>
      <c r="K651" s="5">
        <v>51577</v>
      </c>
      <c r="L651" s="5">
        <v>66290</v>
      </c>
      <c r="M651" s="5">
        <v>58815</v>
      </c>
      <c r="N651" s="5">
        <v>41067</v>
      </c>
      <c r="O651" s="5">
        <v>254413</v>
      </c>
      <c r="P651" s="5">
        <v>59115</v>
      </c>
      <c r="Q651" s="5">
        <v>101801</v>
      </c>
      <c r="R651" s="5">
        <v>39642</v>
      </c>
      <c r="S651" s="5">
        <v>53859</v>
      </c>
      <c r="T651" s="5">
        <v>73717</v>
      </c>
      <c r="U651" s="5">
        <v>48995</v>
      </c>
    </row>
    <row r="652" spans="1:21" x14ac:dyDescent="0.2">
      <c r="A652" s="4">
        <v>44664</v>
      </c>
      <c r="B652" s="5">
        <v>94511</v>
      </c>
      <c r="C652" s="5">
        <v>78763</v>
      </c>
      <c r="D652" s="5">
        <v>54829</v>
      </c>
      <c r="E652" s="5">
        <v>109657</v>
      </c>
      <c r="F652" s="5">
        <v>331190</v>
      </c>
      <c r="G652" s="5">
        <v>79641</v>
      </c>
      <c r="H652" s="5">
        <v>77731</v>
      </c>
      <c r="I652" s="5">
        <v>101033</v>
      </c>
      <c r="J652" s="5">
        <v>99138</v>
      </c>
      <c r="K652" s="5">
        <v>51647</v>
      </c>
      <c r="L652" s="5">
        <v>66382</v>
      </c>
      <c r="M652" s="5">
        <v>58875</v>
      </c>
      <c r="N652" s="5">
        <v>41102</v>
      </c>
      <c r="O652" s="5">
        <v>254784</v>
      </c>
      <c r="P652" s="5">
        <v>59226</v>
      </c>
      <c r="Q652" s="5">
        <v>101952</v>
      </c>
      <c r="R652" s="5">
        <v>39705</v>
      </c>
      <c r="S652" s="5">
        <v>53955</v>
      </c>
      <c r="T652" s="5">
        <v>73788</v>
      </c>
      <c r="U652" s="5">
        <v>49037</v>
      </c>
    </row>
    <row r="653" spans="1:21" x14ac:dyDescent="0.2">
      <c r="A653" s="4">
        <v>44665</v>
      </c>
      <c r="B653" s="5">
        <v>94617</v>
      </c>
      <c r="C653" s="5">
        <v>78874</v>
      </c>
      <c r="D653" s="5">
        <v>54886</v>
      </c>
      <c r="E653" s="5">
        <v>109771</v>
      </c>
      <c r="F653" s="5">
        <v>331841</v>
      </c>
      <c r="G653" s="5">
        <v>79750</v>
      </c>
      <c r="H653" s="5">
        <v>77844</v>
      </c>
      <c r="I653" s="5">
        <v>101148</v>
      </c>
      <c r="J653" s="5">
        <v>99274</v>
      </c>
      <c r="K653" s="5">
        <v>51716</v>
      </c>
      <c r="L653" s="5">
        <v>66453</v>
      </c>
      <c r="M653" s="5">
        <v>58937</v>
      </c>
      <c r="N653" s="5">
        <v>41138</v>
      </c>
      <c r="O653" s="5">
        <v>255100</v>
      </c>
      <c r="P653" s="5">
        <v>59310</v>
      </c>
      <c r="Q653" s="5">
        <v>102091</v>
      </c>
      <c r="R653" s="5">
        <v>39737</v>
      </c>
      <c r="S653" s="5">
        <v>54056</v>
      </c>
      <c r="T653" s="5">
        <v>73857</v>
      </c>
      <c r="U653" s="5">
        <v>49080</v>
      </c>
    </row>
    <row r="654" spans="1:21" x14ac:dyDescent="0.2">
      <c r="A654" s="4">
        <v>44670</v>
      </c>
      <c r="B654" s="5">
        <v>94825</v>
      </c>
      <c r="C654" s="5">
        <v>79097</v>
      </c>
      <c r="D654" s="5">
        <v>55000</v>
      </c>
      <c r="E654" s="5">
        <v>109991</v>
      </c>
      <c r="F654" s="5">
        <v>333228</v>
      </c>
      <c r="G654" s="5">
        <v>79930</v>
      </c>
      <c r="H654" s="5">
        <v>78044</v>
      </c>
      <c r="I654" s="5">
        <v>101365</v>
      </c>
      <c r="J654" s="5">
        <v>99483</v>
      </c>
      <c r="K654" s="5">
        <v>51831</v>
      </c>
      <c r="L654" s="5">
        <v>66600</v>
      </c>
      <c r="M654" s="5">
        <v>59059</v>
      </c>
      <c r="N654" s="5">
        <v>41198</v>
      </c>
      <c r="O654" s="5">
        <v>255868</v>
      </c>
      <c r="P654" s="5">
        <v>59477</v>
      </c>
      <c r="Q654" s="5">
        <v>102327</v>
      </c>
      <c r="R654" s="5">
        <v>39802</v>
      </c>
      <c r="S654" s="5">
        <v>54206</v>
      </c>
      <c r="T654" s="5">
        <v>73985</v>
      </c>
      <c r="U654" s="5">
        <v>49142</v>
      </c>
    </row>
    <row r="655" spans="1:21" x14ac:dyDescent="0.2">
      <c r="A655" s="4">
        <v>44671</v>
      </c>
      <c r="B655" s="5">
        <v>94884</v>
      </c>
      <c r="C655" s="5">
        <v>79178</v>
      </c>
      <c r="D655" s="5">
        <v>55053</v>
      </c>
      <c r="E655" s="5">
        <v>110039</v>
      </c>
      <c r="F655" s="5">
        <v>333573</v>
      </c>
      <c r="G655" s="5">
        <v>79997</v>
      </c>
      <c r="H655" s="5">
        <v>78086</v>
      </c>
      <c r="I655" s="5">
        <v>101425</v>
      </c>
      <c r="J655" s="5">
        <v>99555</v>
      </c>
      <c r="K655" s="5">
        <v>51865</v>
      </c>
      <c r="L655" s="5">
        <v>66638</v>
      </c>
      <c r="M655" s="5">
        <v>59096</v>
      </c>
      <c r="N655" s="5">
        <v>41209</v>
      </c>
      <c r="O655" s="5">
        <v>256045</v>
      </c>
      <c r="P655" s="5">
        <v>59530</v>
      </c>
      <c r="Q655" s="5">
        <v>102412</v>
      </c>
      <c r="R655" s="5">
        <v>39844</v>
      </c>
      <c r="S655" s="5">
        <v>54236</v>
      </c>
      <c r="T655" s="5">
        <v>74022</v>
      </c>
      <c r="U655" s="5">
        <v>49178</v>
      </c>
    </row>
    <row r="656" spans="1:21" x14ac:dyDescent="0.2">
      <c r="A656" s="4">
        <v>44672</v>
      </c>
      <c r="B656" s="5">
        <v>95049</v>
      </c>
      <c r="C656" s="5">
        <v>79376</v>
      </c>
      <c r="D656" s="5">
        <v>55153</v>
      </c>
      <c r="E656" s="5">
        <v>110193</v>
      </c>
      <c r="F656" s="5">
        <v>334193</v>
      </c>
      <c r="G656" s="5">
        <v>80094</v>
      </c>
      <c r="H656" s="5">
        <v>78196</v>
      </c>
      <c r="I656" s="5">
        <v>101608</v>
      </c>
      <c r="J656" s="5">
        <v>99663</v>
      </c>
      <c r="K656" s="5">
        <v>51962</v>
      </c>
      <c r="L656" s="5">
        <v>66723</v>
      </c>
      <c r="M656" s="5">
        <v>59156</v>
      </c>
      <c r="N656" s="5">
        <v>41247</v>
      </c>
      <c r="O656" s="5">
        <v>256494</v>
      </c>
      <c r="P656" s="5">
        <v>59627</v>
      </c>
      <c r="Q656" s="5">
        <v>102611</v>
      </c>
      <c r="R656" s="5">
        <v>39896</v>
      </c>
      <c r="S656" s="5">
        <v>54330</v>
      </c>
      <c r="T656" s="5">
        <v>74089</v>
      </c>
      <c r="U656" s="5">
        <v>49246</v>
      </c>
    </row>
    <row r="657" spans="1:21" x14ac:dyDescent="0.2">
      <c r="A657" s="4">
        <v>44673</v>
      </c>
      <c r="B657" s="5">
        <v>95145</v>
      </c>
      <c r="C657" s="5">
        <v>79495</v>
      </c>
      <c r="D657" s="5">
        <v>55221</v>
      </c>
      <c r="E657" s="5">
        <v>110333</v>
      </c>
      <c r="F657" s="5">
        <v>334667</v>
      </c>
      <c r="G657" s="5">
        <v>80166</v>
      </c>
      <c r="H657" s="5">
        <v>78261</v>
      </c>
      <c r="I657" s="5">
        <v>101696</v>
      </c>
      <c r="J657" s="5">
        <v>99732</v>
      </c>
      <c r="K657" s="5">
        <v>52020</v>
      </c>
      <c r="L657" s="5">
        <v>66780</v>
      </c>
      <c r="M657" s="5">
        <v>59197</v>
      </c>
      <c r="N657" s="5">
        <v>41291</v>
      </c>
      <c r="O657" s="5">
        <v>256794</v>
      </c>
      <c r="P657" s="5">
        <v>59688</v>
      </c>
      <c r="Q657" s="5">
        <v>102725</v>
      </c>
      <c r="R657" s="5">
        <v>39925</v>
      </c>
      <c r="S657" s="5">
        <v>54382</v>
      </c>
      <c r="T657" s="5">
        <v>74134</v>
      </c>
      <c r="U657" s="5">
        <v>49301</v>
      </c>
    </row>
    <row r="658" spans="1:21" x14ac:dyDescent="0.2">
      <c r="A658" s="4">
        <v>44676</v>
      </c>
      <c r="B658" s="5">
        <v>95294</v>
      </c>
      <c r="C658" s="5">
        <v>79653</v>
      </c>
      <c r="D658" s="5">
        <v>55310</v>
      </c>
      <c r="E658" s="5">
        <v>110464</v>
      </c>
      <c r="F658" s="5">
        <v>335511</v>
      </c>
      <c r="G658" s="5">
        <v>80261</v>
      </c>
      <c r="H658" s="5">
        <v>78370</v>
      </c>
      <c r="I658" s="5">
        <v>101864</v>
      </c>
      <c r="J658" s="5">
        <v>99847</v>
      </c>
      <c r="K658" s="5">
        <v>52132</v>
      </c>
      <c r="L658" s="5">
        <v>66875</v>
      </c>
      <c r="M658" s="5">
        <v>59271</v>
      </c>
      <c r="N658" s="5">
        <v>41340</v>
      </c>
      <c r="O658" s="5">
        <v>257298</v>
      </c>
      <c r="P658" s="5">
        <v>59768</v>
      </c>
      <c r="Q658" s="5">
        <v>102930</v>
      </c>
      <c r="R658" s="5">
        <v>39987</v>
      </c>
      <c r="S658" s="5">
        <v>54478</v>
      </c>
      <c r="T658" s="5">
        <v>74250</v>
      </c>
      <c r="U658" s="5">
        <v>49375</v>
      </c>
    </row>
    <row r="659" spans="1:21" x14ac:dyDescent="0.2">
      <c r="A659" s="4">
        <v>44677</v>
      </c>
      <c r="B659" s="5">
        <v>95366</v>
      </c>
      <c r="C659" s="5">
        <v>79736</v>
      </c>
      <c r="D659" s="5">
        <v>55365</v>
      </c>
      <c r="E659" s="5">
        <v>110532</v>
      </c>
      <c r="F659" s="5">
        <v>335817</v>
      </c>
      <c r="G659" s="5">
        <v>80305</v>
      </c>
      <c r="H659" s="5">
        <v>78416</v>
      </c>
      <c r="I659" s="5">
        <v>101937</v>
      </c>
      <c r="J659" s="5">
        <v>99899</v>
      </c>
      <c r="K659" s="5">
        <v>52167</v>
      </c>
      <c r="L659" s="5">
        <v>66918</v>
      </c>
      <c r="M659" s="5">
        <v>59296</v>
      </c>
      <c r="N659" s="5">
        <v>41365</v>
      </c>
      <c r="O659" s="5">
        <v>257458</v>
      </c>
      <c r="P659" s="5">
        <v>59832</v>
      </c>
      <c r="Q659" s="5">
        <v>103032</v>
      </c>
      <c r="R659" s="5">
        <v>40015</v>
      </c>
      <c r="S659" s="5">
        <v>54507</v>
      </c>
      <c r="T659" s="5">
        <v>74278</v>
      </c>
      <c r="U659" s="5">
        <v>49436</v>
      </c>
    </row>
    <row r="660" spans="1:21" x14ac:dyDescent="0.2">
      <c r="A660" s="4">
        <v>44678</v>
      </c>
      <c r="B660" s="5">
        <v>95467</v>
      </c>
      <c r="C660" s="5">
        <v>79888</v>
      </c>
      <c r="D660" s="5">
        <v>55417</v>
      </c>
      <c r="E660" s="5">
        <v>110640</v>
      </c>
      <c r="F660" s="5">
        <v>336311</v>
      </c>
      <c r="G660" s="5">
        <v>80382</v>
      </c>
      <c r="H660" s="5">
        <v>78504</v>
      </c>
      <c r="I660" s="5">
        <v>102037</v>
      </c>
      <c r="J660" s="5">
        <v>100001</v>
      </c>
      <c r="K660" s="5">
        <v>52236</v>
      </c>
      <c r="L660" s="5">
        <v>66987</v>
      </c>
      <c r="M660" s="5">
        <v>59349</v>
      </c>
      <c r="N660" s="5">
        <v>41425</v>
      </c>
      <c r="O660" s="5">
        <v>257782</v>
      </c>
      <c r="P660" s="5">
        <v>59887</v>
      </c>
      <c r="Q660" s="5">
        <v>103149</v>
      </c>
      <c r="R660" s="5">
        <v>40070</v>
      </c>
      <c r="S660" s="5">
        <v>54549</v>
      </c>
      <c r="T660" s="5">
        <v>74327</v>
      </c>
      <c r="U660" s="5">
        <v>49489</v>
      </c>
    </row>
    <row r="661" spans="1:21" x14ac:dyDescent="0.2">
      <c r="A661" s="4">
        <v>44679</v>
      </c>
      <c r="B661" s="5">
        <v>95552</v>
      </c>
      <c r="C661" s="5">
        <v>79991</v>
      </c>
      <c r="D661" s="5">
        <v>55458</v>
      </c>
      <c r="E661" s="5">
        <v>110716</v>
      </c>
      <c r="F661" s="5">
        <v>336680</v>
      </c>
      <c r="G661" s="5">
        <v>80458</v>
      </c>
      <c r="H661" s="5">
        <v>78553</v>
      </c>
      <c r="I661" s="5">
        <v>102121</v>
      </c>
      <c r="J661" s="5">
        <v>100065</v>
      </c>
      <c r="K661" s="5">
        <v>52292</v>
      </c>
      <c r="L661" s="5">
        <v>67048</v>
      </c>
      <c r="M661" s="5">
        <v>59390</v>
      </c>
      <c r="N661" s="5">
        <v>41448</v>
      </c>
      <c r="O661" s="5">
        <v>258041</v>
      </c>
      <c r="P661" s="5">
        <v>59937</v>
      </c>
      <c r="Q661" s="5">
        <v>103261</v>
      </c>
      <c r="R661" s="5">
        <v>40110</v>
      </c>
      <c r="S661" s="5">
        <v>54592</v>
      </c>
      <c r="T661" s="5">
        <v>74384</v>
      </c>
      <c r="U661" s="5">
        <v>49536</v>
      </c>
    </row>
    <row r="662" spans="1:21" x14ac:dyDescent="0.2">
      <c r="A662" s="4">
        <v>44680</v>
      </c>
      <c r="B662" s="5">
        <v>95552</v>
      </c>
      <c r="C662" s="5">
        <v>79991</v>
      </c>
      <c r="D662" s="5">
        <v>55458</v>
      </c>
      <c r="E662" s="5">
        <v>110716</v>
      </c>
      <c r="F662" s="5">
        <v>336680</v>
      </c>
      <c r="G662" s="5">
        <v>80458</v>
      </c>
      <c r="H662" s="5">
        <v>78553</v>
      </c>
      <c r="I662" s="5">
        <v>102121</v>
      </c>
      <c r="J662" s="5">
        <v>100065</v>
      </c>
      <c r="K662" s="5">
        <v>52292</v>
      </c>
      <c r="L662" s="5">
        <v>67048</v>
      </c>
      <c r="M662" s="5">
        <v>59390</v>
      </c>
      <c r="N662" s="5">
        <v>41448</v>
      </c>
      <c r="O662" s="5">
        <v>258041</v>
      </c>
      <c r="P662" s="5">
        <v>59937</v>
      </c>
      <c r="Q662" s="5">
        <v>103261</v>
      </c>
      <c r="R662" s="5">
        <v>40110</v>
      </c>
      <c r="S662" s="5">
        <v>54592</v>
      </c>
      <c r="T662" s="5">
        <v>74384</v>
      </c>
      <c r="U662" s="5">
        <v>49536</v>
      </c>
    </row>
    <row r="663" spans="1:21" x14ac:dyDescent="0.2">
      <c r="A663" s="4">
        <v>44683</v>
      </c>
      <c r="B663" s="5">
        <v>95739</v>
      </c>
      <c r="C663" s="5">
        <v>80168</v>
      </c>
      <c r="D663" s="5">
        <v>55534</v>
      </c>
      <c r="E663" s="5">
        <v>110858</v>
      </c>
      <c r="F663" s="5">
        <v>337632</v>
      </c>
      <c r="G663" s="5">
        <v>80586</v>
      </c>
      <c r="H663" s="5">
        <v>78673</v>
      </c>
      <c r="I663" s="5">
        <v>102289</v>
      </c>
      <c r="J663" s="5">
        <v>100187</v>
      </c>
      <c r="K663" s="5">
        <v>52382</v>
      </c>
      <c r="L663" s="5">
        <v>67161</v>
      </c>
      <c r="M663" s="5">
        <v>59473</v>
      </c>
      <c r="N663" s="5">
        <v>41502</v>
      </c>
      <c r="O663" s="5">
        <v>258577</v>
      </c>
      <c r="P663" s="5">
        <v>60028</v>
      </c>
      <c r="Q663" s="5">
        <v>103441</v>
      </c>
      <c r="R663" s="5">
        <v>40168</v>
      </c>
      <c r="S663" s="5">
        <v>54687</v>
      </c>
      <c r="T663" s="5">
        <v>74484</v>
      </c>
      <c r="U663" s="5">
        <v>49631</v>
      </c>
    </row>
    <row r="664" spans="1:21" x14ac:dyDescent="0.2">
      <c r="A664" s="4">
        <v>44692</v>
      </c>
      <c r="B664" s="5">
        <v>96077</v>
      </c>
      <c r="C664" s="5">
        <v>80474</v>
      </c>
      <c r="D664" s="5">
        <v>55755</v>
      </c>
      <c r="E664" s="5">
        <v>111145</v>
      </c>
      <c r="F664" s="5">
        <v>339285</v>
      </c>
      <c r="G664" s="5">
        <v>80845</v>
      </c>
      <c r="H664" s="5">
        <v>78929</v>
      </c>
      <c r="I664" s="5">
        <v>102612</v>
      </c>
      <c r="J664" s="5">
        <v>100433</v>
      </c>
      <c r="K664" s="5">
        <v>52591</v>
      </c>
      <c r="L664" s="5">
        <v>67356</v>
      </c>
      <c r="M664" s="5">
        <v>59649</v>
      </c>
      <c r="N664" s="5">
        <v>41614</v>
      </c>
      <c r="O664" s="5">
        <v>259503</v>
      </c>
      <c r="P664" s="5">
        <v>60227</v>
      </c>
      <c r="Q664" s="5">
        <v>103805</v>
      </c>
      <c r="R664" s="5">
        <v>40300</v>
      </c>
      <c r="S664" s="5">
        <v>54851</v>
      </c>
      <c r="T664" s="5">
        <v>74656</v>
      </c>
      <c r="U664" s="5">
        <v>49841</v>
      </c>
    </row>
    <row r="665" spans="1:21" x14ac:dyDescent="0.2">
      <c r="A665" s="4">
        <v>44699</v>
      </c>
      <c r="B665" s="5">
        <v>96287</v>
      </c>
      <c r="C665" s="5">
        <v>80678</v>
      </c>
      <c r="D665" s="5">
        <v>55876</v>
      </c>
      <c r="E665" s="5">
        <v>111343</v>
      </c>
      <c r="F665" s="5">
        <v>340423</v>
      </c>
      <c r="G665" s="5">
        <v>81056</v>
      </c>
      <c r="H665" s="5">
        <v>79131</v>
      </c>
      <c r="I665" s="5">
        <v>102868</v>
      </c>
      <c r="J665" s="5">
        <v>100591</v>
      </c>
      <c r="K665" s="5">
        <v>52750</v>
      </c>
      <c r="L665" s="5">
        <v>67486</v>
      </c>
      <c r="M665" s="5">
        <v>59752</v>
      </c>
      <c r="N665" s="5">
        <v>41696</v>
      </c>
      <c r="O665" s="5">
        <v>260191</v>
      </c>
      <c r="P665" s="5">
        <v>60325</v>
      </c>
      <c r="Q665" s="5">
        <v>104039</v>
      </c>
      <c r="R665" s="5">
        <v>40399</v>
      </c>
      <c r="S665" s="5">
        <v>54991</v>
      </c>
      <c r="T665" s="5">
        <v>74813</v>
      </c>
      <c r="U665" s="5">
        <v>50002</v>
      </c>
    </row>
    <row r="666" spans="1:21" x14ac:dyDescent="0.2">
      <c r="A666" s="4">
        <v>44706</v>
      </c>
      <c r="B666" s="5">
        <v>96413</v>
      </c>
      <c r="C666" s="5">
        <v>80796</v>
      </c>
      <c r="D666" s="5">
        <v>55936</v>
      </c>
      <c r="E666" s="5">
        <v>111485</v>
      </c>
      <c r="F666" s="5">
        <v>341250</v>
      </c>
      <c r="G666" s="5">
        <v>81155</v>
      </c>
      <c r="H666" s="5">
        <v>79250</v>
      </c>
      <c r="I666" s="5">
        <v>103031</v>
      </c>
      <c r="J666" s="5">
        <v>100658</v>
      </c>
      <c r="K666" s="5">
        <v>52821</v>
      </c>
      <c r="L666" s="5">
        <v>67579</v>
      </c>
      <c r="M666" s="5">
        <v>59823</v>
      </c>
      <c r="N666" s="5">
        <v>41746</v>
      </c>
      <c r="O666" s="5">
        <v>260650</v>
      </c>
      <c r="P666" s="5">
        <v>60424</v>
      </c>
      <c r="Q666" s="5">
        <v>104196</v>
      </c>
      <c r="R666" s="5">
        <v>40441</v>
      </c>
      <c r="S666" s="5">
        <v>55085</v>
      </c>
      <c r="T666" s="5">
        <v>74914</v>
      </c>
      <c r="U666" s="5">
        <v>50124</v>
      </c>
    </row>
    <row r="667" spans="1:21" x14ac:dyDescent="0.2">
      <c r="A667" s="4">
        <v>44713</v>
      </c>
      <c r="B667" s="5">
        <v>96468</v>
      </c>
      <c r="C667" s="5">
        <v>80875</v>
      </c>
      <c r="D667" s="5">
        <v>55977</v>
      </c>
      <c r="E667" s="5">
        <v>111577</v>
      </c>
      <c r="F667" s="5">
        <v>341938</v>
      </c>
      <c r="G667" s="5">
        <v>81213</v>
      </c>
      <c r="H667" s="5">
        <v>79334</v>
      </c>
      <c r="I667" s="5">
        <v>103133</v>
      </c>
      <c r="J667" s="5">
        <v>100721</v>
      </c>
      <c r="K667" s="5">
        <v>52869</v>
      </c>
      <c r="L667" s="5">
        <v>67625</v>
      </c>
      <c r="M667" s="5">
        <v>59864</v>
      </c>
      <c r="N667" s="5">
        <v>41785</v>
      </c>
      <c r="O667" s="5">
        <v>260928</v>
      </c>
      <c r="P667" s="5">
        <v>60472</v>
      </c>
      <c r="Q667" s="5">
        <v>104322</v>
      </c>
      <c r="R667" s="5">
        <v>40457</v>
      </c>
      <c r="S667" s="5">
        <v>55126</v>
      </c>
      <c r="T667" s="5">
        <v>74964</v>
      </c>
      <c r="U667" s="5">
        <v>50192</v>
      </c>
    </row>
    <row r="668" spans="1:21" x14ac:dyDescent="0.2">
      <c r="A668" s="4">
        <v>44720</v>
      </c>
      <c r="B668" s="5">
        <v>96517</v>
      </c>
      <c r="C668" s="5">
        <v>80939</v>
      </c>
      <c r="D668" s="5">
        <v>56006</v>
      </c>
      <c r="E668" s="5">
        <v>111633</v>
      </c>
      <c r="F668" s="5">
        <v>342535</v>
      </c>
      <c r="G668" s="5">
        <v>81259</v>
      </c>
      <c r="H668" s="5">
        <v>79384</v>
      </c>
      <c r="I668" s="5">
        <v>103214</v>
      </c>
      <c r="J668" s="5">
        <v>100757</v>
      </c>
      <c r="K668" s="5">
        <v>52897</v>
      </c>
      <c r="L668" s="5">
        <v>67670</v>
      </c>
      <c r="M668" s="5">
        <v>59905</v>
      </c>
      <c r="N668" s="5">
        <v>41826</v>
      </c>
      <c r="O668" s="5">
        <v>261163</v>
      </c>
      <c r="P668" s="5">
        <v>60504</v>
      </c>
      <c r="Q668" s="5">
        <v>104430</v>
      </c>
      <c r="R668" s="5">
        <v>40470</v>
      </c>
      <c r="S668" s="5">
        <v>55142</v>
      </c>
      <c r="T668" s="5">
        <v>75008</v>
      </c>
      <c r="U668" s="5">
        <v>50227</v>
      </c>
    </row>
    <row r="669" spans="1:21" x14ac:dyDescent="0.2">
      <c r="A669" s="4">
        <v>44728</v>
      </c>
      <c r="B669" s="5">
        <v>96570</v>
      </c>
      <c r="C669" s="5">
        <v>80997</v>
      </c>
      <c r="D669" s="5">
        <v>56033</v>
      </c>
      <c r="E669" s="5">
        <v>111698</v>
      </c>
      <c r="F669" s="5">
        <v>343136</v>
      </c>
      <c r="G669" s="5">
        <v>81310</v>
      </c>
      <c r="H669" s="5">
        <v>79436</v>
      </c>
      <c r="I669" s="5">
        <v>103279</v>
      </c>
      <c r="J669" s="5">
        <v>100796</v>
      </c>
      <c r="K669" s="5">
        <v>52921</v>
      </c>
      <c r="L669" s="5">
        <v>67710</v>
      </c>
      <c r="M669" s="5">
        <v>59938</v>
      </c>
      <c r="N669" s="5">
        <v>41871</v>
      </c>
      <c r="O669" s="5">
        <v>261397</v>
      </c>
      <c r="P669" s="5">
        <v>60540</v>
      </c>
      <c r="Q669" s="5">
        <v>104538</v>
      </c>
      <c r="R669" s="5">
        <v>40506</v>
      </c>
      <c r="S669" s="5">
        <v>55154</v>
      </c>
      <c r="T669" s="5">
        <v>75031</v>
      </c>
      <c r="U669" s="5">
        <v>50261</v>
      </c>
    </row>
    <row r="670" spans="1:21" x14ac:dyDescent="0.2">
      <c r="A670" s="4">
        <v>44734</v>
      </c>
      <c r="B670" s="5">
        <v>96638</v>
      </c>
      <c r="C670" s="5">
        <v>81057</v>
      </c>
      <c r="D670" s="5">
        <v>56049</v>
      </c>
      <c r="E670" s="5">
        <v>111771</v>
      </c>
      <c r="F670" s="5">
        <v>343896</v>
      </c>
      <c r="G670" s="5">
        <v>81394</v>
      </c>
      <c r="H670" s="5">
        <v>79496</v>
      </c>
      <c r="I670" s="5">
        <v>103376</v>
      </c>
      <c r="J670" s="5">
        <v>100833</v>
      </c>
      <c r="K670" s="5">
        <v>52957</v>
      </c>
      <c r="L670" s="5">
        <v>67748</v>
      </c>
      <c r="M670" s="5">
        <v>59966</v>
      </c>
      <c r="N670" s="5">
        <v>41885</v>
      </c>
      <c r="O670" s="5">
        <v>261700</v>
      </c>
      <c r="P670" s="5">
        <v>60593</v>
      </c>
      <c r="Q670" s="5">
        <v>104633</v>
      </c>
      <c r="R670" s="5">
        <v>40542</v>
      </c>
      <c r="S670" s="5">
        <v>55169</v>
      </c>
      <c r="T670" s="5">
        <v>75082</v>
      </c>
      <c r="U670" s="5">
        <v>50298</v>
      </c>
    </row>
    <row r="671" spans="1:21" x14ac:dyDescent="0.2">
      <c r="A671" s="4">
        <v>44741</v>
      </c>
      <c r="B671" s="5">
        <v>96734</v>
      </c>
      <c r="C671" s="5">
        <v>81149</v>
      </c>
      <c r="D671" s="5">
        <v>56086</v>
      </c>
      <c r="E671" s="5">
        <v>111846</v>
      </c>
      <c r="F671" s="5">
        <v>344978</v>
      </c>
      <c r="G671" s="5">
        <v>81490</v>
      </c>
      <c r="H671" s="5">
        <v>79597</v>
      </c>
      <c r="I671" s="5">
        <v>103524</v>
      </c>
      <c r="J671" s="5">
        <v>100921</v>
      </c>
      <c r="K671" s="5">
        <v>53026</v>
      </c>
      <c r="L671" s="5">
        <v>67809</v>
      </c>
      <c r="M671" s="5">
        <v>60024</v>
      </c>
      <c r="N671" s="5">
        <v>41929</v>
      </c>
      <c r="O671" s="5">
        <v>262220</v>
      </c>
      <c r="P671" s="5">
        <v>60673</v>
      </c>
      <c r="Q671" s="5">
        <v>104759</v>
      </c>
      <c r="R671" s="5">
        <v>40606</v>
      </c>
      <c r="S671" s="5">
        <v>55222</v>
      </c>
      <c r="T671" s="5">
        <v>75174</v>
      </c>
      <c r="U671" s="5">
        <v>50358</v>
      </c>
    </row>
    <row r="672" spans="1:21" x14ac:dyDescent="0.2">
      <c r="A672" s="4">
        <v>44748</v>
      </c>
      <c r="B672" s="5">
        <v>96901</v>
      </c>
      <c r="C672" s="5">
        <v>81306</v>
      </c>
      <c r="D672" s="5">
        <v>56151</v>
      </c>
      <c r="E672" s="5">
        <v>111984</v>
      </c>
      <c r="F672" s="5">
        <v>346551</v>
      </c>
      <c r="G672" s="5">
        <v>81628</v>
      </c>
      <c r="H672" s="5">
        <v>79737</v>
      </c>
      <c r="I672" s="5">
        <v>103810</v>
      </c>
      <c r="J672" s="5">
        <v>101066</v>
      </c>
      <c r="K672" s="5">
        <v>53139</v>
      </c>
      <c r="L672" s="5">
        <v>67917</v>
      </c>
      <c r="M672" s="5">
        <v>60117</v>
      </c>
      <c r="N672" s="5">
        <v>41985</v>
      </c>
      <c r="O672" s="5">
        <v>262963</v>
      </c>
      <c r="P672" s="5">
        <v>60757</v>
      </c>
      <c r="Q672" s="5">
        <v>104979</v>
      </c>
      <c r="R672" s="5">
        <v>40706</v>
      </c>
      <c r="S672" s="5">
        <v>55340</v>
      </c>
      <c r="T672" s="5">
        <v>75284</v>
      </c>
      <c r="U672" s="5">
        <v>50467</v>
      </c>
    </row>
    <row r="673" spans="1:21" x14ac:dyDescent="0.2">
      <c r="A673" s="4">
        <v>44755</v>
      </c>
      <c r="B673" s="5">
        <v>97201</v>
      </c>
      <c r="C673" s="5">
        <v>81628</v>
      </c>
      <c r="D673" s="5">
        <v>56344</v>
      </c>
      <c r="E673" s="5">
        <v>112291</v>
      </c>
      <c r="F673" s="5">
        <v>348680</v>
      </c>
      <c r="G673" s="5">
        <v>81876</v>
      </c>
      <c r="H673" s="5">
        <v>80000</v>
      </c>
      <c r="I673" s="5">
        <v>104308</v>
      </c>
      <c r="J673" s="5">
        <v>101327</v>
      </c>
      <c r="K673" s="5">
        <v>53396</v>
      </c>
      <c r="L673" s="5">
        <v>68121</v>
      </c>
      <c r="M673" s="5">
        <v>60272</v>
      </c>
      <c r="N673" s="5">
        <v>42064</v>
      </c>
      <c r="O673" s="5">
        <v>264184</v>
      </c>
      <c r="P673" s="5">
        <v>60955</v>
      </c>
      <c r="Q673" s="5">
        <v>105391</v>
      </c>
      <c r="R673" s="5">
        <v>40907</v>
      </c>
      <c r="S673" s="5">
        <v>55629</v>
      </c>
      <c r="T673" s="5">
        <v>75551</v>
      </c>
      <c r="U673" s="5">
        <v>50699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EE305-DAC6-4708-9FAA-1B2E41478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15</vt:i4>
      </vt:variant>
      <vt:variant>
        <vt:lpstr>Névvel ellátott tartományok</vt:lpstr>
      </vt:variant>
      <vt:variant>
        <vt:i4>1</vt:i4>
      </vt:variant>
    </vt:vector>
  </HeadingPairs>
  <TitlesOfParts>
    <vt:vector size="16" baseType="lpstr">
      <vt:lpstr>December</vt:lpstr>
      <vt:lpstr>November</vt:lpstr>
      <vt:lpstr>Okóber</vt:lpstr>
      <vt:lpstr>Szeptember</vt:lpstr>
      <vt:lpstr>Augusztus</vt:lpstr>
      <vt:lpstr>Július</vt:lpstr>
      <vt:lpstr>Június</vt:lpstr>
      <vt:lpstr>Május</vt:lpstr>
      <vt:lpstr>Április</vt:lpstr>
      <vt:lpstr>Március</vt:lpstr>
      <vt:lpstr>Február</vt:lpstr>
      <vt:lpstr>Január</vt:lpstr>
      <vt:lpstr>Összes</vt:lpstr>
      <vt:lpstr>Lakosság</vt:lpstr>
      <vt:lpstr>korona_megyei</vt:lpstr>
      <vt:lpstr>lastline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László</dc:creator>
  <cp:lastModifiedBy>Molnár László</cp:lastModifiedBy>
  <dcterms:created xsi:type="dcterms:W3CDTF">2021-03-14T14:57:39Z</dcterms:created>
  <dcterms:modified xsi:type="dcterms:W3CDTF">2022-07-13T08:17:58Z</dcterms:modified>
</cp:coreProperties>
</file>