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\jobs\python\streamlit\covid\"/>
    </mc:Choice>
  </mc:AlternateContent>
  <xr:revisionPtr revIDLastSave="0" documentId="13_ncr:1_{6C906A95-AFB9-47F3-AABF-85402F6D1AB4}" xr6:coauthVersionLast="46" xr6:coauthVersionMax="46" xr10:uidLastSave="{00000000-0000-0000-0000-000000000000}"/>
  <bookViews>
    <workbookView xWindow="-108" yWindow="-108" windowWidth="22260" windowHeight="13176" activeTab="4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4" i="9"/>
  <c r="B22" i="8"/>
  <c r="C22" i="8"/>
  <c r="D22" i="8"/>
  <c r="E22" i="8"/>
  <c r="F22" i="8"/>
  <c r="G22" i="8"/>
  <c r="V22" i="8" s="1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2" i="8"/>
  <c r="B21" i="8"/>
  <c r="C21" i="8"/>
  <c r="D21" i="8"/>
  <c r="E21" i="8"/>
  <c r="F21" i="8"/>
  <c r="G21" i="8"/>
  <c r="V21" i="8" s="1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0" i="8"/>
  <c r="A21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20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A16" i="8"/>
  <c r="A17" i="8"/>
  <c r="A18" i="8"/>
  <c r="A19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16" i="8" l="1"/>
  <c r="V17" i="8"/>
  <c r="V20" i="8"/>
  <c r="V18" i="8"/>
  <c r="V19" i="8"/>
  <c r="V2" i="10"/>
  <c r="V6" i="10"/>
  <c r="V14" i="10"/>
  <c r="V10" i="10"/>
  <c r="Q2" i="9"/>
  <c r="I2" i="9"/>
  <c r="V18" i="10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refreshOnLoa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<sst xmlns="http://schemas.openxmlformats.org/spreadsheetml/2006/main" count="121" uniqueCount="56">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</sst>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3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44276</c:v>
                </c:pt>
                <c:pt idx="14">
                  <c:v>44270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212</c:v>
                </c:pt>
                <c:pt idx="1">
                  <c:v>81</c:v>
                </c:pt>
                <c:pt idx="2">
                  <c:v>143</c:v>
                </c:pt>
                <c:pt idx="3">
                  <c:v>336</c:v>
                </c:pt>
                <c:pt idx="4">
                  <c:v>383</c:v>
                </c:pt>
                <c:pt idx="5">
                  <c:v>443</c:v>
                </c:pt>
                <c:pt idx="6">
                  <c:v>377</c:v>
                </c:pt>
                <c:pt idx="7">
                  <c:v>77</c:v>
                </c:pt>
                <c:pt idx="8">
                  <c:v>310</c:v>
                </c:pt>
                <c:pt idx="9">
                  <c:v>171</c:v>
                </c:pt>
                <c:pt idx="10">
                  <c:v>456</c:v>
                </c:pt>
                <c:pt idx="11">
                  <c:v>521</c:v>
                </c:pt>
                <c:pt idx="12">
                  <c:v>543</c:v>
                </c:pt>
                <c:pt idx="13">
                  <c:v>401</c:v>
                </c:pt>
                <c:pt idx="1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44276</c:v>
                </c:pt>
                <c:pt idx="14">
                  <c:v>44270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587</c:v>
                </c:pt>
                <c:pt idx="14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44276</c:v>
                </c:pt>
                <c:pt idx="14">
                  <c:v>44270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288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44276</c:v>
                </c:pt>
                <c:pt idx="14">
                  <c:v>44270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280</c:v>
                </c:pt>
                <c:pt idx="1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6479</c:v>
                </c:pt>
                <c:pt idx="1">
                  <c:v>3598</c:v>
                </c:pt>
                <c:pt idx="2">
                  <c:v>2307</c:v>
                </c:pt>
                <c:pt idx="3">
                  <c:v>7394</c:v>
                </c:pt>
                <c:pt idx="4">
                  <c:v>28502</c:v>
                </c:pt>
                <c:pt idx="5">
                  <c:v>5458</c:v>
                </c:pt>
                <c:pt idx="6">
                  <c:v>7829</c:v>
                </c:pt>
                <c:pt idx="7">
                  <c:v>8913</c:v>
                </c:pt>
                <c:pt idx="8">
                  <c:v>6940</c:v>
                </c:pt>
                <c:pt idx="9">
                  <c:v>2949</c:v>
                </c:pt>
                <c:pt idx="10">
                  <c:v>2208</c:v>
                </c:pt>
                <c:pt idx="11">
                  <c:v>6626</c:v>
                </c:pt>
                <c:pt idx="12">
                  <c:v>4029</c:v>
                </c:pt>
                <c:pt idx="13">
                  <c:v>23986</c:v>
                </c:pt>
                <c:pt idx="14">
                  <c:v>7228</c:v>
                </c:pt>
                <c:pt idx="15">
                  <c:v>7220</c:v>
                </c:pt>
                <c:pt idx="16">
                  <c:v>2786</c:v>
                </c:pt>
                <c:pt idx="17">
                  <c:v>3312</c:v>
                </c:pt>
                <c:pt idx="18">
                  <c:v>3992</c:v>
                </c:pt>
                <c:pt idx="19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594360</xdr:colOff>
      <xdr:row>49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21</xdr:col>
      <xdr:colOff>19050</xdr:colOff>
      <xdr:row>40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7" tableType="queryTable" headerRowDxfId="132" dataDxfId="131" totalsRowDxfId="130">
  <autoFilter ref="A1:U357" xr:uid="{00000000-0009-0000-0100-000001000000}"/>
  <tableColumns count="21">
    <tableColumn id="1" xr3:uid="{00000000-0010-0000-0000-000001000000}" uniqueName="1" name="Dátum" totalsRowLabel="Összeg" queryTableFieldId="1" dataDxfId="40"/>
    <tableColumn id="2" xr3:uid="{00000000-0010-0000-0000-000002000000}" uniqueName="2" name="Bács-Kiskun" totalsRowFunction="sum" queryTableFieldId="2" dataDxfId="39" totalsRowDxfId="129" dataCellStyle="Ezres"/>
    <tableColumn id="3" xr3:uid="{00000000-0010-0000-0000-000003000000}" uniqueName="3" name="Baranya" totalsRowFunction="sum" queryTableFieldId="3" dataDxfId="38" totalsRowDxfId="128" dataCellStyle="Ezres"/>
    <tableColumn id="4" xr3:uid="{00000000-0010-0000-0000-000004000000}" uniqueName="4" name="Békés" totalsRowFunction="sum" queryTableFieldId="4" dataDxfId="37" totalsRowDxfId="127" dataCellStyle="Ezres"/>
    <tableColumn id="5" xr3:uid="{00000000-0010-0000-0000-000005000000}" uniqueName="5" name="Borsod-Abaúj-Zemplén" totalsRowFunction="sum" queryTableFieldId="5" dataDxfId="36" totalsRowDxfId="126" dataCellStyle="Ezres"/>
    <tableColumn id="6" xr3:uid="{00000000-0010-0000-0000-000006000000}" uniqueName="6" name="Budapest" totalsRowFunction="sum" queryTableFieldId="6" dataDxfId="35" totalsRowDxfId="125" dataCellStyle="Ezres"/>
    <tableColumn id="7" xr3:uid="{00000000-0010-0000-0000-000007000000}" uniqueName="7" name="Csongrád-Csanád" totalsRowFunction="sum" queryTableFieldId="7" dataDxfId="34" totalsRowDxfId="124" dataCellStyle="Ezres"/>
    <tableColumn id="8" xr3:uid="{00000000-0010-0000-0000-000008000000}" uniqueName="8" name="Fejér" totalsRowFunction="sum" queryTableFieldId="8" dataDxfId="33" totalsRowDxfId="123" dataCellStyle="Ezres"/>
    <tableColumn id="9" xr3:uid="{00000000-0010-0000-0000-000009000000}" uniqueName="9" name="Győr-Moson-Sopron" totalsRowFunction="sum" queryTableFieldId="9" dataDxfId="32" totalsRowDxfId="122" dataCellStyle="Ezres"/>
    <tableColumn id="10" xr3:uid="{00000000-0010-0000-0000-00000A000000}" uniqueName="10" name="Hajdú-Bihar" totalsRowFunction="sum" queryTableFieldId="10" dataDxfId="31" totalsRowDxfId="121" dataCellStyle="Ezres"/>
    <tableColumn id="11" xr3:uid="{00000000-0010-0000-0000-00000B000000}" uniqueName="11" name="Heves" totalsRowFunction="sum" queryTableFieldId="11" dataDxfId="30" totalsRowDxfId="120" dataCellStyle="Ezres"/>
    <tableColumn id="12" xr3:uid="{00000000-0010-0000-0000-00000C000000}" uniqueName="12" name="Jász-Nagykun-Szolnok" totalsRowFunction="sum" queryTableFieldId="12" dataDxfId="29" totalsRowDxfId="119" dataCellStyle="Ezres"/>
    <tableColumn id="13" xr3:uid="{00000000-0010-0000-0000-00000D000000}" uniqueName="13" name="Komárom-Esztergom" totalsRowFunction="sum" queryTableFieldId="13" dataDxfId="28" totalsRowDxfId="118" dataCellStyle="Ezres"/>
    <tableColumn id="14" xr3:uid="{00000000-0010-0000-0000-00000E000000}" uniqueName="14" name="Nógrád" totalsRowFunction="sum" queryTableFieldId="14" dataDxfId="27" totalsRowDxfId="117" dataCellStyle="Ezres"/>
    <tableColumn id="15" xr3:uid="{00000000-0010-0000-0000-00000F000000}" uniqueName="15" name="Pest" totalsRowFunction="sum" queryTableFieldId="15" dataDxfId="26" totalsRowDxfId="116" dataCellStyle="Ezres"/>
    <tableColumn id="16" xr3:uid="{00000000-0010-0000-0000-000010000000}" uniqueName="16" name="Somogy" totalsRowFunction="sum" queryTableFieldId="16" dataDxfId="25" totalsRowDxfId="115" dataCellStyle="Ezres"/>
    <tableColumn id="17" xr3:uid="{00000000-0010-0000-0000-000011000000}" uniqueName="17" name="Szabolcs-Szatmár-Bereg" totalsRowFunction="sum" queryTableFieldId="17" dataDxfId="24" totalsRowDxfId="114" dataCellStyle="Ezres"/>
    <tableColumn id="18" xr3:uid="{00000000-0010-0000-0000-000012000000}" uniqueName="18" name="Tolna" totalsRowFunction="sum" queryTableFieldId="18" dataDxfId="23" totalsRowDxfId="113" dataCellStyle="Ezres"/>
    <tableColumn id="19" xr3:uid="{00000000-0010-0000-0000-000013000000}" uniqueName="19" name="Vas" totalsRowFunction="sum" queryTableFieldId="19" dataDxfId="22" totalsRowDxfId="112" dataCellStyle="Ezres"/>
    <tableColumn id="20" xr3:uid="{00000000-0010-0000-0000-000014000000}" uniqueName="20" name="Veszprém" totalsRowFunction="sum" queryTableFieldId="20" dataDxfId="21" totalsRowDxfId="111" dataCellStyle="Ezres"/>
    <tableColumn id="21" xr3:uid="{00000000-0010-0000-0000-000015000000}" uniqueName="21" name="Zala" totalsRowFunction="sum" queryTableFieldId="21" dataDxfId="20" totalsRowDxfId="11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22">
  <autoFilter ref="A1:V22" xr:uid="{00000000-0009-0000-0100-000003000000}"/>
  <tableColumns count="22">
    <tableColumn id="1" xr3:uid="{00000000-0010-0000-0100-000001000000}" name="Dátum" totalsRowLabel="Összeg" dataDxfId="109" totalsRowDxfId="108">
      <calculatedColumnFormula>korona_megyei!A337</calculatedColumnFormula>
    </tableColumn>
    <tableColumn id="2" xr3:uid="{00000000-0010-0000-0100-000002000000}" name="Bács-Kiskun" totalsRowFunction="sum" dataDxfId="107" dataCellStyle="Ezres">
      <calculatedColumnFormula>korona_megyei!B337-korona_megyei!B336</calculatedColumnFormula>
    </tableColumn>
    <tableColumn id="3" xr3:uid="{00000000-0010-0000-0100-000003000000}" name="Baranya" totalsRowFunction="sum" dataDxfId="106" dataCellStyle="Ezres">
      <calculatedColumnFormula>korona_megyei!C337-korona_megyei!C336</calculatedColumnFormula>
    </tableColumn>
    <tableColumn id="4" xr3:uid="{00000000-0010-0000-0100-000004000000}" name="Békés" totalsRowFunction="sum" dataDxfId="105" dataCellStyle="Ezres">
      <calculatedColumnFormula>korona_megyei!D337-korona_megyei!D336</calculatedColumnFormula>
    </tableColumn>
    <tableColumn id="5" xr3:uid="{00000000-0010-0000-0100-000005000000}" name="Borsod-Abaúj-Zemplén" totalsRowFunction="sum" dataDxfId="104" dataCellStyle="Ezres">
      <calculatedColumnFormula>korona_megyei!E337-korona_megyei!E336</calculatedColumnFormula>
    </tableColumn>
    <tableColumn id="6" xr3:uid="{00000000-0010-0000-0100-000006000000}" name="Budapest" totalsRowFunction="sum" dataDxfId="103" dataCellStyle="Ezres">
      <calculatedColumnFormula>korona_megyei!F337-korona_megyei!F336</calculatedColumnFormula>
    </tableColumn>
    <tableColumn id="7" xr3:uid="{00000000-0010-0000-0100-000007000000}" name="Csongrád-Csanád" totalsRowFunction="sum" dataDxfId="102" dataCellStyle="Ezres">
      <calculatedColumnFormula>korona_megyei!G337-korona_megyei!G336</calculatedColumnFormula>
    </tableColumn>
    <tableColumn id="8" xr3:uid="{00000000-0010-0000-0100-000008000000}" name="Fejér" totalsRowFunction="sum" dataDxfId="101" dataCellStyle="Ezres">
      <calculatedColumnFormula>korona_megyei!H337-korona_megyei!H336</calculatedColumnFormula>
    </tableColumn>
    <tableColumn id="9" xr3:uid="{00000000-0010-0000-0100-000009000000}" name="Győr-Moson-Sopron" totalsRowFunction="sum" dataDxfId="100" dataCellStyle="Ezres">
      <calculatedColumnFormula>korona_megyei!I337-korona_megyei!I336</calculatedColumnFormula>
    </tableColumn>
    <tableColumn id="10" xr3:uid="{00000000-0010-0000-0100-00000A000000}" name="Hajdú-Bihar" totalsRowFunction="sum" dataDxfId="99" dataCellStyle="Ezres">
      <calculatedColumnFormula>korona_megyei!J337-korona_megyei!J336</calculatedColumnFormula>
    </tableColumn>
    <tableColumn id="11" xr3:uid="{00000000-0010-0000-0100-00000B000000}" name="Heves" totalsRowFunction="sum" dataDxfId="98" dataCellStyle="Ezres">
      <calculatedColumnFormula>korona_megyei!K337-korona_megyei!K336</calculatedColumnFormula>
    </tableColumn>
    <tableColumn id="12" xr3:uid="{00000000-0010-0000-0100-00000C000000}" name="Jász-Nagykun-Szolnok" totalsRowFunction="sum" dataDxfId="97" dataCellStyle="Ezres">
      <calculatedColumnFormula>korona_megyei!L337-korona_megyei!L336</calculatedColumnFormula>
    </tableColumn>
    <tableColumn id="13" xr3:uid="{00000000-0010-0000-0100-00000D000000}" name="Komárom-Esztergom" totalsRowFunction="sum" dataDxfId="96" dataCellStyle="Ezres">
      <calculatedColumnFormula>korona_megyei!M337-korona_megyei!M336</calculatedColumnFormula>
    </tableColumn>
    <tableColumn id="14" xr3:uid="{00000000-0010-0000-0100-00000E000000}" name="Nógrád" totalsRowFunction="sum" dataDxfId="95" dataCellStyle="Ezres">
      <calculatedColumnFormula>korona_megyei!N337-korona_megyei!N336</calculatedColumnFormula>
    </tableColumn>
    <tableColumn id="15" xr3:uid="{00000000-0010-0000-0100-00000F000000}" name="Pest" totalsRowFunction="sum" dataDxfId="94" dataCellStyle="Ezres">
      <calculatedColumnFormula>korona_megyei!O337-korona_megyei!O336</calculatedColumnFormula>
    </tableColumn>
    <tableColumn id="16" xr3:uid="{00000000-0010-0000-0100-000010000000}" name="Somogy" totalsRowFunction="sum" dataDxfId="93" dataCellStyle="Ezres">
      <calculatedColumnFormula>korona_megyei!P337-korona_megyei!P336</calculatedColumnFormula>
    </tableColumn>
    <tableColumn id="17" xr3:uid="{00000000-0010-0000-0100-000011000000}" name="Szabolcs-Szatmár-Bereg" totalsRowFunction="sum" dataDxfId="92" dataCellStyle="Ezres">
      <calculatedColumnFormula>korona_megyei!Q337-korona_megyei!Q336</calculatedColumnFormula>
    </tableColumn>
    <tableColumn id="18" xr3:uid="{00000000-0010-0000-0100-000012000000}" name="Tolna" totalsRowFunction="sum" dataDxfId="91" dataCellStyle="Ezres">
      <calculatedColumnFormula>korona_megyei!R337-korona_megyei!R336</calculatedColumnFormula>
    </tableColumn>
    <tableColumn id="19" xr3:uid="{00000000-0010-0000-0100-000013000000}" name="Vas" totalsRowFunction="sum" dataDxfId="90" dataCellStyle="Ezres">
      <calculatedColumnFormula>korona_megyei!S337-korona_megyei!S336</calculatedColumnFormula>
    </tableColumn>
    <tableColumn id="20" xr3:uid="{00000000-0010-0000-0100-000014000000}" name="Veszprém" totalsRowFunction="sum" dataDxfId="89" dataCellStyle="Ezres">
      <calculatedColumnFormula>korona_megyei!T337-korona_megyei!T336</calculatedColumnFormula>
    </tableColumn>
    <tableColumn id="21" xr3:uid="{00000000-0010-0000-0100-000015000000}" name="Zala" totalsRowFunction="sum" dataDxfId="88" dataCellStyle="Ezres">
      <calculatedColumnFormula>korona_megyei!U337-korona_megyei!U336</calculatedColumnFormula>
    </tableColumn>
    <tableColumn id="22" xr3:uid="{C8B16CF2-65F2-41B5-B7D2-DBAE86AFE7E5}" name="Összes" totalsRowFunction="sum" dataDxfId="8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86">
      <calculatedColumnFormula>korona_megyei!A309</calculatedColumnFormula>
    </tableColumn>
    <tableColumn id="2" xr3:uid="{1F5A813C-F2E2-4DFA-9371-7C03ABF1DFE8}" name="Bács-Kiskun" dataDxfId="85" dataCellStyle="Ezres">
      <calculatedColumnFormula>korona_megyei!B309-korona_megyei!B308</calculatedColumnFormula>
    </tableColumn>
    <tableColumn id="3" xr3:uid="{E47C2129-6511-45F1-B700-7E8885F920AE}" name="Baranya" dataDxfId="84" dataCellStyle="Ezres">
      <calculatedColumnFormula>korona_megyei!C309-korona_megyei!C308</calculatedColumnFormula>
    </tableColumn>
    <tableColumn id="4" xr3:uid="{01AD81C9-6D7C-4852-86D6-E01A4A2D11CD}" name="Békés" dataDxfId="83" dataCellStyle="Ezres">
      <calculatedColumnFormula>korona_megyei!D309-korona_megyei!D308</calculatedColumnFormula>
    </tableColumn>
    <tableColumn id="5" xr3:uid="{F92719DF-644B-49E3-BE94-5DEBC0A03CF4}" name="Borsod-Abaúj-Zemplén" dataDxfId="82" dataCellStyle="Ezres">
      <calculatedColumnFormula>korona_megyei!E309-korona_megyei!E308</calculatedColumnFormula>
    </tableColumn>
    <tableColumn id="6" xr3:uid="{AA44731A-371F-4AF5-B63F-0090EBDED23A}" name="Budapest" dataDxfId="81" dataCellStyle="Ezres">
      <calculatedColumnFormula>korona_megyei!F309-korona_megyei!F308</calculatedColumnFormula>
    </tableColumn>
    <tableColumn id="7" xr3:uid="{562BCC3E-67D9-4BD3-BCE9-A0E1813655E7}" name="Csongrád-Csanád" dataDxfId="80" dataCellStyle="Ezres">
      <calculatedColumnFormula>korona_megyei!G309-korona_megyei!G308</calculatedColumnFormula>
    </tableColumn>
    <tableColumn id="8" xr3:uid="{EDFB88E0-05BB-4600-B33E-652A7249DDE9}" name="Fejér" dataDxfId="79" dataCellStyle="Ezres">
      <calculatedColumnFormula>korona_megyei!H309-korona_megyei!H308</calculatedColumnFormula>
    </tableColumn>
    <tableColumn id="9" xr3:uid="{01C8CBD8-90FD-42A1-9BC7-C29AA8C3C213}" name="Győr-Moson-Sopron" dataDxfId="78" dataCellStyle="Ezres">
      <calculatedColumnFormula>korona_megyei!I309-korona_megyei!I308</calculatedColumnFormula>
    </tableColumn>
    <tableColumn id="10" xr3:uid="{0E97A610-174E-4534-8B33-5669307045D3}" name="Hajdú-Bihar" dataDxfId="77" dataCellStyle="Ezres">
      <calculatedColumnFormula>korona_megyei!J309-korona_megyei!J308</calculatedColumnFormula>
    </tableColumn>
    <tableColumn id="11" xr3:uid="{37FA2682-37A4-4B11-8E7F-3403A9303F47}" name="Heves" dataDxfId="76" dataCellStyle="Ezres">
      <calculatedColumnFormula>korona_megyei!K309-korona_megyei!K308</calculatedColumnFormula>
    </tableColumn>
    <tableColumn id="12" xr3:uid="{D6FFA971-2454-42AA-8BFC-C4EB9DE3E79A}" name="Jász-Nagykun-Szolnok" dataDxfId="75" dataCellStyle="Ezres">
      <calculatedColumnFormula>korona_megyei!L309-korona_megyei!L308</calculatedColumnFormula>
    </tableColumn>
    <tableColumn id="13" xr3:uid="{35A71579-D4FE-4170-9C5F-7AEF358090B3}" name="Komárom-Esztergom" dataDxfId="74" dataCellStyle="Ezres">
      <calculatedColumnFormula>korona_megyei!M309-korona_megyei!M308</calculatedColumnFormula>
    </tableColumn>
    <tableColumn id="14" xr3:uid="{6392CBDA-80DB-435D-BDAB-EC2D839DADBF}" name="Nógrád" dataDxfId="73" dataCellStyle="Ezres">
      <calculatedColumnFormula>korona_megyei!N309-korona_megyei!N308</calculatedColumnFormula>
    </tableColumn>
    <tableColumn id="15" xr3:uid="{5F64EF5E-4CEF-4632-94A4-B0223C16484B}" name="Pest" dataDxfId="72" dataCellStyle="Ezres">
      <calculatedColumnFormula>korona_megyei!O309-korona_megyei!O308</calculatedColumnFormula>
    </tableColumn>
    <tableColumn id="16" xr3:uid="{04A5D346-4382-48D3-865F-EDC2B76A2227}" name="Somogy" dataDxfId="71" dataCellStyle="Ezres">
      <calculatedColumnFormula>korona_megyei!P309-korona_megyei!P308</calculatedColumnFormula>
    </tableColumn>
    <tableColumn id="17" xr3:uid="{1EDB3F3F-D60D-4AFA-9381-D0FE2A551BE3}" name="Szabolcs-Szatmár-Bereg" dataDxfId="70" dataCellStyle="Ezres">
      <calculatedColumnFormula>korona_megyei!Q309-korona_megyei!Q308</calculatedColumnFormula>
    </tableColumn>
    <tableColumn id="18" xr3:uid="{C9627916-62D8-4E39-B00E-442DB7537C79}" name="Tolna" dataDxfId="69" dataCellStyle="Ezres">
      <calculatedColumnFormula>korona_megyei!R309-korona_megyei!R308</calculatedColumnFormula>
    </tableColumn>
    <tableColumn id="19" xr3:uid="{17FC3956-E9A8-44F0-9717-448A034ADCD4}" name="Vas" dataDxfId="68" dataCellStyle="Ezres">
      <calculatedColumnFormula>korona_megyei!S309-korona_megyei!S308</calculatedColumnFormula>
    </tableColumn>
    <tableColumn id="20" xr3:uid="{DC3482D4-2EE7-4856-B4E3-37260051F564}" name="Veszprém" dataDxfId="67" dataCellStyle="Ezres">
      <calculatedColumnFormula>korona_megyei!T309-korona_megyei!T308</calculatedColumnFormula>
    </tableColumn>
    <tableColumn id="21" xr3:uid="{70B0B6A0-CC5F-409D-8019-E2B5082E13ED}" name="Zala" dataDxfId="66" dataCellStyle="Ezres">
      <calculatedColumnFormula>korona_megyei!U309-korona_megyei!U308</calculatedColumnFormula>
    </tableColumn>
    <tableColumn id="22" xr3:uid="{8F1EAEBB-C886-49A7-B7EE-17A791D8E45A}" name="Összes" dataDxfId="6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64">
      <calculatedColumnFormula>korona_megyei!A278</calculatedColumnFormula>
    </tableColumn>
    <tableColumn id="2" xr3:uid="{C104480C-E897-43B7-8C94-1FE6C1EA0AFF}" name="Bács-Kiskun" dataDxfId="6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6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4" totalsRowCount="1" headerRowDxfId="61">
  <autoFilter ref="A1:U13" xr:uid="{632CD12B-90DE-4EEB-A360-3AFDE89D949D}"/>
  <tableColumns count="21">
    <tableColumn id="1" xr3:uid="{B58148B9-BEF4-4A1E-925D-34420B3655B2}" name="Hónap" totalsRowLabel="Összeg"/>
    <tableColumn id="2" xr3:uid="{6F61FFBA-7DE1-4339-9E07-571BF17BE112}" name=" Bács-Kiskun " totalsRowFunction="sum" dataDxfId="60" totalsRowDxfId="19" dataCellStyle="Ezres"/>
    <tableColumn id="3" xr3:uid="{C16675C4-281C-43FF-8C05-8F86729C6C57}" name=" Baranya " totalsRowFunction="sum" dataDxfId="59" totalsRowDxfId="18" dataCellStyle="Ezres"/>
    <tableColumn id="4" xr3:uid="{66919442-06FF-4BEA-8516-303275CBFFAB}" name=" Békés " totalsRowFunction="sum" dataDxfId="58" totalsRowDxfId="17" dataCellStyle="Ezres"/>
    <tableColumn id="5" xr3:uid="{96A9016B-31DE-465F-AA29-BBDA643343F0}" name=" Borsod-Abaúj-Zemplén " totalsRowFunction="sum" dataDxfId="57" totalsRowDxfId="16" dataCellStyle="Ezres"/>
    <tableColumn id="6" xr3:uid="{D2AAF3BF-2674-4C52-992B-DD8FFF94F5C4}" name=" Budapest " totalsRowFunction="sum" dataDxfId="56" totalsRowDxfId="15" dataCellStyle="Ezres"/>
    <tableColumn id="7" xr3:uid="{589156AC-D6FF-4D97-A2F8-375A346F3CB0}" name=" Csongrád-Csanád " totalsRowFunction="sum" dataDxfId="55" totalsRowDxfId="14" dataCellStyle="Ezres"/>
    <tableColumn id="8" xr3:uid="{D90A4ED3-8A41-490A-8935-F8BDFD458C26}" name=" Fejér " totalsRowFunction="sum" dataDxfId="54" totalsRowDxfId="13" dataCellStyle="Ezres"/>
    <tableColumn id="9" xr3:uid="{71F15BF1-E505-41EF-8618-A0654858B51D}" name=" Győr-Moson-Sopron " totalsRowFunction="sum" dataDxfId="53" totalsRowDxfId="12" dataCellStyle="Ezres"/>
    <tableColumn id="10" xr3:uid="{D2B4C8FD-C4E4-4DB3-AE5E-30A65836358E}" name=" Hajdú-Bihar " totalsRowFunction="sum" dataDxfId="52" totalsRowDxfId="11" dataCellStyle="Ezres"/>
    <tableColumn id="11" xr3:uid="{DB1E2E48-2C6F-4EEB-84E4-5068703E3B16}" name=" Heves " totalsRowFunction="sum" dataDxfId="51" totalsRowDxfId="10" dataCellStyle="Ezres"/>
    <tableColumn id="12" xr3:uid="{3B317076-4D61-4721-9C08-08A2C661015C}" name=" Jász-Nagykun-Szolnok " totalsRowFunction="sum" dataDxfId="50" totalsRowDxfId="9" dataCellStyle="Ezres"/>
    <tableColumn id="13" xr3:uid="{F5E8DE42-60B8-4022-AAAB-9542D1BC10D2}" name=" Komárom-Esztergom " totalsRowFunction="sum" dataDxfId="49" totalsRowDxfId="8" dataCellStyle="Ezres"/>
    <tableColumn id="14" xr3:uid="{9A36632E-8503-4B25-81D6-AADA21010A0C}" name=" Nógrád " totalsRowFunction="sum" dataDxfId="48" totalsRowDxfId="7" dataCellStyle="Ezres"/>
    <tableColumn id="15" xr3:uid="{8DC473C3-3460-4F7E-8C70-E6BF62D474FB}" name=" Pest " totalsRowFunction="sum" dataDxfId="47" totalsRowDxfId="6" dataCellStyle="Ezres"/>
    <tableColumn id="16" xr3:uid="{11F39700-B06B-4B4A-9D8E-0BCB79306383}" name=" Somogy " totalsRowFunction="sum" dataDxfId="46" totalsRowDxfId="5" dataCellStyle="Ezres"/>
    <tableColumn id="17" xr3:uid="{841CE6F3-B4F0-4E61-BDA4-07A5914DB51F}" name=" Szabolcs-Szatmár-Bereg " totalsRowFunction="sum" dataDxfId="45" totalsRowDxfId="4" dataCellStyle="Ezres"/>
    <tableColumn id="18" xr3:uid="{D00387DA-7604-45DE-B781-FC2DC59D35A6}" name=" Tolna " totalsRowFunction="sum" dataDxfId="44" totalsRowDxfId="3" dataCellStyle="Ezres"/>
    <tableColumn id="19" xr3:uid="{9C301BC6-F8ED-4EA5-AB99-04A78AFBC9F4}" name=" Vas " totalsRowFunction="sum" dataDxfId="43" totalsRowDxfId="2" dataCellStyle="Ezres"/>
    <tableColumn id="20" xr3:uid="{782014CE-ACD6-4F46-A5D2-CFADF984CBB7}" name=" Veszprém " totalsRowFunction="sum" dataDxfId="42" totalsRowDxfId="1" dataCellStyle="Ezres"/>
    <tableColumn id="21" xr3:uid="{4CFBEC78-9B2B-429A-9F2D-E2EDC5CF5071}" name=" Zala " totalsRowFunction="sum" dataDxfId="41" totalsRowDxfId="0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7"/>
  <sheetViews>
    <sheetView showGridLines="0" topLeftCell="A344" workbookViewId="0">
      <selection activeCell="I344" sqref="I344"/>
    </sheetView>
  </sheetViews>
  <sheetFormatPr defaultColWidth="8.88671875" defaultRowHeight="13.2" x14ac:dyDescent="0.25"/>
  <cols>
    <col min="1" max="1" width="12.109375" style="3" bestFit="1" customWidth="1"/>
    <col min="2" max="2" width="17.77734375" style="5" bestFit="1" customWidth="1"/>
    <col min="3" max="3" width="13.21875" style="5" bestFit="1" customWidth="1"/>
    <col min="4" max="4" width="11" style="5" bestFit="1" customWidth="1"/>
    <col min="5" max="5" width="28.109375" style="5" bestFit="1" customWidth="1"/>
    <col min="6" max="6" width="14.33203125" style="5" bestFit="1" customWidth="1"/>
    <col min="7" max="7" width="22.33203125" style="5" bestFit="1" customWidth="1"/>
    <col min="8" max="8" width="11" style="5" bestFit="1" customWidth="1"/>
    <col min="9" max="9" width="24.6640625" style="5" bestFit="1" customWidth="1"/>
    <col min="10" max="10" width="17.77734375" style="5" bestFit="1" customWidth="1"/>
    <col min="11" max="11" width="11" style="5" bestFit="1" customWidth="1"/>
    <col min="12" max="12" width="28.109375" style="5" bestFit="1" customWidth="1"/>
    <col min="13" max="13" width="24.6640625" style="5" bestFit="1" customWidth="1"/>
    <col min="14" max="14" width="12.109375" style="5" bestFit="1" customWidth="1"/>
    <col min="15" max="15" width="9.88671875" style="5" bestFit="1" customWidth="1"/>
    <col min="16" max="16" width="12.109375" style="5" bestFit="1" customWidth="1"/>
    <col min="17" max="17" width="30.33203125" style="5" bestFit="1" customWidth="1"/>
    <col min="18" max="18" width="11" style="5" bestFit="1" customWidth="1"/>
    <col min="19" max="19" width="9.88671875" style="5" bestFit="1" customWidth="1"/>
    <col min="20" max="20" width="14.33203125" style="5" bestFit="1" customWidth="1"/>
    <col min="21" max="21" width="9.88671875" style="5" bestFit="1" customWidth="1"/>
    <col min="22" max="16384" width="8.88671875" style="3"/>
  </cols>
  <sheetData>
    <row r="1" spans="1:21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5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5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5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5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5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5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5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5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5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5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5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5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5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5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5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5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5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5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5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5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5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5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5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5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5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5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5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5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5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5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5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5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5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5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5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5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5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5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5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5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5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5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5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5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5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5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5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5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5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5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5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5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5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5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5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5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5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5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5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5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5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5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5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5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5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5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5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5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5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5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5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5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5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5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5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5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5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5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5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5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5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5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5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5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5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5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5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5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5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5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5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5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5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5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5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5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5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5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5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5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5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5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5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5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5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5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5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5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5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5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5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5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5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5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5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5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5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5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5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5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5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5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5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5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5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5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5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5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5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5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5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5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5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5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5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5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5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5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5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5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5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5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5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5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5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5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5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5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5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5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5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5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5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5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5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5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5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5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5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5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5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5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5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5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5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5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5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5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5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5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5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5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5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5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5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5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5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5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5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5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5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5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5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5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5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5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5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5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5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5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5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5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5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5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5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5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5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5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5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5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5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5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5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5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5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5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5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5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5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5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5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5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5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5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5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5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5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5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5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5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5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5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5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5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5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5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5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5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5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5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5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5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5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5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5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5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5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5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5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5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5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5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5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5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5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5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5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5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5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5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5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5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5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5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5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5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5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5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5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5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5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5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5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5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5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5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5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5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5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5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5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5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5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5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5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5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5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5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5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5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5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5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5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5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5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5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5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5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5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5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5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5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5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5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5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5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5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5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5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5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5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5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5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5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5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5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5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5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5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5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5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5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5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5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5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5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5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5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5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5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5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5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5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5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5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5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5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5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5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5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5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5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5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5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5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5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5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5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5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5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5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5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5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5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5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5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5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5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5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5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5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5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  <row r="355" spans="1:21" x14ac:dyDescent="0.25">
      <c r="A355" s="4">
        <v>44274</v>
      </c>
      <c r="B355" s="5">
        <v>25153</v>
      </c>
      <c r="C355" s="5">
        <v>17605</v>
      </c>
      <c r="D355" s="5">
        <v>15238</v>
      </c>
      <c r="E355" s="5">
        <v>30834</v>
      </c>
      <c r="F355" s="5">
        <v>105024</v>
      </c>
      <c r="G355" s="5">
        <v>23536</v>
      </c>
      <c r="H355" s="5">
        <v>22989</v>
      </c>
      <c r="I355" s="5">
        <v>31591</v>
      </c>
      <c r="J355" s="5">
        <v>29721</v>
      </c>
      <c r="K355" s="5">
        <v>13917</v>
      </c>
      <c r="L355" s="5">
        <v>16778</v>
      </c>
      <c r="M355" s="5">
        <v>20463</v>
      </c>
      <c r="N355" s="5">
        <v>14329</v>
      </c>
      <c r="O355" s="5">
        <v>75634</v>
      </c>
      <c r="P355" s="5">
        <v>19785</v>
      </c>
      <c r="Q355" s="5">
        <v>27193</v>
      </c>
      <c r="R355" s="5">
        <v>11960</v>
      </c>
      <c r="S355" s="5">
        <v>15514</v>
      </c>
      <c r="T355" s="5">
        <v>19769</v>
      </c>
      <c r="U355" s="5">
        <v>12806</v>
      </c>
    </row>
    <row r="356" spans="1:21" x14ac:dyDescent="0.25">
      <c r="A356" s="4">
        <v>44275</v>
      </c>
      <c r="B356" s="5">
        <v>25824</v>
      </c>
      <c r="C356" s="5">
        <v>17939</v>
      </c>
      <c r="D356" s="5">
        <v>15488</v>
      </c>
      <c r="E356" s="5">
        <v>31345</v>
      </c>
      <c r="F356" s="5">
        <v>106547</v>
      </c>
      <c r="G356" s="5">
        <v>24067</v>
      </c>
      <c r="H356" s="5">
        <v>23581</v>
      </c>
      <c r="I356" s="5">
        <v>32355</v>
      </c>
      <c r="J356" s="5">
        <v>30366</v>
      </c>
      <c r="K356" s="5">
        <v>14163</v>
      </c>
      <c r="L356" s="5">
        <v>17046</v>
      </c>
      <c r="M356" s="5">
        <v>20879</v>
      </c>
      <c r="N356" s="5">
        <v>14700</v>
      </c>
      <c r="O356" s="5">
        <v>77276</v>
      </c>
      <c r="P356" s="5">
        <v>20376</v>
      </c>
      <c r="Q356" s="5">
        <v>27821</v>
      </c>
      <c r="R356" s="5">
        <v>12163</v>
      </c>
      <c r="S356" s="5">
        <v>15830</v>
      </c>
      <c r="T356" s="5">
        <v>20229</v>
      </c>
      <c r="U356" s="5">
        <v>12976</v>
      </c>
    </row>
    <row r="357" spans="1:21" x14ac:dyDescent="0.25">
      <c r="A357" s="4">
        <v>44276</v>
      </c>
      <c r="B357" s="5">
        <v>26462</v>
      </c>
      <c r="C357" s="5">
        <v>18217</v>
      </c>
      <c r="D357" s="5">
        <v>15693</v>
      </c>
      <c r="E357" s="5">
        <v>32012</v>
      </c>
      <c r="F357" s="5">
        <v>108818</v>
      </c>
      <c r="G357" s="5">
        <v>24488</v>
      </c>
      <c r="H357" s="5">
        <v>24510</v>
      </c>
      <c r="I357" s="5">
        <v>33008</v>
      </c>
      <c r="J357" s="5">
        <v>30732</v>
      </c>
      <c r="K357" s="5">
        <v>14408</v>
      </c>
      <c r="L357" s="5">
        <v>17228</v>
      </c>
      <c r="M357" s="5">
        <v>21217</v>
      </c>
      <c r="N357" s="5">
        <v>14958</v>
      </c>
      <c r="O357" s="5">
        <v>79015</v>
      </c>
      <c r="P357" s="5">
        <v>20791</v>
      </c>
      <c r="Q357" s="5">
        <v>28308</v>
      </c>
      <c r="R357" s="5">
        <v>12386</v>
      </c>
      <c r="S357" s="5">
        <v>16102</v>
      </c>
      <c r="T357" s="5">
        <v>20535</v>
      </c>
      <c r="U357" s="5">
        <v>13068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showGridLines="0" workbookViewId="0">
      <selection activeCell="B23" sqref="B23"/>
    </sheetView>
  </sheetViews>
  <sheetFormatPr defaultRowHeight="14.4" x14ac:dyDescent="0.3"/>
  <cols>
    <col min="1" max="1" width="10.109375" bestFit="1" customWidth="1"/>
    <col min="2" max="5" width="9" bestFit="1" customWidth="1"/>
    <col min="6" max="6" width="9.33203125" bestFit="1" customWidth="1"/>
    <col min="7" max="14" width="9" bestFit="1" customWidth="1"/>
    <col min="15" max="15" width="9.33203125" bestFit="1" customWidth="1"/>
    <col min="16" max="21" width="9" bestFit="1" customWidth="1"/>
    <col min="22" max="22" width="11.109375" bestFit="1" customWidth="1"/>
  </cols>
  <sheetData>
    <row r="1" spans="1:2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3">
      <c r="A2" s="2">
        <f>korona_megyei!A337</f>
        <v>44256</v>
      </c>
      <c r="B2" s="9">
        <f>korona_megyei!B337-korona_megyei!B336</f>
        <v>151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4276</v>
      </c>
    </row>
    <row r="3" spans="1:22" x14ac:dyDescent="0.3">
      <c r="A3" s="2">
        <f>korona_megyei!A338</f>
        <v>44257</v>
      </c>
      <c r="B3" s="9">
        <f>korona_megyei!B338-korona_megyei!B337</f>
        <v>88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2814</v>
      </c>
    </row>
    <row r="4" spans="1:22" x14ac:dyDescent="0.3">
      <c r="A4" s="2">
        <f>korona_megyei!A339</f>
        <v>44258</v>
      </c>
      <c r="B4" s="9">
        <f>korona_megyei!B339-korona_megyei!B338</f>
        <v>131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4211</v>
      </c>
    </row>
    <row r="5" spans="1:22" x14ac:dyDescent="0.3">
      <c r="A5" s="2">
        <f>korona_megyei!A340</f>
        <v>44259</v>
      </c>
      <c r="B5" s="9">
        <f>korona_megyei!B340-korona_megyei!B339</f>
        <v>299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6278</v>
      </c>
    </row>
    <row r="6" spans="1:22" x14ac:dyDescent="0.3">
      <c r="A6" s="2">
        <f>korona_megyei!A341</f>
        <v>44260</v>
      </c>
      <c r="B6" s="9">
        <f>korona_megyei!B341-korona_megyei!B340</f>
        <v>293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6369</v>
      </c>
    </row>
    <row r="7" spans="1:22" x14ac:dyDescent="0.3">
      <c r="A7" s="2">
        <f>korona_megyei!A342</f>
        <v>44261</v>
      </c>
      <c r="B7" s="9">
        <f>korona_megyei!B342-korona_megyei!B341</f>
        <v>296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7269</v>
      </c>
    </row>
    <row r="8" spans="1:22" x14ac:dyDescent="0.3">
      <c r="A8" s="2">
        <f>korona_megyei!A343</f>
        <v>44262</v>
      </c>
      <c r="B8" s="9">
        <f>korona_megyei!B343-korona_megyei!B342</f>
        <v>292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6201</v>
      </c>
    </row>
    <row r="9" spans="1:22" x14ac:dyDescent="0.3">
      <c r="A9" s="2">
        <f>korona_megyei!A344</f>
        <v>44263</v>
      </c>
      <c r="B9" s="9">
        <f>korona_megyei!B344-korona_megyei!B343</f>
        <v>117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2696</v>
      </c>
    </row>
    <row r="10" spans="1:22" x14ac:dyDescent="0.3">
      <c r="A10" s="2">
        <f>korona_megyei!A345</f>
        <v>44264</v>
      </c>
      <c r="B10" s="9">
        <f>korona_megyei!B345-korona_megyei!B344</f>
        <v>222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6464</v>
      </c>
    </row>
    <row r="11" spans="1:22" x14ac:dyDescent="0.3">
      <c r="A11" s="2">
        <f>korona_megyei!A346</f>
        <v>44265</v>
      </c>
      <c r="B11" s="9">
        <f>korona_megyei!B346-korona_megyei!B345</f>
        <v>197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5683</v>
      </c>
    </row>
    <row r="12" spans="1:22" x14ac:dyDescent="0.3">
      <c r="A12" s="2">
        <f>korona_megyei!A347</f>
        <v>44266</v>
      </c>
      <c r="B12" s="9">
        <f>korona_megyei!B347-korona_megyei!B346</f>
        <v>401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8312</v>
      </c>
    </row>
    <row r="13" spans="1:22" x14ac:dyDescent="0.3">
      <c r="A13" s="2">
        <f>korona_megyei!A348</f>
        <v>44267</v>
      </c>
      <c r="B13" s="9">
        <f>korona_megyei!B348-korona_megyei!B347</f>
        <v>358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9011</v>
      </c>
    </row>
    <row r="14" spans="1:22" x14ac:dyDescent="0.3">
      <c r="A14" s="2">
        <f>korona_megyei!A349</f>
        <v>44268</v>
      </c>
      <c r="B14" s="9">
        <f>korona_megyei!B349-korona_megyei!B348</f>
        <v>402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9444</v>
      </c>
    </row>
    <row r="15" spans="1:22" x14ac:dyDescent="0.3">
      <c r="A15" s="2">
        <f>korona_megyei!A357</f>
        <v>44276</v>
      </c>
      <c r="B15" s="9">
        <f>korona_megyei!B350-korona_megyei!B349</f>
        <v>356</v>
      </c>
      <c r="C15" s="9">
        <f>korona_megyei!C350-korona_megyei!C349</f>
        <v>160</v>
      </c>
      <c r="D15" s="9">
        <f>korona_megyei!D350-korona_megyei!D349</f>
        <v>118</v>
      </c>
      <c r="E15" s="9">
        <f>korona_megyei!E350-korona_megyei!E349</f>
        <v>568</v>
      </c>
      <c r="F15" s="9">
        <f>korona_megyei!F350-korona_megyei!F349</f>
        <v>1841</v>
      </c>
      <c r="G15" s="9">
        <f>korona_megyei!G350-korona_megyei!G349</f>
        <v>276</v>
      </c>
      <c r="H15" s="9">
        <f>korona_megyei!H350-korona_megyei!H349</f>
        <v>401</v>
      </c>
      <c r="I15" s="9">
        <f>korona_megyei!I350-korona_megyei!I349</f>
        <v>587</v>
      </c>
      <c r="J15" s="9">
        <f>korona_megyei!J350-korona_megyei!J349</f>
        <v>378</v>
      </c>
      <c r="K15" s="9">
        <f>korona_megyei!K350-korona_megyei!K349</f>
        <v>190</v>
      </c>
      <c r="L15" s="9">
        <f>korona_megyei!L350-korona_megyei!L349</f>
        <v>119</v>
      </c>
      <c r="M15" s="9">
        <f>korona_megyei!M350-korona_megyei!M349</f>
        <v>582</v>
      </c>
      <c r="N15" s="9">
        <f>korona_megyei!N350-korona_megyei!N349</f>
        <v>213</v>
      </c>
      <c r="O15" s="9">
        <f>korona_megyei!O350-korona_megyei!O349</f>
        <v>1385</v>
      </c>
      <c r="P15" s="9">
        <f>korona_megyei!P350-korona_megyei!P349</f>
        <v>450</v>
      </c>
      <c r="Q15" s="9">
        <f>korona_megyei!Q350-korona_megyei!Q349</f>
        <v>373</v>
      </c>
      <c r="R15" s="9">
        <f>korona_megyei!R350-korona_megyei!R349</f>
        <v>196</v>
      </c>
      <c r="S15" s="9">
        <f>korona_megyei!S350-korona_megyei!S349</f>
        <v>288</v>
      </c>
      <c r="T15" s="9">
        <f>korona_megyei!T350-korona_megyei!T349</f>
        <v>280</v>
      </c>
      <c r="U15" s="9">
        <f>korona_megyei!U350-korona_megyei!U349</f>
        <v>102</v>
      </c>
      <c r="V15" s="9">
        <f t="shared" si="0"/>
        <v>8863</v>
      </c>
    </row>
    <row r="16" spans="1:22" x14ac:dyDescent="0.3">
      <c r="A16" s="6">
        <f>korona_megyei!A351</f>
        <v>44270</v>
      </c>
      <c r="B16" s="9">
        <f>korona_megyei!B351-korona_megyei!B350</f>
        <v>396</v>
      </c>
      <c r="C16" s="9">
        <f>korona_megyei!C351-korona_megyei!C350</f>
        <v>193</v>
      </c>
      <c r="D16" s="9">
        <f>korona_megyei!D351-korona_megyei!D350</f>
        <v>112</v>
      </c>
      <c r="E16" s="9">
        <f>korona_megyei!E351-korona_megyei!E350</f>
        <v>404</v>
      </c>
      <c r="F16" s="9">
        <f>korona_megyei!F351-korona_megyei!F350</f>
        <v>1639</v>
      </c>
      <c r="G16" s="9">
        <f>korona_megyei!G351-korona_megyei!G350</f>
        <v>308</v>
      </c>
      <c r="H16" s="9">
        <f>korona_megyei!H351-korona_megyei!H350</f>
        <v>515</v>
      </c>
      <c r="I16" s="9">
        <f>korona_megyei!I351-korona_megyei!I350</f>
        <v>424</v>
      </c>
      <c r="J16" s="9">
        <f>korona_megyei!J351-korona_megyei!J350</f>
        <v>347</v>
      </c>
      <c r="K16" s="9">
        <f>korona_megyei!K351-korona_megyei!K350</f>
        <v>145</v>
      </c>
      <c r="L16" s="9">
        <f>korona_megyei!L351-korona_megyei!L350</f>
        <v>87</v>
      </c>
      <c r="M16" s="9">
        <f>korona_megyei!M351-korona_megyei!M350</f>
        <v>339</v>
      </c>
      <c r="N16" s="9">
        <f>korona_megyei!N351-korona_megyei!N350</f>
        <v>177</v>
      </c>
      <c r="O16" s="9">
        <f>korona_megyei!O351-korona_megyei!O350</f>
        <v>1528</v>
      </c>
      <c r="P16" s="9">
        <f>korona_megyei!P351-korona_megyei!P350</f>
        <v>236</v>
      </c>
      <c r="Q16" s="9">
        <f>korona_megyei!Q351-korona_megyei!Q350</f>
        <v>342</v>
      </c>
      <c r="R16" s="9">
        <f>korona_megyei!R351-korona_megyei!R350</f>
        <v>132</v>
      </c>
      <c r="S16" s="9">
        <f>korona_megyei!S351-korona_megyei!S350</f>
        <v>115</v>
      </c>
      <c r="T16" s="9">
        <f>korona_megyei!T351-korona_megyei!T350</f>
        <v>186</v>
      </c>
      <c r="U16" s="9">
        <f>korona_megyei!U351-korona_megyei!U350</f>
        <v>81</v>
      </c>
      <c r="V16" s="9">
        <f t="shared" ref="V16:V19" si="1">SUM(B16:U16)</f>
        <v>7706</v>
      </c>
    </row>
    <row r="17" spans="1:22" x14ac:dyDescent="0.3">
      <c r="A17" s="6">
        <f>korona_megyei!A352</f>
        <v>44271</v>
      </c>
      <c r="B17" s="9">
        <f>korona_megyei!B352-korona_megyei!B351</f>
        <v>179</v>
      </c>
      <c r="C17" s="9">
        <f>korona_megyei!C352-korona_megyei!C351</f>
        <v>134</v>
      </c>
      <c r="D17" s="9">
        <f>korona_megyei!D352-korona_megyei!D351</f>
        <v>66</v>
      </c>
      <c r="E17" s="9">
        <f>korona_megyei!E352-korona_megyei!E351</f>
        <v>68</v>
      </c>
      <c r="F17" s="9">
        <f>korona_megyei!F352-korona_megyei!F351</f>
        <v>978</v>
      </c>
      <c r="G17" s="9">
        <f>korona_megyei!G352-korona_megyei!G351</f>
        <v>185</v>
      </c>
      <c r="H17" s="9">
        <f>korona_megyei!H352-korona_megyei!H351</f>
        <v>205</v>
      </c>
      <c r="I17" s="9">
        <f>korona_megyei!I352-korona_megyei!I351</f>
        <v>242</v>
      </c>
      <c r="J17" s="9">
        <f>korona_megyei!J352-korona_megyei!J351</f>
        <v>190</v>
      </c>
      <c r="K17" s="9">
        <f>korona_megyei!K352-korona_megyei!K351</f>
        <v>91</v>
      </c>
      <c r="L17" s="9">
        <f>korona_megyei!L352-korona_megyei!L351</f>
        <v>116</v>
      </c>
      <c r="M17" s="9">
        <f>korona_megyei!M352-korona_megyei!M351</f>
        <v>314</v>
      </c>
      <c r="N17" s="9">
        <f>korona_megyei!N352-korona_megyei!N351</f>
        <v>81</v>
      </c>
      <c r="O17" s="9">
        <f>korona_megyei!O352-korona_megyei!O351</f>
        <v>880</v>
      </c>
      <c r="P17" s="9">
        <f>korona_megyei!P352-korona_megyei!P351</f>
        <v>333</v>
      </c>
      <c r="Q17" s="9">
        <f>korona_megyei!Q352-korona_megyei!Q351</f>
        <v>282</v>
      </c>
      <c r="R17" s="9">
        <f>korona_megyei!R352-korona_megyei!R351</f>
        <v>127</v>
      </c>
      <c r="S17" s="9">
        <f>korona_megyei!S352-korona_megyei!S351</f>
        <v>220</v>
      </c>
      <c r="T17" s="9">
        <f>korona_megyei!T352-korona_megyei!T351</f>
        <v>151</v>
      </c>
      <c r="U17" s="9">
        <f>korona_megyei!U352-korona_megyei!U351</f>
        <v>84</v>
      </c>
      <c r="V17" s="9">
        <f t="shared" si="1"/>
        <v>4926</v>
      </c>
    </row>
    <row r="18" spans="1:22" x14ac:dyDescent="0.3">
      <c r="A18" s="6">
        <f>korona_megyei!A353</f>
        <v>44272</v>
      </c>
      <c r="B18" s="9">
        <f>korona_megyei!B353-korona_megyei!B352</f>
        <v>163</v>
      </c>
      <c r="C18" s="9">
        <f>korona_megyei!C353-korona_megyei!C352</f>
        <v>126</v>
      </c>
      <c r="D18" s="9">
        <f>korona_megyei!D353-korona_megyei!D352</f>
        <v>66</v>
      </c>
      <c r="E18" s="9">
        <f>korona_megyei!E353-korona_megyei!E352</f>
        <v>224</v>
      </c>
      <c r="F18" s="9">
        <f>korona_megyei!F353-korona_megyei!F352</f>
        <v>658</v>
      </c>
      <c r="G18" s="9">
        <f>korona_megyei!G353-korona_megyei!G352</f>
        <v>101</v>
      </c>
      <c r="H18" s="9">
        <f>korona_megyei!H353-korona_megyei!H352</f>
        <v>188</v>
      </c>
      <c r="I18" s="9">
        <f>korona_megyei!I353-korona_megyei!I352</f>
        <v>85</v>
      </c>
      <c r="J18" s="9">
        <f>korona_megyei!J353-korona_megyei!J352</f>
        <v>134</v>
      </c>
      <c r="K18" s="9">
        <f>korona_megyei!K353-korona_megyei!K352</f>
        <v>132</v>
      </c>
      <c r="L18" s="9">
        <f>korona_megyei!L353-korona_megyei!L352</f>
        <v>55</v>
      </c>
      <c r="M18" s="9">
        <f>korona_megyei!M353-korona_megyei!M352</f>
        <v>177</v>
      </c>
      <c r="N18" s="9">
        <f>korona_megyei!N353-korona_megyei!N352</f>
        <v>120</v>
      </c>
      <c r="O18" s="9">
        <f>korona_megyei!O353-korona_megyei!O352</f>
        <v>570</v>
      </c>
      <c r="P18" s="9">
        <f>korona_megyei!P353-korona_megyei!P352</f>
        <v>145</v>
      </c>
      <c r="Q18" s="9">
        <f>korona_megyei!Q353-korona_megyei!Q352</f>
        <v>208</v>
      </c>
      <c r="R18" s="9">
        <f>korona_megyei!R353-korona_megyei!R352</f>
        <v>87</v>
      </c>
      <c r="S18" s="9">
        <f>korona_megyei!S353-korona_megyei!S352</f>
        <v>97</v>
      </c>
      <c r="T18" s="9">
        <f>korona_megyei!T353-korona_megyei!T352</f>
        <v>84</v>
      </c>
      <c r="U18" s="9">
        <f>korona_megyei!U353-korona_megyei!U352</f>
        <v>36</v>
      </c>
      <c r="V18" s="9">
        <f t="shared" si="1"/>
        <v>3456</v>
      </c>
    </row>
    <row r="19" spans="1:22" x14ac:dyDescent="0.3">
      <c r="A19" s="6">
        <f>korona_megyei!A354</f>
        <v>44273</v>
      </c>
      <c r="B19" s="9">
        <f>korona_megyei!B354-korona_megyei!B353</f>
        <v>286</v>
      </c>
      <c r="C19" s="9">
        <f>korona_megyei!C354-korona_megyei!C353</f>
        <v>223</v>
      </c>
      <c r="D19" s="9">
        <f>korona_megyei!D354-korona_megyei!D353</f>
        <v>98</v>
      </c>
      <c r="E19" s="9">
        <f>korona_megyei!E354-korona_megyei!E353</f>
        <v>295</v>
      </c>
      <c r="F19" s="9">
        <f>korona_megyei!F354-korona_megyei!F353</f>
        <v>1277</v>
      </c>
      <c r="G19" s="9">
        <f>korona_megyei!G354-korona_megyei!G353</f>
        <v>246</v>
      </c>
      <c r="H19" s="9">
        <f>korona_megyei!H354-korona_megyei!H353</f>
        <v>280</v>
      </c>
      <c r="I19" s="9">
        <f>korona_megyei!I354-korona_megyei!I353</f>
        <v>283</v>
      </c>
      <c r="J19" s="9">
        <f>korona_megyei!J354-korona_megyei!J353</f>
        <v>377</v>
      </c>
      <c r="K19" s="9">
        <f>korona_megyei!K354-korona_megyei!K353</f>
        <v>199</v>
      </c>
      <c r="L19" s="9">
        <f>korona_megyei!L354-korona_megyei!L353</f>
        <v>134</v>
      </c>
      <c r="M19" s="9">
        <f>korona_megyei!M354-korona_megyei!M353</f>
        <v>260</v>
      </c>
      <c r="N19" s="9">
        <f>korona_megyei!N354-korona_megyei!N353</f>
        <v>242</v>
      </c>
      <c r="O19" s="9">
        <f>korona_megyei!O354-korona_megyei!O353</f>
        <v>1031</v>
      </c>
      <c r="P19" s="9">
        <f>korona_megyei!P354-korona_megyei!P353</f>
        <v>457</v>
      </c>
      <c r="Q19" s="9">
        <f>korona_megyei!Q354-korona_megyei!Q353</f>
        <v>294</v>
      </c>
      <c r="R19" s="9">
        <f>korona_megyei!R354-korona_megyei!R353</f>
        <v>86</v>
      </c>
      <c r="S19" s="9">
        <f>korona_megyei!S354-korona_megyei!S353</f>
        <v>142</v>
      </c>
      <c r="T19" s="9">
        <f>korona_megyei!T354-korona_megyei!T353</f>
        <v>244</v>
      </c>
      <c r="U19" s="9">
        <f>korona_megyei!U354-korona_megyei!U353</f>
        <v>48</v>
      </c>
      <c r="V19" s="9">
        <f t="shared" si="1"/>
        <v>6502</v>
      </c>
    </row>
    <row r="20" spans="1:22" x14ac:dyDescent="0.3">
      <c r="A20" s="6">
        <f>korona_megyei!A355</f>
        <v>44274</v>
      </c>
      <c r="B20" s="9">
        <f>korona_megyei!B355-korona_megyei!B354</f>
        <v>543</v>
      </c>
      <c r="C20" s="9">
        <f>korona_megyei!C355-korona_megyei!C354</f>
        <v>287</v>
      </c>
      <c r="D20" s="9">
        <f>korona_megyei!D355-korona_megyei!D354</f>
        <v>211</v>
      </c>
      <c r="E20" s="9">
        <f>korona_megyei!E355-korona_megyei!E354</f>
        <v>585</v>
      </c>
      <c r="F20" s="9">
        <f>korona_megyei!F355-korona_megyei!F354</f>
        <v>2037</v>
      </c>
      <c r="G20" s="9">
        <f>korona_megyei!G355-korona_megyei!G354</f>
        <v>398</v>
      </c>
      <c r="H20" s="9">
        <f>korona_megyei!H355-korona_megyei!H354</f>
        <v>666</v>
      </c>
      <c r="I20" s="9">
        <f>korona_megyei!I355-korona_megyei!I354</f>
        <v>682</v>
      </c>
      <c r="J20" s="9">
        <f>korona_megyei!J355-korona_megyei!J354</f>
        <v>527</v>
      </c>
      <c r="K20" s="9">
        <f>korona_megyei!K355-korona_megyei!K354</f>
        <v>217</v>
      </c>
      <c r="L20" s="9">
        <f>korona_megyei!L355-korona_megyei!L354</f>
        <v>203</v>
      </c>
      <c r="M20" s="9">
        <f>korona_megyei!M355-korona_megyei!M354</f>
        <v>352</v>
      </c>
      <c r="N20" s="9">
        <f>korona_megyei!N355-korona_megyei!N354</f>
        <v>325</v>
      </c>
      <c r="O20" s="9">
        <f>korona_megyei!O355-korona_megyei!O354</f>
        <v>1780</v>
      </c>
      <c r="P20" s="9">
        <f>korona_megyei!P355-korona_megyei!P354</f>
        <v>540</v>
      </c>
      <c r="Q20" s="9">
        <f>korona_megyei!Q355-korona_megyei!Q354</f>
        <v>469</v>
      </c>
      <c r="R20" s="9">
        <f>korona_megyei!R355-korona_megyei!R354</f>
        <v>173</v>
      </c>
      <c r="S20" s="9">
        <f>korona_megyei!S355-korona_megyei!S354</f>
        <v>259</v>
      </c>
      <c r="T20" s="9">
        <f>korona_megyei!T355-korona_megyei!T354</f>
        <v>337</v>
      </c>
      <c r="U20" s="9">
        <f>korona_megyei!U355-korona_megyei!U354</f>
        <v>168</v>
      </c>
      <c r="V20" s="9">
        <f>SUM(B20:U20)</f>
        <v>10759</v>
      </c>
    </row>
    <row r="21" spans="1:22" x14ac:dyDescent="0.3">
      <c r="A21" s="6">
        <f>korona_megyei!A356</f>
        <v>44275</v>
      </c>
      <c r="B21" s="9">
        <f>korona_megyei!B356-korona_megyei!B355</f>
        <v>671</v>
      </c>
      <c r="C21" s="9">
        <f>korona_megyei!C356-korona_megyei!C355</f>
        <v>334</v>
      </c>
      <c r="D21" s="9">
        <f>korona_megyei!D356-korona_megyei!D355</f>
        <v>250</v>
      </c>
      <c r="E21" s="9">
        <f>korona_megyei!E356-korona_megyei!E355</f>
        <v>511</v>
      </c>
      <c r="F21" s="9">
        <f>korona_megyei!F356-korona_megyei!F355</f>
        <v>1523</v>
      </c>
      <c r="G21" s="9">
        <f>korona_megyei!G356-korona_megyei!G355</f>
        <v>531</v>
      </c>
      <c r="H21" s="9">
        <f>korona_megyei!H356-korona_megyei!H355</f>
        <v>592</v>
      </c>
      <c r="I21" s="9">
        <f>korona_megyei!I356-korona_megyei!I355</f>
        <v>764</v>
      </c>
      <c r="J21" s="9">
        <f>korona_megyei!J356-korona_megyei!J355</f>
        <v>645</v>
      </c>
      <c r="K21" s="9">
        <f>korona_megyei!K356-korona_megyei!K355</f>
        <v>246</v>
      </c>
      <c r="L21" s="9">
        <f>korona_megyei!L356-korona_megyei!L355</f>
        <v>268</v>
      </c>
      <c r="M21" s="9">
        <f>korona_megyei!M356-korona_megyei!M355</f>
        <v>416</v>
      </c>
      <c r="N21" s="9">
        <f>korona_megyei!N356-korona_megyei!N355</f>
        <v>371</v>
      </c>
      <c r="O21" s="9">
        <f>korona_megyei!O356-korona_megyei!O355</f>
        <v>1642</v>
      </c>
      <c r="P21" s="9">
        <f>korona_megyei!P356-korona_megyei!P355</f>
        <v>591</v>
      </c>
      <c r="Q21" s="9">
        <f>korona_megyei!Q356-korona_megyei!Q355</f>
        <v>628</v>
      </c>
      <c r="R21" s="9">
        <f>korona_megyei!R356-korona_megyei!R355</f>
        <v>203</v>
      </c>
      <c r="S21" s="9">
        <f>korona_megyei!S356-korona_megyei!S355</f>
        <v>316</v>
      </c>
      <c r="T21" s="9">
        <f>korona_megyei!T356-korona_megyei!T355</f>
        <v>460</v>
      </c>
      <c r="U21" s="9">
        <f>korona_megyei!U356-korona_megyei!U355</f>
        <v>170</v>
      </c>
      <c r="V21" s="9">
        <f>SUM(B21:U21)</f>
        <v>11132</v>
      </c>
    </row>
    <row r="22" spans="1:22" x14ac:dyDescent="0.3">
      <c r="A22" s="6">
        <f>korona_megyei!A357</f>
        <v>44276</v>
      </c>
      <c r="B22" s="9">
        <f>korona_megyei!B357-korona_megyei!B356</f>
        <v>638</v>
      </c>
      <c r="C22" s="9">
        <f>korona_megyei!C357-korona_megyei!C356</f>
        <v>278</v>
      </c>
      <c r="D22" s="9">
        <f>korona_megyei!D357-korona_megyei!D356</f>
        <v>205</v>
      </c>
      <c r="E22" s="9">
        <f>korona_megyei!E357-korona_megyei!E356</f>
        <v>667</v>
      </c>
      <c r="F22" s="9">
        <f>korona_megyei!F357-korona_megyei!F356</f>
        <v>2271</v>
      </c>
      <c r="G22" s="9">
        <f>korona_megyei!G357-korona_megyei!G356</f>
        <v>421</v>
      </c>
      <c r="H22" s="9">
        <f>korona_megyei!H357-korona_megyei!H356</f>
        <v>929</v>
      </c>
      <c r="I22" s="9">
        <f>korona_megyei!I357-korona_megyei!I356</f>
        <v>653</v>
      </c>
      <c r="J22" s="9">
        <f>korona_megyei!J357-korona_megyei!J356</f>
        <v>366</v>
      </c>
      <c r="K22" s="9">
        <f>korona_megyei!K357-korona_megyei!K356</f>
        <v>245</v>
      </c>
      <c r="L22" s="9">
        <f>korona_megyei!L357-korona_megyei!L356</f>
        <v>182</v>
      </c>
      <c r="M22" s="9">
        <f>korona_megyei!M357-korona_megyei!M356</f>
        <v>338</v>
      </c>
      <c r="N22" s="9">
        <f>korona_megyei!N357-korona_megyei!N356</f>
        <v>258</v>
      </c>
      <c r="O22" s="9">
        <f>korona_megyei!O357-korona_megyei!O356</f>
        <v>1739</v>
      </c>
      <c r="P22" s="9">
        <f>korona_megyei!P357-korona_megyei!P356</f>
        <v>415</v>
      </c>
      <c r="Q22" s="9">
        <f>korona_megyei!Q357-korona_megyei!Q356</f>
        <v>487</v>
      </c>
      <c r="R22" s="9">
        <f>korona_megyei!R357-korona_megyei!R356</f>
        <v>223</v>
      </c>
      <c r="S22" s="9">
        <f>korona_megyei!S357-korona_megyei!S356</f>
        <v>272</v>
      </c>
      <c r="T22" s="9">
        <f>korona_megyei!T357-korona_megyei!T356</f>
        <v>306</v>
      </c>
      <c r="U22" s="9">
        <f>korona_megyei!U357-korona_megyei!U356</f>
        <v>92</v>
      </c>
      <c r="V22" s="9">
        <f>SUM(B22:U22)</f>
        <v>10985</v>
      </c>
    </row>
  </sheetData>
  <conditionalFormatting sqref="B2:U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2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B2:U22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A6" workbookViewId="0">
      <selection activeCell="B2" sqref="B2"/>
    </sheetView>
  </sheetViews>
  <sheetFormatPr defaultRowHeight="14.4" x14ac:dyDescent="0.3"/>
  <cols>
    <col min="1" max="1" width="10.109375" bestFit="1" customWidth="1"/>
    <col min="2" max="21" width="9" bestFit="1" customWidth="1"/>
    <col min="22" max="22" width="9.33203125" bestFit="1" customWidth="1"/>
  </cols>
  <sheetData>
    <row r="1" spans="1:2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3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3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3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3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3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3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3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3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3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3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3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3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3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3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3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3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3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3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3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3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3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3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3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3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3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3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3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3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17" workbookViewId="0">
      <selection activeCell="P38" sqref="P38"/>
    </sheetView>
  </sheetViews>
  <sheetFormatPr defaultRowHeight="14.4" x14ac:dyDescent="0.3"/>
  <cols>
    <col min="1" max="1" width="10.109375" bestFit="1" customWidth="1"/>
    <col min="22" max="22" width="10.109375" bestFit="1" customWidth="1"/>
  </cols>
  <sheetData>
    <row r="1" spans="1:2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3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3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3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3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3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3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3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3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3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3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3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3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3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3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3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3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3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3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3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3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3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3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3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3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3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3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3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3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3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3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3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"/>
  <sheetViews>
    <sheetView showGridLines="0" tabSelected="1" topLeftCell="A8" zoomScale="90" zoomScaleNormal="90" workbookViewId="0">
      <selection activeCell="V9" sqref="V9"/>
    </sheetView>
  </sheetViews>
  <sheetFormatPr defaultRowHeight="14.4" x14ac:dyDescent="0.3"/>
  <cols>
    <col min="1" max="1" width="12.33203125" customWidth="1"/>
    <col min="2" max="21" width="9.109375" customWidth="1"/>
  </cols>
  <sheetData>
    <row r="1" spans="1:27" x14ac:dyDescent="0.3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3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3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3">
      <c r="A4" t="s">
        <v>23</v>
      </c>
      <c r="B4" s="9">
        <f>SUM(március[Bács-Kiskun])</f>
        <v>6479</v>
      </c>
      <c r="C4" s="9">
        <f>SUM(március[Baranya])</f>
        <v>3598</v>
      </c>
      <c r="D4" s="9">
        <f>SUM(március[Békés])</f>
        <v>2307</v>
      </c>
      <c r="E4" s="9">
        <f>SUM(március[Borsod-Abaúj-Zemplén])</f>
        <v>7394</v>
      </c>
      <c r="F4" s="9">
        <f>SUM(március[Budapest])</f>
        <v>28502</v>
      </c>
      <c r="G4" s="9">
        <f>SUM(március[Csongrád-Csanád])</f>
        <v>5458</v>
      </c>
      <c r="H4" s="9">
        <f>SUM(március[Fejér])</f>
        <v>7829</v>
      </c>
      <c r="I4" s="9">
        <f>SUM(március[Győr-Moson-Sopron])</f>
        <v>8913</v>
      </c>
      <c r="J4" s="9">
        <f>SUM(március[Hajdú-Bihar])</f>
        <v>6940</v>
      </c>
      <c r="K4" s="9">
        <f>SUM(március[Heves])</f>
        <v>2949</v>
      </c>
      <c r="L4" s="9">
        <f>SUM(március[Jász-Nagykun-Szolnok])</f>
        <v>2208</v>
      </c>
      <c r="M4" s="9">
        <f>SUM(március[Komárom-Esztergom])</f>
        <v>6626</v>
      </c>
      <c r="N4" s="9">
        <f>SUM(március[Nógrád])</f>
        <v>4029</v>
      </c>
      <c r="O4" s="9">
        <f>SUM(március[Pest])</f>
        <v>23986</v>
      </c>
      <c r="P4" s="9">
        <f>SUM(március[Somogy])</f>
        <v>7228</v>
      </c>
      <c r="Q4" s="9">
        <f>SUM(március[Szabolcs-Szatmár-Bereg])</f>
        <v>7220</v>
      </c>
      <c r="R4" s="9">
        <f>SUM(március[Tolna])</f>
        <v>2786</v>
      </c>
      <c r="S4" s="9">
        <f>SUM(március[Vas])</f>
        <v>3312</v>
      </c>
      <c r="T4" s="9">
        <f>SUM(március[Veszprém])</f>
        <v>3992</v>
      </c>
      <c r="U4" s="9">
        <f>SUM(március[Zala])</f>
        <v>1601</v>
      </c>
    </row>
    <row r="5" spans="1:27" x14ac:dyDescent="0.3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3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3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3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3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3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3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3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3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7" x14ac:dyDescent="0.3">
      <c r="A14" t="s">
        <v>55</v>
      </c>
      <c r="B14" s="8">
        <f>SUBTOTAL(109,Táblázat4[ Bács-Kiskun ])</f>
        <v>11885</v>
      </c>
      <c r="C14" s="8">
        <f>SUBTOTAL(109,Táblázat4[[ Baranya ]])</f>
        <v>7926</v>
      </c>
      <c r="D14" s="8">
        <f>SUBTOTAL(109,Táblázat4[[ Békés ]])</f>
        <v>4716</v>
      </c>
      <c r="E14" s="8">
        <f>SUBTOTAL(109,Táblázat4[ Borsod-Abaúj-Zemplén ])</f>
        <v>13685</v>
      </c>
      <c r="F14" s="8">
        <f>SUBTOTAL(109,Táblázat4[[ Budapest ]])</f>
        <v>47066</v>
      </c>
      <c r="G14" s="8">
        <f>SUBTOTAL(109,Táblázat4[ Csongrád-Csanád ])</f>
        <v>9705</v>
      </c>
      <c r="H14" s="8">
        <f>SUBTOTAL(109,Táblázat4[[ Fejér ]])</f>
        <v>12933</v>
      </c>
      <c r="I14" s="8">
        <f>SUBTOTAL(109,Táblázat4[ Győr-Moson-Sopron ])</f>
        <v>14278</v>
      </c>
      <c r="J14" s="8">
        <f>SUBTOTAL(109,Táblázat4[ Hajdú-Bihar ])</f>
        <v>12242</v>
      </c>
      <c r="K14" s="8">
        <f>SUBTOTAL(109,Táblázat4[[ Heves ]])</f>
        <v>5462</v>
      </c>
      <c r="L14" s="8">
        <f>SUBTOTAL(109,Táblázat4[ Jász-Nagykun-Szolnok ])</f>
        <v>4830</v>
      </c>
      <c r="M14" s="8">
        <f>SUBTOTAL(109,Táblázat4[ Komárom-Esztergom ])</f>
        <v>11313</v>
      </c>
      <c r="N14" s="8">
        <f>SUBTOTAL(109,Táblázat4[[ Nógrád ]])</f>
        <v>6995</v>
      </c>
      <c r="O14" s="8">
        <f>SUBTOTAL(109,Táblázat4[[ Pest ]])</f>
        <v>38594</v>
      </c>
      <c r="P14" s="8">
        <f>SUBTOTAL(109,Táblázat4[[ Somogy ]])</f>
        <v>12320</v>
      </c>
      <c r="Q14" s="8">
        <f>SUBTOTAL(109,Táblázat4[ Szabolcs-Szatmár-Bereg ])</f>
        <v>12294</v>
      </c>
      <c r="R14" s="8">
        <f>SUBTOTAL(109,Táblázat4[[ Tolna ]])</f>
        <v>6092</v>
      </c>
      <c r="S14" s="8">
        <f>SUBTOTAL(109,Táblázat4[[ Vas ]])</f>
        <v>5688</v>
      </c>
      <c r="T14" s="8">
        <f>SUBTOTAL(109,Táblázat4[[ Veszprém ]])</f>
        <v>7551</v>
      </c>
      <c r="U14" s="8">
        <f>SUBTOTAL(109,Táblázat4[[ Zala ]])</f>
        <v>3847</v>
      </c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  <row r="19" spans="1:3" x14ac:dyDescent="0.3">
      <c r="A19" s="7"/>
      <c r="B19" s="7"/>
      <c r="C19" s="7"/>
    </row>
    <row r="20" spans="1:3" x14ac:dyDescent="0.3">
      <c r="A20" s="7"/>
      <c r="B20" s="7"/>
      <c r="C20" s="7"/>
    </row>
    <row r="21" spans="1:3" x14ac:dyDescent="0.3">
      <c r="A21" s="7"/>
      <c r="B21" s="7"/>
      <c r="C21" s="7"/>
    </row>
    <row r="22" spans="1:3" x14ac:dyDescent="0.3">
      <c r="A22" s="7"/>
      <c r="B22" s="7"/>
      <c r="C22" s="7"/>
    </row>
    <row r="23" spans="1:3" x14ac:dyDescent="0.3">
      <c r="A23" s="7"/>
      <c r="B23" s="7"/>
      <c r="C23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m E V 1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J h F d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R X V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m E V 1 U k S g B l m l A A A A 9 Q A A A B I A A A A A A A A A A A A A A A A A A A A A A E N v b m Z p Z y 9 Q Y W N r Y W d l L n h t b F B L A Q I t A B Q A A g A I A J h F d V I P y u m r p A A A A O k A A A A T A A A A A A A A A A A A A A A A A P E A A A B b Q 2 9 u d G V u d F 9 U e X B l c 1 0 u e G 1 s U E s B A i 0 A F A A C A A g A m E V 1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c A A A A A A A A d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G a W x s V G F y Z 2 V 0 I i B W Y W x 1 Z T 0 i c 2 t v c m 9 u Y V 9 t Z W d 5 Z W k i I C 8 + P E V u d H J 5 I F R 5 c G U 9 I l F 1 Z X J 5 S U Q i I F Z h b H V l P S J z Z T Y 3 Z T Q z Y z g t Z W M 2 N y 0 0 O T Z l L W J j N m E t N j Z j M W M x N j V i M T M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w M y 0 y M V Q w N z o 0 N D o 0 O S 4 3 N j E 2 O T M 4 W i I g L z 4 8 R W 5 0 c n k g V H l w Z T 0 i R m l s b E N v b H V t b l R 5 c G V z I i B W Y W x 1 Z T 0 i c 0 N R T U R B d 0 1 E Q X d N R E F 3 T U R B d 0 1 E Q X d N R E F 3 T U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E N v d W 5 0 I i B W Y W x 1 Z T 0 i b D M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N v d m V y e V R h c m d l d F N o Z W V 0 I i B W Y W x 1 Z T 0 i c 2 t v c m 9 u Y V 9 t Z W d 5 Z W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t v c m 9 u Y V 9 t Z W d 5 Z W k v Q X V 0 b 1 J l b W 9 2 Z W R D b 2 x 1 b W 5 z M S 5 7 R M O h d H V t L D B 9 J n F 1 b 3 Q 7 L C Z x d W 9 0 O 1 N l Y 3 R p b 2 4 x L 2 t v c m 9 u Y V 9 t Z W d 5 Z W k v Q X V 0 b 1 J l b W 9 2 Z W R D b 2 x 1 b W 5 z M S 5 7 Q s O h Y 3 M t S 2 l z a 3 V u L D F 9 J n F 1 b 3 Q 7 L C Z x d W 9 0 O 1 N l Y 3 R p b 2 4 x L 2 t v c m 9 u Y V 9 t Z W d 5 Z W k v Q X V 0 b 1 J l b W 9 2 Z W R D b 2 x 1 b W 5 z M S 5 7 Q m F y Y W 5 5 Y S w y f S Z x d W 9 0 O y w m c X V v d D t T Z W N 0 a W 9 u M S 9 r b 3 J v b m F f b W V n e W V p L 0 F 1 d G 9 S Z W 1 v d m V k Q 2 9 s d W 1 u c z E u e 0 L D q W v D q X M s M 3 0 m c X V v d D s s J n F 1 b 3 Q 7 U 2 V j d G l v b j E v a 2 9 y b 2 5 h X 2 1 l Z 3 l l a S 9 B d X R v U m V t b 3 Z l Z E N v b H V t b n M x L n t C b 3 J z b 2 Q t Q W J h w 7 p q L V p l b X B s w 6 l u L D R 9 J n F 1 b 3 Q 7 L C Z x d W 9 0 O 1 N l Y 3 R p b 2 4 x L 2 t v c m 9 u Y V 9 t Z W d 5 Z W k v Q X V 0 b 1 J l b W 9 2 Z W R D b 2 x 1 b W 5 z M S 5 7 Q n V k Y X B l c 3 Q s N X 0 m c X V v d D s s J n F 1 b 3 Q 7 U 2 V j d G l v b j E v a 2 9 y b 2 5 h X 2 1 l Z 3 l l a S 9 B d X R v U m V t b 3 Z l Z E N v b H V t b n M x L n t D c 2 9 u Z 3 L D o W Q t Q 3 N h b s O h Z C w 2 f S Z x d W 9 0 O y w m c X V v d D t T Z W N 0 a W 9 u M S 9 r b 3 J v b m F f b W V n e W V p L 0 F 1 d G 9 S Z W 1 v d m V k Q 2 9 s d W 1 u c z E u e 0 Z l a s O p c i w 3 f S Z x d W 9 0 O y w m c X V v d D t T Z W N 0 a W 9 u M S 9 r b 3 J v b m F f b W V n e W V p L 0 F 1 d G 9 S Z W 1 v d m V k Q 2 9 s d W 1 u c z E u e 0 d 5 x Z F y L U 1 v c 2 9 u L V N v c H J v b i w 4 f S Z x d W 9 0 O y w m c X V v d D t T Z W N 0 a W 9 u M S 9 r b 3 J v b m F f b W V n e W V p L 0 F 1 d G 9 S Z W 1 v d m V k Q 2 9 s d W 1 u c z E u e 0 h h a m T D u i 1 C a W h h c i w 5 f S Z x d W 9 0 O y w m c X V v d D t T Z W N 0 a W 9 u M S 9 r b 3 J v b m F f b W V n e W V p L 0 F 1 d G 9 S Z W 1 v d m V k Q 2 9 s d W 1 u c z E u e 0 h l d m V z L D E w f S Z x d W 9 0 O y w m c X V v d D t T Z W N 0 a W 9 u M S 9 r b 3 J v b m F f b W V n e W V p L 0 F 1 d G 9 S Z W 1 v d m V k Q 2 9 s d W 1 u c z E u e 0 r D o X N 6 L U 5 h Z 3 l r d W 4 t U 3 p v b G 5 v a y w x M X 0 m c X V v d D s s J n F 1 b 3 Q 7 U 2 V j d G l v b j E v a 2 9 y b 2 5 h X 2 1 l Z 3 l l a S 9 B d X R v U m V t b 3 Z l Z E N v b H V t b n M x L n t L b 2 3 D o X J v b S 1 F c 3 p 0 Z X J n b 2 0 s M T J 9 J n F 1 b 3 Q 7 L C Z x d W 9 0 O 1 N l Y 3 R p b 2 4 x L 2 t v c m 9 u Y V 9 t Z W d 5 Z W k v Q X V 0 b 1 J l b W 9 2 Z W R D b 2 x 1 b W 5 z M S 5 7 T s O z Z 3 L D o W Q s M T N 9 J n F 1 b 3 Q 7 L C Z x d W 9 0 O 1 N l Y 3 R p b 2 4 x L 2 t v c m 9 u Y V 9 t Z W d 5 Z W k v Q X V 0 b 1 J l b W 9 2 Z W R D b 2 x 1 b W 5 z M S 5 7 U G V z d C w x N H 0 m c X V v d D s s J n F 1 b 3 Q 7 U 2 V j d G l v b j E v a 2 9 y b 2 5 h X 2 1 l Z 3 l l a S 9 B d X R v U m V t b 3 Z l Z E N v b H V t b n M x L n t T b 2 1 v Z 3 k s M T V 9 J n F 1 b 3 Q 7 L C Z x d W 9 0 O 1 N l Y 3 R p b 2 4 x L 2 t v c m 9 u Y V 9 t Z W d 5 Z W k v Q X V 0 b 1 J l b W 9 2 Z W R D b 2 x 1 b W 5 z M S 5 7 U 3 p h Y m 9 s Y 3 M t U 3 p h d G 3 D o X I t Q m V y Z W c s M T Z 9 J n F 1 b 3 Q 7 L C Z x d W 9 0 O 1 N l Y 3 R p b 2 4 x L 2 t v c m 9 u Y V 9 t Z W d 5 Z W k v Q X V 0 b 1 J l b W 9 2 Z W R D b 2 x 1 b W 5 z M S 5 7 V G 9 s b m E s M T d 9 J n F 1 b 3 Q 7 L C Z x d W 9 0 O 1 N l Y 3 R p b 2 4 x L 2 t v c m 9 u Y V 9 t Z W d 5 Z W k v Q X V 0 b 1 J l b W 9 2 Z W R D b 2 x 1 b W 5 z M S 5 7 V m F z L D E 4 f S Z x d W 9 0 O y w m c X V v d D t T Z W N 0 a W 9 u M S 9 r b 3 J v b m F f b W V n e W V p L 0 F 1 d G 9 S Z W 1 v d m V k Q 2 9 s d W 1 u c z E u e 1 Z l c 3 p w c s O p b S w x O X 0 m c X V v d D s s J n F 1 b 3 Q 7 U 2 V j d G l v b j E v a 2 9 y b 2 5 h X 2 1 l Z 3 l l a S 9 B d X R v U m V t b 3 Z l Z E N v b H V t b n M x L n t a Y W x h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y b 2 5 h X 2 1 l Z 3 l l a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m 9 u Y V 9 t Z W d 5 Z W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c F x A g 3 W p L l t O T n B i x j X A A A A A A A g A A A A A A E G Y A A A A B A A A g A A A A g r B W i u 5 F W n x V 0 K 2 S c Q y x I 6 c r P U 1 d R E M N o d H r C a d h V a Y A A A A A D o A A A A A C A A A g A A A A e 4 f 5 u v I j M i S w r 5 7 5 R T O f 6 / c 5 4 S F v x z I C p y h K N S W z c z t Q A A A A T 5 N m 6 S 2 d K s K L 9 u 2 E E W F U z F C S 3 R v 8 U 4 c D e o y C 9 g d x c 3 S s X N W w h u / S c s P c h p g i q + E X m Z D + W y G U l c 3 V z t n P o 7 F O H P 7 9 9 a L 4 9 R d 5 t F T 2 z + z L 5 f R A A A A A s a u V 0 b y A q B V Z S J n S g j + F e u n 6 d e q P K B 2 g / 6 x 1 r r t d 8 B l g + M x 4 A A c 4 P f 3 W q f 0 Z B W s 7 u R e u G a S 4 q 1 w U C o 1 R N u D u a g =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2021-03-21T07:49:55Z</dcterms:modified>
</cp:coreProperties>
</file>