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10\Documents\GitHub\GEP_NG\Results\"/>
    </mc:Choice>
  </mc:AlternateContent>
  <xr:revisionPtr revIDLastSave="0" documentId="13_ncr:1_{B971DD5C-40CB-475C-BE29-99456A5F9537}" xr6:coauthVersionLast="47" xr6:coauthVersionMax="47" xr10:uidLastSave="{00000000-0000-0000-0000-000000000000}"/>
  <bookViews>
    <workbookView xWindow="-120" yWindow="-120" windowWidth="29040" windowHeight="15840" firstSheet="1" activeTab="1" xr2:uid="{ABC1B28D-3ACC-4756-AA26-B97C19A69557}"/>
  </bookViews>
  <sheets>
    <sheet name="sensitivity_ranges" sheetId="6" r:id="rId1"/>
    <sheet name="Gas Prod" sheetId="1" r:id="rId2"/>
    <sheet name="shadow_price_18%" sheetId="3" r:id="rId3"/>
    <sheet name="near_optimal" sheetId="5" r:id="rId4"/>
    <sheet name="RE_cost" sheetId="7" r:id="rId5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8</definedName>
    <definedName name="_AtRisk_SimSetting_MultipleCPUManualCount" hidden="1">8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2" hidden="1">'shadow_price_18%'!$L$14:$O$18</definedName>
    <definedName name="em_0_1">'shadow_price_18%'!$B$36:$J$55</definedName>
    <definedName name="em_0_2">#REF!</definedName>
    <definedName name="em_18">'shadow_price_18%'!$B$13:$J$32</definedName>
    <definedName name="em_30">#REF!</definedName>
    <definedName name="em_no_up">#REF!</definedName>
    <definedName name="em_up">#REF!</definedName>
    <definedName name="i_s_base">0.11</definedName>
    <definedName name="i_s_high">0.15</definedName>
    <definedName name="i_s_low">0.07</definedName>
    <definedName name="npv_0_1">'shadow_price_18%'!$B$4:$J$4</definedName>
    <definedName name="npv_0_2">#REF!</definedName>
    <definedName name="npv_18">'shadow_price_18%'!$B$3:$J$3</definedName>
    <definedName name="npv_30">#REF!</definedName>
    <definedName name="npv_em_0_1">'shadow_price_18%'!$B$7:$J$7</definedName>
    <definedName name="npv_em_0_2">#REF!</definedName>
    <definedName name="npv_em_18">'shadow_price_18%'!$B$6:$J$6</definedName>
    <definedName name="npv_em_30">#REF!</definedName>
    <definedName name="npv_em_no_up">#REF!</definedName>
    <definedName name="npv_em_up">#REF!</definedName>
    <definedName name="npv_no_up">#REF!</definedName>
    <definedName name="npv_up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thisColumn">#REF!</definedName>
    <definedName name="thisColumn2" localSheetId="2">'shadow_price_18%'!A:A</definedName>
    <definedName name="thisColum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5" l="1"/>
  <c r="D15" i="1"/>
  <c r="D18" i="1"/>
  <c r="D14" i="1"/>
  <c r="D16" i="1"/>
  <c r="D17" i="1"/>
  <c r="D6" i="1"/>
  <c r="D7" i="1"/>
  <c r="D5" i="1"/>
  <c r="D4" i="1"/>
  <c r="D8" i="1"/>
  <c r="Q7" i="5"/>
  <c r="P7" i="5"/>
  <c r="N7" i="5"/>
  <c r="M7" i="5"/>
  <c r="K7" i="5"/>
  <c r="J7" i="5"/>
  <c r="H7" i="5"/>
  <c r="G7" i="5"/>
  <c r="E7" i="5"/>
  <c r="D7" i="5"/>
  <c r="B7" i="5"/>
  <c r="N8" i="3"/>
  <c r="N7" i="3"/>
  <c r="N6" i="3"/>
  <c r="M8" i="3"/>
  <c r="M7" i="3"/>
  <c r="M6" i="3"/>
  <c r="N5" i="3"/>
  <c r="M5" i="3"/>
  <c r="M3" i="3"/>
  <c r="F7" i="3"/>
  <c r="F9" i="3" s="1"/>
  <c r="N16" i="3" s="1"/>
  <c r="F6" i="3"/>
  <c r="E7" i="3"/>
  <c r="E6" i="3"/>
  <c r="J7" i="3"/>
  <c r="I7" i="3"/>
  <c r="H7" i="3"/>
  <c r="G7" i="3"/>
  <c r="D7" i="3"/>
  <c r="C7" i="3"/>
  <c r="J6" i="3"/>
  <c r="I6" i="3"/>
  <c r="I9" i="3" s="1"/>
  <c r="M18" i="3" s="1"/>
  <c r="H6" i="3"/>
  <c r="H9" i="3" s="1"/>
  <c r="N17" i="3" s="1"/>
  <c r="G6" i="3"/>
  <c r="G9" i="3" s="1"/>
  <c r="M17" i="3" s="1"/>
  <c r="D6" i="3"/>
  <c r="C6" i="3"/>
  <c r="B7" i="3"/>
  <c r="B6" i="3"/>
  <c r="E9" i="3"/>
  <c r="M16" i="3" s="1"/>
  <c r="J9" i="3" l="1"/>
  <c r="N18" i="3" s="1"/>
  <c r="O18" i="3" s="1"/>
  <c r="D9" i="3"/>
  <c r="N15" i="3" s="1"/>
  <c r="O17" i="3"/>
  <c r="O16" i="3"/>
  <c r="C9" i="3"/>
  <c r="M15" i="3" s="1"/>
  <c r="O15" i="3" s="1"/>
  <c r="B9" i="3"/>
  <c r="M13" i="3" s="1"/>
</calcChain>
</file>

<file path=xl/sharedStrings.xml><?xml version="1.0" encoding="utf-8"?>
<sst xmlns="http://schemas.openxmlformats.org/spreadsheetml/2006/main" count="126" uniqueCount="49">
  <si>
    <t>High</t>
  </si>
  <si>
    <t>Low</t>
  </si>
  <si>
    <t>Elec Budget</t>
  </si>
  <si>
    <t>Up. Costs</t>
  </si>
  <si>
    <t>Imp. Prices</t>
  </si>
  <si>
    <t>RE Target</t>
  </si>
  <si>
    <t>Discount Rate</t>
  </si>
  <si>
    <t>Base value</t>
  </si>
  <si>
    <t>GAS PROD</t>
  </si>
  <si>
    <t>PV CAP 2030</t>
  </si>
  <si>
    <t>L</t>
  </si>
  <si>
    <t>H</t>
  </si>
  <si>
    <t>BASE</t>
  </si>
  <si>
    <t>Year</t>
  </si>
  <si>
    <t>Emission</t>
  </si>
  <si>
    <t>RE = 18%</t>
  </si>
  <si>
    <t>RE = 0%</t>
  </si>
  <si>
    <t>NPV(RE 18%)</t>
  </si>
  <si>
    <t>NPV(RE 0)</t>
  </si>
  <si>
    <t>NPV_em(RE 18%)</t>
  </si>
  <si>
    <t>NPV_em(RE 0)</t>
  </si>
  <si>
    <t>Shadow Price of CO2</t>
  </si>
  <si>
    <t>Shadow Price of CO2 (RE 18%)</t>
  </si>
  <si>
    <t>Absolute Added Costs (RE 18%)</t>
  </si>
  <si>
    <t>Gas Price Low</t>
  </si>
  <si>
    <t>Gas Price High</t>
  </si>
  <si>
    <t>2% from Optimal</t>
  </si>
  <si>
    <t xml:space="preserve"> </t>
  </si>
  <si>
    <t>Delta</t>
  </si>
  <si>
    <t>Yearly Electricity Budget</t>
  </si>
  <si>
    <t>State Discount Rate</t>
  </si>
  <si>
    <t>Import Price Factor</t>
  </si>
  <si>
    <t>RE Target (2030)</t>
  </si>
  <si>
    <t>Upstream Cost Factor</t>
  </si>
  <si>
    <t>Base</t>
  </si>
  <si>
    <t>REMOVE</t>
  </si>
  <si>
    <t>Range</t>
  </si>
  <si>
    <t>range</t>
  </si>
  <si>
    <t>*Capped at 15</t>
  </si>
  <si>
    <t>Imp Gas</t>
  </si>
  <si>
    <t>CCGT</t>
  </si>
  <si>
    <t>OCGT</t>
  </si>
  <si>
    <t>PV</t>
  </si>
  <si>
    <t>RE cost factor = 1.2</t>
  </si>
  <si>
    <t>Re cost factor = 1</t>
  </si>
  <si>
    <t>RE cost factor = 0.8</t>
  </si>
  <si>
    <t>Added generation capacity by 2030 and 2040</t>
  </si>
  <si>
    <t>Plateau Gas Production</t>
  </si>
  <si>
    <t>Objective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</si>
</sst>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/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8" fontId="0" fillId="0" borderId="0" xfId="0" applyNumberFormat="1"/>
    <xf numFmtId="38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Continuous"/>
    </xf>
    <xf numFmtId="9" fontId="0" fillId="0" borderId="0" xfId="0" applyNumberFormat="1"/>
    <xf numFmtId="0" fontId="0" fillId="2" borderId="0" xfId="0" applyFill="1"/>
    <xf numFmtId="8" fontId="0" fillId="2" borderId="0" xfId="0" applyNumberFormat="1" applyFill="1"/>
    <xf numFmtId="38" fontId="0" fillId="2" borderId="0" xfId="0" applyNumberFormat="1" applyFill="1"/>
    <xf numFmtId="0" fontId="0" fillId="0" borderId="0" xfId="0" applyAlignment="1">
      <alignment horizontal="left"/>
    </xf>
    <xf numFmtId="0" fontId="0" fillId="3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Plateau</a:t>
            </a:r>
            <a:r>
              <a:rPr lang="en-US" sz="1800" b="1" baseline="0"/>
              <a:t> Upstream </a:t>
            </a:r>
            <a:r>
              <a:rPr lang="en-US" sz="1800" b="1"/>
              <a:t>Ga</a:t>
            </a:r>
            <a:r>
              <a:rPr lang="en-US" sz="1800" b="1" baseline="0"/>
              <a:t>s Production - Tornado Diagram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'Gas Prod'!$C$3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C00000">
                <a:alpha val="50196"/>
              </a:srgbClr>
            </a:solidFill>
            <a:ln>
              <a:noFill/>
            </a:ln>
            <a:effectLst/>
          </c:spPr>
          <c:invertIfNegative val="0"/>
          <c:cat>
            <c:strRef>
              <c:f>'Gas Prod'!$A$4:$A$8</c:f>
              <c:strCache>
                <c:ptCount val="5"/>
                <c:pt idx="0">
                  <c:v>Discount Rate</c:v>
                </c:pt>
                <c:pt idx="1">
                  <c:v>Imp. Prices</c:v>
                </c:pt>
                <c:pt idx="2">
                  <c:v>Up. Costs</c:v>
                </c:pt>
                <c:pt idx="3">
                  <c:v>RE Target</c:v>
                </c:pt>
                <c:pt idx="4">
                  <c:v>Elec Budget</c:v>
                </c:pt>
              </c:strCache>
            </c:strRef>
          </c:cat>
          <c:val>
            <c:numRef>
              <c:f>'Gas Prod'!$C$4:$C$8</c:f>
              <c:numCache>
                <c:formatCode>General</c:formatCode>
                <c:ptCount val="5"/>
                <c:pt idx="0">
                  <c:v>195</c:v>
                </c:pt>
                <c:pt idx="1">
                  <c:v>195</c:v>
                </c:pt>
                <c:pt idx="2">
                  <c:v>188</c:v>
                </c:pt>
                <c:pt idx="3">
                  <c:v>171</c:v>
                </c:pt>
                <c:pt idx="4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AC-44DF-B1B3-B0D24FCB82F7}"/>
            </c:ext>
          </c:extLst>
        </c:ser>
        <c:ser>
          <c:idx val="0"/>
          <c:order val="1"/>
          <c:tx>
            <c:strRef>
              <c:f>'Gas Prod'!$B$3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tx2">
                <a:alpha val="50196"/>
              </a:schemeClr>
            </a:solidFill>
            <a:ln>
              <a:noFill/>
            </a:ln>
            <a:effectLst/>
          </c:spPr>
          <c:invertIfNegative val="0"/>
          <c:cat>
            <c:strRef>
              <c:f>'Gas Prod'!$A$4:$A$8</c:f>
              <c:strCache>
                <c:ptCount val="5"/>
                <c:pt idx="0">
                  <c:v>Discount Rate</c:v>
                </c:pt>
                <c:pt idx="1">
                  <c:v>Imp. Prices</c:v>
                </c:pt>
                <c:pt idx="2">
                  <c:v>Up. Costs</c:v>
                </c:pt>
                <c:pt idx="3">
                  <c:v>RE Target</c:v>
                </c:pt>
                <c:pt idx="4">
                  <c:v>Elec Budget</c:v>
                </c:pt>
              </c:strCache>
            </c:strRef>
          </c:cat>
          <c:val>
            <c:numRef>
              <c:f>'Gas Prod'!$B$4:$B$8</c:f>
              <c:numCache>
                <c:formatCode>General</c:formatCode>
                <c:ptCount val="5"/>
                <c:pt idx="0">
                  <c:v>193</c:v>
                </c:pt>
                <c:pt idx="1">
                  <c:v>190</c:v>
                </c:pt>
                <c:pt idx="2">
                  <c:v>200</c:v>
                </c:pt>
                <c:pt idx="3">
                  <c:v>211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AC-44DF-B1B3-B0D24FCB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932677312"/>
        <c:axId val="932677640"/>
      </c:barChart>
      <c:catAx>
        <c:axId val="93267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77640"/>
        <c:crossesAt val="194"/>
        <c:auto val="1"/>
        <c:lblAlgn val="ctr"/>
        <c:lblOffset val="100"/>
        <c:noMultiLvlLbl val="0"/>
      </c:catAx>
      <c:valAx>
        <c:axId val="932677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bcf/year</a:t>
                </a:r>
              </a:p>
            </c:rich>
          </c:tx>
          <c:layout>
            <c:manualLayout>
              <c:xMode val="edge"/>
              <c:yMode val="edge"/>
              <c:x val="0.81603191901231731"/>
              <c:y val="0.82110013275097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773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PV</a:t>
            </a:r>
            <a:r>
              <a:rPr lang="en-US" sz="1800" b="1" baseline="0"/>
              <a:t> Newly Added Capacity by 2030 - Tornado Diagram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'Gas Prod'!$C$3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C00000">
                <a:alpha val="50196"/>
              </a:srgbClr>
            </a:solidFill>
            <a:ln>
              <a:noFill/>
            </a:ln>
            <a:effectLst/>
          </c:spPr>
          <c:invertIfNegative val="0"/>
          <c:cat>
            <c:strRef>
              <c:f>'Gas Prod'!$A$14:$A$18</c:f>
              <c:strCache>
                <c:ptCount val="5"/>
                <c:pt idx="0">
                  <c:v>Imp. Prices</c:v>
                </c:pt>
                <c:pt idx="1">
                  <c:v>Up. Costs</c:v>
                </c:pt>
                <c:pt idx="2">
                  <c:v>Discount Rate</c:v>
                </c:pt>
                <c:pt idx="3">
                  <c:v>Elec Budget</c:v>
                </c:pt>
                <c:pt idx="4">
                  <c:v>RE Target</c:v>
                </c:pt>
              </c:strCache>
            </c:strRef>
          </c:cat>
          <c:val>
            <c:numRef>
              <c:f>'Gas Prod'!$C$14:$C$18</c:f>
              <c:numCache>
                <c:formatCode>General</c:formatCode>
                <c:ptCount val="5"/>
                <c:pt idx="0">
                  <c:v>1603</c:v>
                </c:pt>
                <c:pt idx="1">
                  <c:v>1606</c:v>
                </c:pt>
                <c:pt idx="2">
                  <c:v>1599</c:v>
                </c:pt>
                <c:pt idx="3">
                  <c:v>1599</c:v>
                </c:pt>
                <c:pt idx="4">
                  <c:v>3462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4-41AB-9D79-395F8398E220}"/>
            </c:ext>
          </c:extLst>
        </c:ser>
        <c:ser>
          <c:idx val="0"/>
          <c:order val="1"/>
          <c:tx>
            <c:strRef>
              <c:f>'Gas Prod'!$B$3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tx2">
                <a:alpha val="50196"/>
              </a:schemeClr>
            </a:solidFill>
            <a:ln>
              <a:noFill/>
            </a:ln>
            <a:effectLst/>
          </c:spPr>
          <c:invertIfNegative val="0"/>
          <c:cat>
            <c:strRef>
              <c:f>'Gas Prod'!$A$14:$A$18</c:f>
              <c:strCache>
                <c:ptCount val="5"/>
                <c:pt idx="0">
                  <c:v>Imp. Prices</c:v>
                </c:pt>
                <c:pt idx="1">
                  <c:v>Up. Costs</c:v>
                </c:pt>
                <c:pt idx="2">
                  <c:v>Discount Rate</c:v>
                </c:pt>
                <c:pt idx="3">
                  <c:v>Elec Budget</c:v>
                </c:pt>
                <c:pt idx="4">
                  <c:v>RE Target</c:v>
                </c:pt>
              </c:strCache>
            </c:strRef>
          </c:cat>
          <c:val>
            <c:numRef>
              <c:f>'Gas Prod'!$B$14:$B$18</c:f>
              <c:numCache>
                <c:formatCode>General</c:formatCode>
                <c:ptCount val="5"/>
                <c:pt idx="0">
                  <c:v>1604</c:v>
                </c:pt>
                <c:pt idx="1">
                  <c:v>1602</c:v>
                </c:pt>
                <c:pt idx="2">
                  <c:v>1618</c:v>
                </c:pt>
                <c:pt idx="3">
                  <c:v>1632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4-41AB-9D79-395F8398E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932677312"/>
        <c:axId val="932677640"/>
      </c:barChart>
      <c:catAx>
        <c:axId val="93267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77640"/>
        <c:crossesAt val="1603"/>
        <c:auto val="1"/>
        <c:lblAlgn val="ctr"/>
        <c:lblOffset val="100"/>
        <c:noMultiLvlLbl val="0"/>
      </c:catAx>
      <c:valAx>
        <c:axId val="932677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MW</a:t>
                </a:r>
              </a:p>
            </c:rich>
          </c:tx>
          <c:layout>
            <c:manualLayout>
              <c:xMode val="edge"/>
              <c:yMode val="edge"/>
              <c:x val="0.54140038683030278"/>
              <c:y val="0.82164839633541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773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Added Costs from RE 18%  </a:t>
            </a:r>
            <a:r>
              <a:rPr lang="en-US" baseline="0"/>
              <a:t>- Sensitivity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'shadow_price_18%'!$N$4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C00000">
                <a:alpha val="50196"/>
              </a:srgbClr>
            </a:solidFill>
            <a:ln>
              <a:noFill/>
            </a:ln>
            <a:effectLst/>
          </c:spPr>
          <c:invertIfNegative val="0"/>
          <c:cat>
            <c:strRef>
              <c:f>'shadow_price_18%'!$L$5:$L$8</c:f>
              <c:strCache>
                <c:ptCount val="4"/>
                <c:pt idx="0">
                  <c:v>Elec Budget</c:v>
                </c:pt>
                <c:pt idx="1">
                  <c:v>Discount Rate</c:v>
                </c:pt>
                <c:pt idx="2">
                  <c:v>Imp. Prices</c:v>
                </c:pt>
                <c:pt idx="3">
                  <c:v>Up. Costs</c:v>
                </c:pt>
              </c:strCache>
            </c:strRef>
          </c:cat>
          <c:val>
            <c:numRef>
              <c:f>'shadow_price_18%'!$N$5:$N$8</c:f>
              <c:numCache>
                <c:formatCode>General</c:formatCode>
                <c:ptCount val="4"/>
                <c:pt idx="0">
                  <c:v>160</c:v>
                </c:pt>
                <c:pt idx="1">
                  <c:v>163</c:v>
                </c:pt>
                <c:pt idx="2">
                  <c:v>147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F-4326-8E14-958CE60A4833}"/>
            </c:ext>
          </c:extLst>
        </c:ser>
        <c:ser>
          <c:idx val="0"/>
          <c:order val="1"/>
          <c:tx>
            <c:strRef>
              <c:f>'shadow_price_18%'!$M$4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tx2">
                <a:alpha val="50196"/>
              </a:schemeClr>
            </a:solidFill>
            <a:ln>
              <a:noFill/>
            </a:ln>
            <a:effectLst/>
          </c:spPr>
          <c:invertIfNegative val="0"/>
          <c:cat>
            <c:strRef>
              <c:f>'shadow_price_18%'!$L$5:$L$8</c:f>
              <c:strCache>
                <c:ptCount val="4"/>
                <c:pt idx="0">
                  <c:v>Elec Budget</c:v>
                </c:pt>
                <c:pt idx="1">
                  <c:v>Discount Rate</c:v>
                </c:pt>
                <c:pt idx="2">
                  <c:v>Imp. Prices</c:v>
                </c:pt>
                <c:pt idx="3">
                  <c:v>Up. Costs</c:v>
                </c:pt>
              </c:strCache>
            </c:strRef>
          </c:cat>
          <c:val>
            <c:numRef>
              <c:f>'shadow_price_18%'!$M$5:$M$8</c:f>
              <c:numCache>
                <c:formatCode>General</c:formatCode>
                <c:ptCount val="4"/>
                <c:pt idx="0">
                  <c:v>2687</c:v>
                </c:pt>
                <c:pt idx="1">
                  <c:v>54</c:v>
                </c:pt>
                <c:pt idx="2">
                  <c:v>158</c:v>
                </c:pt>
                <c:pt idx="3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F-4326-8E14-958CE60A4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932677312"/>
        <c:axId val="932677640"/>
      </c:barChart>
      <c:catAx>
        <c:axId val="93267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77640"/>
        <c:crossesAt val="396"/>
        <c:auto val="1"/>
        <c:lblAlgn val="ctr"/>
        <c:lblOffset val="100"/>
        <c:noMultiLvlLbl val="0"/>
      </c:catAx>
      <c:valAx>
        <c:axId val="932677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773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LCCC - RE = 18%  </a:t>
            </a:r>
            <a:r>
              <a:rPr lang="en-US" sz="1800" b="1" baseline="0"/>
              <a:t>- Tornado Diagram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'shadow_price_18%'!$N$23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C00000">
                <a:alpha val="50196"/>
              </a:srgbClr>
            </a:solidFill>
            <a:ln>
              <a:noFill/>
            </a:ln>
            <a:effectLst/>
          </c:spPr>
          <c:invertIfNegative val="0"/>
          <c:cat>
            <c:strRef>
              <c:f>'shadow_price_18%'!$L$24:$L$27</c:f>
              <c:strCache>
                <c:ptCount val="4"/>
                <c:pt idx="0">
                  <c:v>Imp. Prices</c:v>
                </c:pt>
                <c:pt idx="1">
                  <c:v>Up. Costs</c:v>
                </c:pt>
                <c:pt idx="2">
                  <c:v>Discount Rate</c:v>
                </c:pt>
                <c:pt idx="3">
                  <c:v>Elec Budget</c:v>
                </c:pt>
              </c:strCache>
            </c:strRef>
          </c:cat>
          <c:val>
            <c:numRef>
              <c:f>'shadow_price_18%'!$N$24:$N$27</c:f>
              <c:numCache>
                <c:formatCode>General</c:formatCode>
                <c:ptCount val="4"/>
                <c:pt idx="0">
                  <c:v>30.923324713549629</c:v>
                </c:pt>
                <c:pt idx="1">
                  <c:v>24.154286592259091</c:v>
                </c:pt>
                <c:pt idx="2">
                  <c:v>39.653590943062071</c:v>
                </c:pt>
                <c:pt idx="3">
                  <c:v>37.230430919613021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A-41D4-842D-9A876CC2C58F}"/>
            </c:ext>
          </c:extLst>
        </c:ser>
        <c:ser>
          <c:idx val="0"/>
          <c:order val="1"/>
          <c:tx>
            <c:strRef>
              <c:f>'shadow_price_18%'!$M$23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tx2">
                <a:alpha val="50196"/>
              </a:schemeClr>
            </a:solidFill>
            <a:ln>
              <a:noFill/>
            </a:ln>
            <a:effectLst/>
          </c:spPr>
          <c:invertIfNegative val="0"/>
          <c:cat>
            <c:strRef>
              <c:f>'shadow_price_18%'!$L$24:$L$27</c:f>
              <c:strCache>
                <c:ptCount val="4"/>
                <c:pt idx="0">
                  <c:v>Imp. Prices</c:v>
                </c:pt>
                <c:pt idx="1">
                  <c:v>Up. Costs</c:v>
                </c:pt>
                <c:pt idx="2">
                  <c:v>Discount Rate</c:v>
                </c:pt>
                <c:pt idx="3">
                  <c:v>Elec Budget</c:v>
                </c:pt>
              </c:strCache>
            </c:strRef>
          </c:cat>
          <c:val>
            <c:numRef>
              <c:f>'shadow_price_18%'!$M$24:$M$27</c:f>
              <c:numCache>
                <c:formatCode>General</c:formatCode>
                <c:ptCount val="4"/>
                <c:pt idx="0">
                  <c:v>23.69426303700417</c:v>
                </c:pt>
                <c:pt idx="1">
                  <c:v>46.971666586867705</c:v>
                </c:pt>
                <c:pt idx="2">
                  <c:v>8.4141476784760627</c:v>
                </c:pt>
                <c:pt idx="3">
                  <c:v>481.66405295939643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A-41D4-842D-9A876CC2C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932677312"/>
        <c:axId val="932677640"/>
      </c:barChart>
      <c:catAx>
        <c:axId val="93267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77640"/>
        <c:crossesAt val="32"/>
        <c:auto val="1"/>
        <c:lblAlgn val="ctr"/>
        <c:lblOffset val="100"/>
        <c:noMultiLvlLbl val="0"/>
      </c:catAx>
      <c:valAx>
        <c:axId val="932677640"/>
        <c:scaling>
          <c:orientation val="minMax"/>
          <c:max val="5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USD/Tonne CO2e</a:t>
                </a:r>
              </a:p>
            </c:rich>
          </c:tx>
          <c:layout>
            <c:manualLayout>
              <c:xMode val="edge"/>
              <c:yMode val="edge"/>
              <c:x val="0.26648008302665271"/>
              <c:y val="0.81172770070407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773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Near Optimal Upstream Gas</a:t>
            </a:r>
            <a:r>
              <a:rPr lang="en-US" sz="1800" b="1" baseline="0"/>
              <a:t> Price Range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near_optimal!$A$5</c:f>
              <c:strCache>
                <c:ptCount val="1"/>
                <c:pt idx="0">
                  <c:v>Gas Price Low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near_optimal!$B$1:$Q$2</c:f>
              <c:multiLvlStrCache>
                <c:ptCount val="16"/>
                <c:lvl>
                  <c:pt idx="2">
                    <c:v>L</c:v>
                  </c:pt>
                  <c:pt idx="3">
                    <c:v>H</c:v>
                  </c:pt>
                  <c:pt idx="5">
                    <c:v>L</c:v>
                  </c:pt>
                  <c:pt idx="6">
                    <c:v>H</c:v>
                  </c:pt>
                  <c:pt idx="8">
                    <c:v>L</c:v>
                  </c:pt>
                  <c:pt idx="9">
                    <c:v>H</c:v>
                  </c:pt>
                  <c:pt idx="11">
                    <c:v>L</c:v>
                  </c:pt>
                  <c:pt idx="12">
                    <c:v>H</c:v>
                  </c:pt>
                  <c:pt idx="14">
                    <c:v>L</c:v>
                  </c:pt>
                  <c:pt idx="15">
                    <c:v>H</c:v>
                  </c:pt>
                </c:lvl>
                <c:lvl>
                  <c:pt idx="0">
                    <c:v>BASE</c:v>
                  </c:pt>
                  <c:pt idx="1">
                    <c:v> </c:v>
                  </c:pt>
                  <c:pt idx="2">
                    <c:v>Elec Budget</c:v>
                  </c:pt>
                  <c:pt idx="4">
                    <c:v> </c:v>
                  </c:pt>
                  <c:pt idx="5">
                    <c:v>Discount Rate</c:v>
                  </c:pt>
                  <c:pt idx="7">
                    <c:v> </c:v>
                  </c:pt>
                  <c:pt idx="8">
                    <c:v>Imp. Prices</c:v>
                  </c:pt>
                  <c:pt idx="10">
                    <c:v> </c:v>
                  </c:pt>
                  <c:pt idx="11">
                    <c:v>RE Target</c:v>
                  </c:pt>
                  <c:pt idx="13">
                    <c:v> </c:v>
                  </c:pt>
                  <c:pt idx="14">
                    <c:v>Up. Costs</c:v>
                  </c:pt>
                </c:lvl>
              </c:multiLvlStrCache>
            </c:multiLvlStrRef>
          </c:cat>
          <c:val>
            <c:numRef>
              <c:f>near_optimal!$B$5:$Q$5</c:f>
              <c:numCache>
                <c:formatCode>General</c:formatCode>
                <c:ptCount val="16"/>
                <c:pt idx="0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5">
                  <c:v>5.7</c:v>
                </c:pt>
                <c:pt idx="6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4">
                  <c:v>3.86</c:v>
                </c:pt>
                <c:pt idx="15">
                  <c:v>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4-470F-B3FC-D1848285B6C1}"/>
            </c:ext>
          </c:extLst>
        </c:ser>
        <c:ser>
          <c:idx val="1"/>
          <c:order val="1"/>
          <c:tx>
            <c:strRef>
              <c:f>near_optimal!$A$6</c:f>
              <c:strCache>
                <c:ptCount val="1"/>
                <c:pt idx="0">
                  <c:v>Gas Price High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near_optimal!$B$1:$Q$2</c:f>
              <c:multiLvlStrCache>
                <c:ptCount val="16"/>
                <c:lvl>
                  <c:pt idx="2">
                    <c:v>L</c:v>
                  </c:pt>
                  <c:pt idx="3">
                    <c:v>H</c:v>
                  </c:pt>
                  <c:pt idx="5">
                    <c:v>L</c:v>
                  </c:pt>
                  <c:pt idx="6">
                    <c:v>H</c:v>
                  </c:pt>
                  <c:pt idx="8">
                    <c:v>L</c:v>
                  </c:pt>
                  <c:pt idx="9">
                    <c:v>H</c:v>
                  </c:pt>
                  <c:pt idx="11">
                    <c:v>L</c:v>
                  </c:pt>
                  <c:pt idx="12">
                    <c:v>H</c:v>
                  </c:pt>
                  <c:pt idx="14">
                    <c:v>L</c:v>
                  </c:pt>
                  <c:pt idx="15">
                    <c:v>H</c:v>
                  </c:pt>
                </c:lvl>
                <c:lvl>
                  <c:pt idx="0">
                    <c:v>BASE</c:v>
                  </c:pt>
                  <c:pt idx="1">
                    <c:v> </c:v>
                  </c:pt>
                  <c:pt idx="2">
                    <c:v>Elec Budget</c:v>
                  </c:pt>
                  <c:pt idx="4">
                    <c:v> </c:v>
                  </c:pt>
                  <c:pt idx="5">
                    <c:v>Discount Rate</c:v>
                  </c:pt>
                  <c:pt idx="7">
                    <c:v> </c:v>
                  </c:pt>
                  <c:pt idx="8">
                    <c:v>Imp. Prices</c:v>
                  </c:pt>
                  <c:pt idx="10">
                    <c:v> </c:v>
                  </c:pt>
                  <c:pt idx="11">
                    <c:v>RE Target</c:v>
                  </c:pt>
                  <c:pt idx="13">
                    <c:v> </c:v>
                  </c:pt>
                  <c:pt idx="14">
                    <c:v>Up. Costs</c:v>
                  </c:pt>
                </c:lvl>
              </c:multiLvlStrCache>
            </c:multiLvlStrRef>
          </c:cat>
          <c:val>
            <c:numRef>
              <c:f>near_optimal!$B$7:$Q$7</c:f>
              <c:numCache>
                <c:formatCode>General</c:formatCode>
                <c:ptCount val="16"/>
                <c:pt idx="0">
                  <c:v>9.4</c:v>
                </c:pt>
                <c:pt idx="2">
                  <c:v>0.19999999999999929</c:v>
                </c:pt>
                <c:pt idx="3">
                  <c:v>10.1</c:v>
                </c:pt>
                <c:pt idx="5">
                  <c:v>9.3000000000000007</c:v>
                </c:pt>
                <c:pt idx="6">
                  <c:v>9.1</c:v>
                </c:pt>
                <c:pt idx="8">
                  <c:v>10.1</c:v>
                </c:pt>
                <c:pt idx="9">
                  <c:v>9.2999999999999989</c:v>
                </c:pt>
                <c:pt idx="11">
                  <c:v>8.6999999999999993</c:v>
                </c:pt>
                <c:pt idx="12">
                  <c:v>10.1</c:v>
                </c:pt>
                <c:pt idx="14">
                  <c:v>9.9</c:v>
                </c:pt>
                <c:pt idx="15">
                  <c:v>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4-470F-B3FC-D1848285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7059872"/>
        <c:axId val="687063808"/>
      </c:barChart>
      <c:catAx>
        <c:axId val="68705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63808"/>
        <c:crosses val="autoZero"/>
        <c:auto val="1"/>
        <c:lblAlgn val="ctr"/>
        <c:lblOffset val="100"/>
        <c:noMultiLvlLbl val="0"/>
      </c:catAx>
      <c:valAx>
        <c:axId val="6870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USD/kcf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5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Near Optimal Upstream Gas</a:t>
            </a:r>
            <a:r>
              <a:rPr lang="en-US" sz="1800" b="1" baseline="0"/>
              <a:t> Price Range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near_optimal!$A$5</c:f>
              <c:strCache>
                <c:ptCount val="1"/>
                <c:pt idx="0">
                  <c:v>Gas Price Low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near_optimal!$B$1:$S$2</c:f>
              <c:multiLvlStrCache>
                <c:ptCount val="18"/>
                <c:lvl>
                  <c:pt idx="2">
                    <c:v>L</c:v>
                  </c:pt>
                  <c:pt idx="3">
                    <c:v>H</c:v>
                  </c:pt>
                  <c:pt idx="5">
                    <c:v>L</c:v>
                  </c:pt>
                  <c:pt idx="6">
                    <c:v>H</c:v>
                  </c:pt>
                  <c:pt idx="8">
                    <c:v>L</c:v>
                  </c:pt>
                  <c:pt idx="9">
                    <c:v>H</c:v>
                  </c:pt>
                  <c:pt idx="11">
                    <c:v>L</c:v>
                  </c:pt>
                  <c:pt idx="12">
                    <c:v>H</c:v>
                  </c:pt>
                  <c:pt idx="14">
                    <c:v>L</c:v>
                  </c:pt>
                  <c:pt idx="15">
                    <c:v>H</c:v>
                  </c:pt>
                </c:lvl>
                <c:lvl>
                  <c:pt idx="0">
                    <c:v>BASE</c:v>
                  </c:pt>
                  <c:pt idx="1">
                    <c:v> </c:v>
                  </c:pt>
                  <c:pt idx="2">
                    <c:v>Elec Budget</c:v>
                  </c:pt>
                  <c:pt idx="4">
                    <c:v> </c:v>
                  </c:pt>
                  <c:pt idx="5">
                    <c:v>Discount Rate</c:v>
                  </c:pt>
                  <c:pt idx="7">
                    <c:v> </c:v>
                  </c:pt>
                  <c:pt idx="8">
                    <c:v>Imp. Prices</c:v>
                  </c:pt>
                  <c:pt idx="10">
                    <c:v> </c:v>
                  </c:pt>
                  <c:pt idx="11">
                    <c:v>RE Target</c:v>
                  </c:pt>
                  <c:pt idx="13">
                    <c:v> </c:v>
                  </c:pt>
                  <c:pt idx="14">
                    <c:v>Up. Costs</c:v>
                  </c:pt>
                  <c:pt idx="17">
                    <c:v>Imp Gas</c:v>
                  </c:pt>
                </c:lvl>
              </c:multiLvlStrCache>
            </c:multiLvlStrRef>
          </c:cat>
          <c:val>
            <c:numRef>
              <c:f>near_optimal!$B$5:$S$5</c:f>
              <c:numCache>
                <c:formatCode>General</c:formatCode>
                <c:ptCount val="18"/>
                <c:pt idx="0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5">
                  <c:v>5.7</c:v>
                </c:pt>
                <c:pt idx="6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4">
                  <c:v>3.86</c:v>
                </c:pt>
                <c:pt idx="15">
                  <c:v>5.84</c:v>
                </c:pt>
                <c:pt idx="17">
                  <c:v>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F-4683-86EF-7CEA8ACA5744}"/>
            </c:ext>
          </c:extLst>
        </c:ser>
        <c:ser>
          <c:idx val="1"/>
          <c:order val="1"/>
          <c:tx>
            <c:strRef>
              <c:f>near_optimal!$A$6</c:f>
              <c:strCache>
                <c:ptCount val="1"/>
                <c:pt idx="0">
                  <c:v>Gas Price High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A2F-4683-86EF-7CEA8ACA5744}"/>
              </c:ext>
            </c:extLst>
          </c:dPt>
          <c:cat>
            <c:multiLvlStrRef>
              <c:f>near_optimal!$B$1:$S$2</c:f>
              <c:multiLvlStrCache>
                <c:ptCount val="18"/>
                <c:lvl>
                  <c:pt idx="2">
                    <c:v>L</c:v>
                  </c:pt>
                  <c:pt idx="3">
                    <c:v>H</c:v>
                  </c:pt>
                  <c:pt idx="5">
                    <c:v>L</c:v>
                  </c:pt>
                  <c:pt idx="6">
                    <c:v>H</c:v>
                  </c:pt>
                  <c:pt idx="8">
                    <c:v>L</c:v>
                  </c:pt>
                  <c:pt idx="9">
                    <c:v>H</c:v>
                  </c:pt>
                  <c:pt idx="11">
                    <c:v>L</c:v>
                  </c:pt>
                  <c:pt idx="12">
                    <c:v>H</c:v>
                  </c:pt>
                  <c:pt idx="14">
                    <c:v>L</c:v>
                  </c:pt>
                  <c:pt idx="15">
                    <c:v>H</c:v>
                  </c:pt>
                </c:lvl>
                <c:lvl>
                  <c:pt idx="0">
                    <c:v>BASE</c:v>
                  </c:pt>
                  <c:pt idx="1">
                    <c:v> </c:v>
                  </c:pt>
                  <c:pt idx="2">
                    <c:v>Elec Budget</c:v>
                  </c:pt>
                  <c:pt idx="4">
                    <c:v> </c:v>
                  </c:pt>
                  <c:pt idx="5">
                    <c:v>Discount Rate</c:v>
                  </c:pt>
                  <c:pt idx="7">
                    <c:v> </c:v>
                  </c:pt>
                  <c:pt idx="8">
                    <c:v>Imp. Prices</c:v>
                  </c:pt>
                  <c:pt idx="10">
                    <c:v> </c:v>
                  </c:pt>
                  <c:pt idx="11">
                    <c:v>RE Target</c:v>
                  </c:pt>
                  <c:pt idx="13">
                    <c:v> </c:v>
                  </c:pt>
                  <c:pt idx="14">
                    <c:v>Up. Costs</c:v>
                  </c:pt>
                  <c:pt idx="17">
                    <c:v>Imp Gas</c:v>
                  </c:pt>
                </c:lvl>
              </c:multiLvlStrCache>
            </c:multiLvlStrRef>
          </c:cat>
          <c:val>
            <c:numRef>
              <c:f>near_optimal!$B$7:$S$7</c:f>
              <c:numCache>
                <c:formatCode>General</c:formatCode>
                <c:ptCount val="18"/>
                <c:pt idx="0">
                  <c:v>9.4</c:v>
                </c:pt>
                <c:pt idx="2">
                  <c:v>0.19999999999999929</c:v>
                </c:pt>
                <c:pt idx="3">
                  <c:v>10.1</c:v>
                </c:pt>
                <c:pt idx="5">
                  <c:v>9.3000000000000007</c:v>
                </c:pt>
                <c:pt idx="6">
                  <c:v>9.1</c:v>
                </c:pt>
                <c:pt idx="8">
                  <c:v>10.1</c:v>
                </c:pt>
                <c:pt idx="9">
                  <c:v>9.2999999999999989</c:v>
                </c:pt>
                <c:pt idx="11">
                  <c:v>8.6999999999999993</c:v>
                </c:pt>
                <c:pt idx="12">
                  <c:v>10.1</c:v>
                </c:pt>
                <c:pt idx="14">
                  <c:v>9.9</c:v>
                </c:pt>
                <c:pt idx="15">
                  <c:v>9.16</c:v>
                </c:pt>
                <c:pt idx="17">
                  <c:v>2.5600000000000005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F-4683-86EF-7CEA8ACA5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7059872"/>
        <c:axId val="687063808"/>
      </c:barChart>
      <c:catAx>
        <c:axId val="68705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63808"/>
        <c:crosses val="autoZero"/>
        <c:auto val="1"/>
        <c:lblAlgn val="ctr"/>
        <c:lblOffset val="100"/>
        <c:noMultiLvlLbl val="0"/>
      </c:catAx>
      <c:valAx>
        <c:axId val="6870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USD/kcf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5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Added Generation Capacity by 2030 and 2040</a:t>
            </a:r>
            <a:br>
              <a:rPr lang="en-US" sz="2000" b="1"/>
            </a:br>
            <a:r>
              <a:rPr lang="en-US" sz="2000" b="1"/>
              <a:t>RE Cost</a:t>
            </a:r>
            <a:r>
              <a:rPr lang="en-US" sz="2000" b="1" baseline="0"/>
              <a:t> Factor</a:t>
            </a:r>
            <a:r>
              <a:rPr lang="en-US" sz="2000" b="1"/>
              <a:t> Sensitivity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RE_cost!$C$2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RE_cost!$A$3:$B$8</c:f>
              <c:multiLvlStrCache>
                <c:ptCount val="6"/>
                <c:lvl>
                  <c:pt idx="0">
                    <c:v>RE cost factor = 0.8</c:v>
                  </c:pt>
                  <c:pt idx="1">
                    <c:v>Re cost factor = 1</c:v>
                  </c:pt>
                  <c:pt idx="2">
                    <c:v>RE cost factor = 1.2</c:v>
                  </c:pt>
                  <c:pt idx="3">
                    <c:v>RE cost factor = 0.8</c:v>
                  </c:pt>
                  <c:pt idx="4">
                    <c:v>Re cost factor = 1</c:v>
                  </c:pt>
                  <c:pt idx="5">
                    <c:v>RE cost factor = 1.2</c:v>
                  </c:pt>
                </c:lvl>
                <c:lvl>
                  <c:pt idx="0">
                    <c:v>2030</c:v>
                  </c:pt>
                  <c:pt idx="3">
                    <c:v>2040</c:v>
                  </c:pt>
                </c:lvl>
              </c:multiLvlStrCache>
            </c:multiLvlStrRef>
          </c:cat>
          <c:val>
            <c:numRef>
              <c:f>RE_cost!$C$3:$C$8</c:f>
              <c:numCache>
                <c:formatCode>General</c:formatCode>
                <c:ptCount val="6"/>
                <c:pt idx="0">
                  <c:v>1141</c:v>
                </c:pt>
                <c:pt idx="1">
                  <c:v>1141</c:v>
                </c:pt>
                <c:pt idx="2">
                  <c:v>1162</c:v>
                </c:pt>
                <c:pt idx="3">
                  <c:v>2573</c:v>
                </c:pt>
                <c:pt idx="4">
                  <c:v>2759</c:v>
                </c:pt>
                <c:pt idx="5">
                  <c:v>2780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6-4335-ADB3-9FF45771EA11}"/>
            </c:ext>
          </c:extLst>
        </c:ser>
        <c:ser>
          <c:idx val="1"/>
          <c:order val="1"/>
          <c:tx>
            <c:strRef>
              <c:f>RE_cost!$D$2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RE_cost!$A$3:$B$8</c:f>
              <c:multiLvlStrCache>
                <c:ptCount val="6"/>
                <c:lvl>
                  <c:pt idx="0">
                    <c:v>RE cost factor = 0.8</c:v>
                  </c:pt>
                  <c:pt idx="1">
                    <c:v>Re cost factor = 1</c:v>
                  </c:pt>
                  <c:pt idx="2">
                    <c:v>RE cost factor = 1.2</c:v>
                  </c:pt>
                  <c:pt idx="3">
                    <c:v>RE cost factor = 0.8</c:v>
                  </c:pt>
                  <c:pt idx="4">
                    <c:v>Re cost factor = 1</c:v>
                  </c:pt>
                  <c:pt idx="5">
                    <c:v>RE cost factor = 1.2</c:v>
                  </c:pt>
                </c:lvl>
                <c:lvl>
                  <c:pt idx="0">
                    <c:v>2030</c:v>
                  </c:pt>
                  <c:pt idx="3">
                    <c:v>2040</c:v>
                  </c:pt>
                </c:lvl>
              </c:multiLvlStrCache>
            </c:multiLvlStrRef>
          </c:cat>
          <c:val>
            <c:numRef>
              <c:f>RE_cost!$D$3:$D$8</c:f>
              <c:numCache>
                <c:formatCode>General</c:formatCode>
                <c:ptCount val="6"/>
                <c:pt idx="0">
                  <c:v>2428</c:v>
                </c:pt>
                <c:pt idx="1">
                  <c:v>2428</c:v>
                </c:pt>
                <c:pt idx="2">
                  <c:v>2408</c:v>
                </c:pt>
                <c:pt idx="3">
                  <c:v>2428</c:v>
                </c:pt>
                <c:pt idx="4">
                  <c:v>2428</c:v>
                </c:pt>
                <c:pt idx="5">
                  <c:v>2408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6-4335-ADB3-9FF45771EA11}"/>
            </c:ext>
          </c:extLst>
        </c:ser>
        <c:ser>
          <c:idx val="2"/>
          <c:order val="2"/>
          <c:tx>
            <c:strRef>
              <c:f>RE_cost!$E$2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RE_cost!$A$3:$B$8</c:f>
              <c:multiLvlStrCache>
                <c:ptCount val="6"/>
                <c:lvl>
                  <c:pt idx="0">
                    <c:v>RE cost factor = 0.8</c:v>
                  </c:pt>
                  <c:pt idx="1">
                    <c:v>Re cost factor = 1</c:v>
                  </c:pt>
                  <c:pt idx="2">
                    <c:v>RE cost factor = 1.2</c:v>
                  </c:pt>
                  <c:pt idx="3">
                    <c:v>RE cost factor = 0.8</c:v>
                  </c:pt>
                  <c:pt idx="4">
                    <c:v>Re cost factor = 1</c:v>
                  </c:pt>
                  <c:pt idx="5">
                    <c:v>RE cost factor = 1.2</c:v>
                  </c:pt>
                </c:lvl>
                <c:lvl>
                  <c:pt idx="0">
                    <c:v>2030</c:v>
                  </c:pt>
                  <c:pt idx="3">
                    <c:v>2040</c:v>
                  </c:pt>
                </c:lvl>
              </c:multiLvlStrCache>
            </c:multiLvlStrRef>
          </c:cat>
          <c:val>
            <c:numRef>
              <c:f>RE_cost!$E$3:$E$8</c:f>
              <c:numCache>
                <c:formatCode>General</c:formatCode>
                <c:ptCount val="6"/>
                <c:pt idx="0">
                  <c:v>1603</c:v>
                </c:pt>
                <c:pt idx="1">
                  <c:v>1602</c:v>
                </c:pt>
                <c:pt idx="2">
                  <c:v>1603</c:v>
                </c:pt>
                <c:pt idx="3">
                  <c:v>4976</c:v>
                </c:pt>
                <c:pt idx="4">
                  <c:v>2639</c:v>
                </c:pt>
                <c:pt idx="5">
                  <c:v>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66-4335-ADB3-9FF45771E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9241984"/>
        <c:axId val="869242640"/>
      </c:barChart>
      <c:catAx>
        <c:axId val="86924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42640"/>
        <c:crosses val="autoZero"/>
        <c:auto val="1"/>
        <c:lblAlgn val="ctr"/>
        <c:lblOffset val="100"/>
        <c:noMultiLvlLbl val="0"/>
      </c:catAx>
      <c:valAx>
        <c:axId val="8692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Plateau Gas</a:t>
            </a:r>
            <a:r>
              <a:rPr lang="en-US" sz="2000" b="1" baseline="0"/>
              <a:t> production (left) Objective Function Value (right)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RE_cost!$A$14</c:f>
              <c:strCache>
                <c:ptCount val="1"/>
                <c:pt idx="0">
                  <c:v>Plateau Gas Production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RE_cost!$B$15:$B$17</c:f>
              <c:strCache>
                <c:ptCount val="3"/>
                <c:pt idx="0">
                  <c:v>RE cost factor = 0.8</c:v>
                </c:pt>
                <c:pt idx="1">
                  <c:v>Re cost factor = 1</c:v>
                </c:pt>
                <c:pt idx="2">
                  <c:v>RE cost factor = 1.2</c:v>
                </c:pt>
              </c:strCache>
            </c:strRef>
          </c:cat>
          <c:val>
            <c:numRef>
              <c:f>RE_cost!$C$15:$C$17</c:f>
              <c:numCache>
                <c:formatCode>General</c:formatCode>
                <c:ptCount val="3"/>
                <c:pt idx="0">
                  <c:v>194</c:v>
                </c:pt>
                <c:pt idx="1">
                  <c:v>195</c:v>
                </c:pt>
                <c:pt idx="2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8-4FFD-A49D-AFDB16C5F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9241984"/>
        <c:axId val="869242640"/>
      </c:barChart>
      <c:lineChart>
        <c:grouping val="standard"/>
        <c:varyColors val="0"/>
        <c:ser>
          <c:idx val="1"/>
          <c:order val="1"/>
          <c:tx>
            <c:strRef>
              <c:f>RE_cost!$A$21</c:f>
              <c:strCache>
                <c:ptCount val="1"/>
                <c:pt idx="0">
                  <c:v>Objective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RE_cost!$C$22:$C$24</c:f>
              <c:numCache>
                <c:formatCode>General</c:formatCode>
                <c:ptCount val="3"/>
                <c:pt idx="0">
                  <c:v>17632</c:v>
                </c:pt>
                <c:pt idx="1">
                  <c:v>17805</c:v>
                </c:pt>
                <c:pt idx="2">
                  <c:v>17959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78-4FFD-A49D-AFDB16C5F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204304"/>
        <c:axId val="683203824"/>
      </c:lineChart>
      <c:catAx>
        <c:axId val="86924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42640"/>
        <c:crosses val="autoZero"/>
        <c:auto val="1"/>
        <c:lblAlgn val="ctr"/>
        <c:lblOffset val="100"/>
        <c:noMultiLvlLbl val="0"/>
      </c:catAx>
      <c:valAx>
        <c:axId val="869242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bcf/year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41984"/>
        <c:crosses val="autoZero"/>
        <c:crossBetween val="between"/>
      </c:valAx>
      <c:valAx>
        <c:axId val="683203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Million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04304"/>
        <c:crosses val="max"/>
        <c:crossBetween val="between"/>
      </c:valAx>
      <c:catAx>
        <c:axId val="68320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683203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109537</xdr:rowOff>
    </xdr:from>
    <xdr:to>
      <xdr:col>16</xdr:col>
      <xdr:colOff>48768</xdr:colOff>
      <xdr:row>21</xdr:row>
      <xdr:rowOff>140017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624A2E-A4A5-4FA8-B8BC-0C6137F66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376802</xdr:colOff>
      <xdr:row>22</xdr:row>
      <xdr:rowOff>159826</xdr:rowOff>
    </xdr:from>
    <xdr:to>
      <xdr:col>16</xdr:col>
      <xdr:colOff>40696</xdr:colOff>
      <xdr:row>42</xdr:row>
      <xdr:rowOff>190306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937C02-6968-4B6B-8A05-31254857B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0.76196</cdr:x>
      <cdr:y>0.82217</cdr:y>
    </cdr:from>
    <cdr:to>
      <cdr:x>0.84267</cdr:x>
      <cdr:y>0.88914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E3820A5-0C6C-4F5D-B75C-C4AC7454412C}"/>
            </a:ext>
          </a:extLst>
        </cdr:cNvPr>
        <cdr:cNvSpPr txBox="1"/>
      </cdr:nvSpPr>
      <cdr:spPr>
        <a:xfrm xmlns:a="http://schemas.openxmlformats.org/drawingml/2006/main">
          <a:off x="4888752" y="3210620"/>
          <a:ext cx="517835" cy="261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194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0.46966</cdr:x>
      <cdr:y>0.82589</cdr:y>
    </cdr:from>
    <cdr:to>
      <cdr:x>0.55635</cdr:x>
      <cdr:y>0.88294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0995746-13FD-4D6D-AB60-CA73293B1FEB}"/>
            </a:ext>
          </a:extLst>
        </cdr:cNvPr>
        <cdr:cNvSpPr txBox="1"/>
      </cdr:nvSpPr>
      <cdr:spPr>
        <a:xfrm xmlns:a="http://schemas.openxmlformats.org/drawingml/2006/main">
          <a:off x="3011507" y="3225147"/>
          <a:ext cx="555867" cy="222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1603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0</xdr:row>
      <xdr:rowOff>104775</xdr:rowOff>
    </xdr:from>
    <xdr:to>
      <xdr:col>22</xdr:col>
      <xdr:colOff>371475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1DC4C-4125-4629-B354-D56380936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428625</xdr:colOff>
      <xdr:row>15</xdr:row>
      <xdr:rowOff>114300</xdr:rowOff>
    </xdr:from>
    <xdr:to>
      <xdr:col>26</xdr:col>
      <xdr:colOff>96393</xdr:colOff>
      <xdr:row>35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DA2C19-B145-46CD-A51A-35FEC4C86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0.2207</cdr:x>
      <cdr:y>0.81384</cdr:y>
    </cdr:from>
    <cdr:to>
      <cdr:x>0.2745</cdr:x>
      <cdr:y>0.86097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F4FA23C-109D-405C-B8BC-922DB17F7353}"/>
            </a:ext>
          </a:extLst>
        </cdr:cNvPr>
        <cdr:cNvSpPr txBox="1"/>
      </cdr:nvSpPr>
      <cdr:spPr>
        <a:xfrm xmlns:a="http://schemas.openxmlformats.org/drawingml/2006/main">
          <a:off x="1422923" y="3216743"/>
          <a:ext cx="346866" cy="1862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32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10</xdr:row>
      <xdr:rowOff>157162</xdr:rowOff>
    </xdr:from>
    <xdr:to>
      <xdr:col>10</xdr:col>
      <xdr:colOff>429768</xdr:colOff>
      <xdr:row>30</xdr:row>
      <xdr:rowOff>187642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02112-84BD-4DE3-A1E6-D34EF85A6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523874</xdr:colOff>
      <xdr:row>11</xdr:row>
      <xdr:rowOff>104775</xdr:rowOff>
    </xdr:from>
    <xdr:to>
      <xdr:col>24</xdr:col>
      <xdr:colOff>323849</xdr:colOff>
      <xdr:row>31</xdr:row>
      <xdr:rowOff>135255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DA4141-84E3-4B3C-8347-38C851416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236220</xdr:colOff>
      <xdr:row>3</xdr:row>
      <xdr:rowOff>38100</xdr:rowOff>
    </xdr:from>
    <xdr:to>
      <xdr:col>20</xdr:col>
      <xdr:colOff>504444</xdr:colOff>
      <xdr:row>23</xdr:row>
      <xdr:rowOff>75819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00180-7254-40B9-A385-0F441408E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236220</xdr:colOff>
      <xdr:row>23</xdr:row>
      <xdr:rowOff>182880</xdr:rowOff>
    </xdr:from>
    <xdr:to>
      <xdr:col>20</xdr:col>
      <xdr:colOff>504444</xdr:colOff>
      <xdr:row>44</xdr:row>
      <xdr:rowOff>33909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33ADE0-A1FE-4FB8-8BB7-28E52EA98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7A020-EC48-45AA-9553-234CF27C0FF7}">
  <dimension ref="A1:D6"/>
  <sheetViews>
    <sheetView workbookViewId="0">
      <selection activeCell="H11" sqref="H11"/>
    </sheetView>
  </sheetViews>
  <sheetFormatPr defaultRowHeight="15" x14ac:dyDescent="0.25"/>
  <cols>
    <col min="1" max="1" width="22.7109375" bestFit="1" customWidth="1"/>
  </cols>
  <sheetData>
    <row r="1" spans="1:4" x14ac:dyDescent="0.25">
      <c r="B1" t="s">
        <v>1</v>
      </c>
      <c r="C1" t="s">
        <v>34</v>
      </c>
      <c r="D1" t="s">
        <v>0</v>
      </c>
    </row>
    <row r="2" spans="1:4" x14ac:dyDescent="0.25">
      <c r="A2" t="s">
        <v>29</v>
      </c>
      <c r="B2">
        <v>1000</v>
      </c>
      <c r="C2">
        <v>3000</v>
      </c>
      <c r="D2">
        <v>5000</v>
      </c>
    </row>
    <row r="3" spans="1:4" x14ac:dyDescent="0.25">
      <c r="A3" t="s">
        <v>30</v>
      </c>
      <c r="B3" s="17">
        <v>7.0000000000000007E-2</v>
      </c>
      <c r="C3" s="17">
        <v>0.11</v>
      </c>
      <c r="D3" s="17">
        <v>0.15</v>
      </c>
    </row>
    <row r="4" spans="1:4" x14ac:dyDescent="0.25">
      <c r="A4" t="s">
        <v>31</v>
      </c>
      <c r="B4">
        <v>0.8</v>
      </c>
      <c r="C4">
        <v>1</v>
      </c>
      <c r="D4">
        <v>1.2</v>
      </c>
    </row>
    <row r="5" spans="1:4" x14ac:dyDescent="0.25">
      <c r="A5" t="s">
        <v>32</v>
      </c>
      <c r="B5">
        <v>0</v>
      </c>
      <c r="C5" s="17">
        <v>0.18</v>
      </c>
      <c r="D5" s="17">
        <v>0.3</v>
      </c>
    </row>
    <row r="6" spans="1:4" x14ac:dyDescent="0.25">
      <c r="A6" t="s">
        <v>33</v>
      </c>
      <c r="B6">
        <v>0.8</v>
      </c>
      <c r="C6">
        <v>1</v>
      </c>
      <c r="D6">
        <v>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FDD81-904A-411C-9C3C-98896367AF3F}">
  <sheetPr>
    <tabColor theme="9"/>
  </sheetPr>
  <dimension ref="A1:D18"/>
  <sheetViews>
    <sheetView tabSelected="1" zoomScale="59" zoomScaleNormal="59" workbookViewId="0">
      <selection activeCell="AA17" sqref="AA17"/>
    </sheetView>
  </sheetViews>
  <sheetFormatPr defaultRowHeight="15" x14ac:dyDescent="0.25"/>
  <cols>
    <col min="1" max="1" width="13.28515625" bestFit="1" customWidth="1"/>
  </cols>
  <sheetData>
    <row r="1" spans="1:4" x14ac:dyDescent="0.25">
      <c r="A1" t="s">
        <v>8</v>
      </c>
      <c r="B1">
        <v>194</v>
      </c>
    </row>
    <row r="2" spans="1:4" x14ac:dyDescent="0.25">
      <c r="A2" t="s">
        <v>7</v>
      </c>
    </row>
    <row r="3" spans="1:4" x14ac:dyDescent="0.25">
      <c r="B3" t="s">
        <v>1</v>
      </c>
      <c r="C3" t="s">
        <v>0</v>
      </c>
      <c r="D3" t="s">
        <v>36</v>
      </c>
    </row>
    <row r="4" spans="1:4" x14ac:dyDescent="0.25">
      <c r="A4" t="s">
        <v>6</v>
      </c>
      <c r="B4" s="18">
        <v>193</v>
      </c>
      <c r="C4" s="18">
        <v>195</v>
      </c>
      <c r="D4">
        <f>ABS(C4-B4)</f>
        <v>2</v>
      </c>
    </row>
    <row r="5" spans="1:4" x14ac:dyDescent="0.25">
      <c r="A5" t="s">
        <v>4</v>
      </c>
      <c r="B5" s="18">
        <v>190</v>
      </c>
      <c r="C5" s="18">
        <v>195</v>
      </c>
      <c r="D5">
        <f>ABS(C5-B5)</f>
        <v>5</v>
      </c>
    </row>
    <row r="6" spans="1:4" x14ac:dyDescent="0.25">
      <c r="A6" t="s">
        <v>3</v>
      </c>
      <c r="B6" s="18">
        <v>200</v>
      </c>
      <c r="C6" s="18">
        <v>188</v>
      </c>
      <c r="D6">
        <f>ABS(C6-B6)</f>
        <v>12</v>
      </c>
    </row>
    <row r="7" spans="1:4" x14ac:dyDescent="0.25">
      <c r="A7" t="s">
        <v>5</v>
      </c>
      <c r="B7" s="18">
        <v>211</v>
      </c>
      <c r="C7" s="18">
        <v>171</v>
      </c>
      <c r="D7">
        <f>ABS(C7-B7)</f>
        <v>40</v>
      </c>
    </row>
    <row r="8" spans="1:4" x14ac:dyDescent="0.25">
      <c r="A8" t="s">
        <v>2</v>
      </c>
      <c r="B8" s="18">
        <v>135</v>
      </c>
      <c r="C8" s="18">
        <v>185</v>
      </c>
      <c r="D8">
        <f>ABS(C8-B8)</f>
        <v>50</v>
      </c>
    </row>
    <row r="11" spans="1:4" x14ac:dyDescent="0.25">
      <c r="A11" t="s">
        <v>9</v>
      </c>
      <c r="B11">
        <v>1603</v>
      </c>
    </row>
    <row r="12" spans="1:4" x14ac:dyDescent="0.25">
      <c r="A12" t="s">
        <v>7</v>
      </c>
    </row>
    <row r="13" spans="1:4" x14ac:dyDescent="0.25">
      <c r="B13" t="s">
        <v>1</v>
      </c>
      <c r="C13" t="s">
        <v>0</v>
      </c>
    </row>
    <row r="14" spans="1:4" x14ac:dyDescent="0.25">
      <c r="A14" t="s">
        <v>4</v>
      </c>
      <c r="B14" s="18">
        <v>1604</v>
      </c>
      <c r="C14" s="18">
        <v>1603</v>
      </c>
      <c r="D14">
        <f>ABS(C14-B14)</f>
        <v>1</v>
      </c>
    </row>
    <row r="15" spans="1:4" x14ac:dyDescent="0.25">
      <c r="A15" t="s">
        <v>3</v>
      </c>
      <c r="B15" s="18">
        <v>1602</v>
      </c>
      <c r="C15" s="18">
        <v>1606</v>
      </c>
      <c r="D15">
        <f>ABS(C15-B15)</f>
        <v>4</v>
      </c>
    </row>
    <row r="16" spans="1:4" x14ac:dyDescent="0.25">
      <c r="A16" t="s">
        <v>6</v>
      </c>
      <c r="B16" s="18">
        <v>1618</v>
      </c>
      <c r="C16" s="18">
        <v>1599</v>
      </c>
      <c r="D16">
        <f>ABS(C16-B16)</f>
        <v>19</v>
      </c>
    </row>
    <row r="17" spans="1:4" x14ac:dyDescent="0.25">
      <c r="A17" t="s">
        <v>2</v>
      </c>
      <c r="B17" s="18">
        <v>1632</v>
      </c>
      <c r="C17" s="18">
        <v>1599</v>
      </c>
      <c r="D17">
        <f>ABS(C17-B17)</f>
        <v>33</v>
      </c>
    </row>
    <row r="18" spans="1:4" x14ac:dyDescent="0.25">
      <c r="A18" t="s">
        <v>5</v>
      </c>
      <c r="B18" s="18">
        <v>0</v>
      </c>
      <c r="C18" s="18">
        <v>3462</v>
      </c>
      <c r="D18">
        <f>ABS(C18-B18)</f>
        <v>3462</v>
      </c>
    </row>
  </sheetData>
  <sortState xmlns:xlrd2="http://schemas.microsoft.com/office/spreadsheetml/2017/richdata2" ref="A14:D18">
    <sortCondition ref="D14:D1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3176D-23B1-4F6E-9230-450251377DD2}">
  <sheetPr>
    <tabColor theme="9"/>
  </sheetPr>
  <dimension ref="A1:X55"/>
  <sheetViews>
    <sheetView zoomScale="60" zoomScaleNormal="60" workbookViewId="0">
      <selection activeCell="L33" sqref="L33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10.42578125" customWidth="1"/>
    <col min="5" max="5" width="9.85546875" bestFit="1" customWidth="1"/>
    <col min="7" max="7" width="10.42578125" customWidth="1"/>
    <col min="10" max="10" width="11.28515625" customWidth="1"/>
    <col min="12" max="12" width="31.85546875" bestFit="1" customWidth="1"/>
  </cols>
  <sheetData>
    <row r="1" spans="1:24" x14ac:dyDescent="0.25">
      <c r="B1" t="s">
        <v>12</v>
      </c>
      <c r="C1" s="1" t="s">
        <v>2</v>
      </c>
      <c r="D1" s="1"/>
      <c r="E1" s="1" t="s">
        <v>6</v>
      </c>
      <c r="F1" s="1"/>
      <c r="G1" s="1" t="s">
        <v>4</v>
      </c>
      <c r="H1" s="1"/>
      <c r="I1" s="1" t="s">
        <v>3</v>
      </c>
      <c r="J1" s="1"/>
    </row>
    <row r="2" spans="1:24" x14ac:dyDescent="0.25">
      <c r="C2" t="s">
        <v>10</v>
      </c>
      <c r="D2" t="s">
        <v>11</v>
      </c>
      <c r="E2" t="s">
        <v>10</v>
      </c>
      <c r="F2" t="s">
        <v>11</v>
      </c>
      <c r="G2" t="s">
        <v>10</v>
      </c>
      <c r="H2" t="s">
        <v>11</v>
      </c>
      <c r="I2" t="s">
        <v>10</v>
      </c>
      <c r="J2" t="s">
        <v>11</v>
      </c>
      <c r="L2" t="s">
        <v>23</v>
      </c>
    </row>
    <row r="3" spans="1:24" x14ac:dyDescent="0.25">
      <c r="A3" t="s">
        <v>17</v>
      </c>
      <c r="B3" s="18">
        <v>17805</v>
      </c>
      <c r="C3" s="18">
        <v>56002</v>
      </c>
      <c r="D3" s="18">
        <v>17315</v>
      </c>
      <c r="E3" s="18">
        <v>20960</v>
      </c>
      <c r="F3" s="18">
        <v>15455</v>
      </c>
      <c r="G3" s="18">
        <v>17174</v>
      </c>
      <c r="H3" s="18">
        <v>18416</v>
      </c>
      <c r="I3" s="18">
        <v>16993</v>
      </c>
      <c r="J3" s="18">
        <v>18594</v>
      </c>
      <c r="L3" t="s">
        <v>7</v>
      </c>
      <c r="M3">
        <f>-(B4-B3)</f>
        <v>145</v>
      </c>
    </row>
    <row r="4" spans="1:24" x14ac:dyDescent="0.25">
      <c r="A4" t="s">
        <v>18</v>
      </c>
      <c r="B4" s="18">
        <v>17660</v>
      </c>
      <c r="C4" s="18">
        <v>53315</v>
      </c>
      <c r="D4" s="18">
        <v>17155</v>
      </c>
      <c r="E4" s="18">
        <v>20906</v>
      </c>
      <c r="F4" s="18">
        <v>15292</v>
      </c>
      <c r="G4" s="18">
        <v>17016</v>
      </c>
      <c r="H4" s="18">
        <v>18269</v>
      </c>
      <c r="I4" s="18">
        <v>16768</v>
      </c>
      <c r="J4" s="18">
        <v>18514</v>
      </c>
      <c r="M4" t="s">
        <v>1</v>
      </c>
      <c r="N4" t="s">
        <v>0</v>
      </c>
    </row>
    <row r="5" spans="1:24" x14ac:dyDescent="0.25">
      <c r="B5" s="19"/>
      <c r="C5" s="18"/>
      <c r="D5" s="18"/>
      <c r="E5" s="18"/>
      <c r="F5" s="18"/>
      <c r="G5" s="18"/>
      <c r="H5" s="18"/>
      <c r="I5" s="18"/>
      <c r="J5" s="18"/>
      <c r="L5" t="s">
        <v>2</v>
      </c>
      <c r="M5">
        <f>-(C4-C3)</f>
        <v>2687</v>
      </c>
      <c r="N5">
        <f>-(D4-D3)</f>
        <v>160</v>
      </c>
    </row>
    <row r="6" spans="1:24" x14ac:dyDescent="0.25">
      <c r="A6" t="s">
        <v>19</v>
      </c>
      <c r="B6" s="20">
        <f>NPV(i_s_base,em_18 thisColumn2)</f>
        <v>94107.861607423794</v>
      </c>
      <c r="C6" s="20">
        <f>NPV(i_s_base,em_18 thisColumn2)</f>
        <v>108800.20409578268</v>
      </c>
      <c r="D6" s="20">
        <f>NPV(i_s_base,em_18 thisColumn2)</f>
        <v>91229.958881442391</v>
      </c>
      <c r="E6" s="20">
        <f>NPV(i_s_low,em_18 thisColumn2)</f>
        <v>120725.73499939748</v>
      </c>
      <c r="F6" s="20">
        <f>NPV(i_s_high,em_18 thisColumn2)</f>
        <v>74146.536172485226</v>
      </c>
      <c r="G6" s="20">
        <f>NPV(i_s_base,em_18 thisColumn2)</f>
        <v>94081.335595772311</v>
      </c>
      <c r="H6" s="20">
        <f>NPV(i_s_base,em_18 thisColumn2)</f>
        <v>93436.571693952239</v>
      </c>
      <c r="I6" s="20">
        <f>NPV(i_s_base,em_18 thisColumn2)</f>
        <v>94722.381188310013</v>
      </c>
      <c r="J6" s="20">
        <f>NPV(i_s_base,em_18 thisColumn2)</f>
        <v>93632.305304795111</v>
      </c>
      <c r="L6" t="s">
        <v>6</v>
      </c>
      <c r="M6">
        <f>-(E4-E3)</f>
        <v>54</v>
      </c>
      <c r="N6">
        <f>-(F4-F3)</f>
        <v>163</v>
      </c>
      <c r="X6" t="s">
        <v>35</v>
      </c>
    </row>
    <row r="7" spans="1:24" x14ac:dyDescent="0.25">
      <c r="A7" t="s">
        <v>20</v>
      </c>
      <c r="B7" s="20">
        <f>NPV(i_s_base,em_0_1 thisColumn2)</f>
        <v>98612.035126859599</v>
      </c>
      <c r="C7" s="20">
        <f>NPV(i_s_base,em_0_1 thisColumn2)</f>
        <v>114378.78108007449</v>
      </c>
      <c r="D7" s="20">
        <f>NPV(i_s_base,em_0_1 thisColumn2)</f>
        <v>95527.518593965404</v>
      </c>
      <c r="E7" s="20">
        <f>NPV(i_s_low,em_0_1 thisColumn2)</f>
        <v>127143.49732821131</v>
      </c>
      <c r="F7" s="20">
        <f>NPV(i_s_high,em_0_1 thisColumn2)</f>
        <v>78257.134888098371</v>
      </c>
      <c r="G7" s="20">
        <f>NPV(i_s_base,em_0_1 thisColumn2)</f>
        <v>100749.61642616766</v>
      </c>
      <c r="H7" s="20">
        <f>NPV(i_s_base,em_0_1 thisColumn2)</f>
        <v>98190.264945298826</v>
      </c>
      <c r="I7" s="20">
        <f>NPV(i_s_base,em_0_1 thisColumn2)</f>
        <v>99512.502901021508</v>
      </c>
      <c r="J7" s="20">
        <f>NPV(i_s_base,em_0_1 thisColumn2)</f>
        <v>96944.346821502055</v>
      </c>
      <c r="L7" t="s">
        <v>4</v>
      </c>
      <c r="M7">
        <f>-(G4-G3)</f>
        <v>158</v>
      </c>
      <c r="N7">
        <f>-(H4-H3)</f>
        <v>147</v>
      </c>
    </row>
    <row r="8" spans="1:24" x14ac:dyDescent="0.25">
      <c r="B8" s="19"/>
      <c r="C8" s="18"/>
      <c r="D8" s="18"/>
      <c r="E8" s="18"/>
      <c r="F8" s="18"/>
      <c r="G8" s="18"/>
      <c r="H8" s="18"/>
      <c r="I8" s="18"/>
      <c r="J8" s="18"/>
      <c r="L8" t="s">
        <v>3</v>
      </c>
      <c r="M8">
        <f>-(I4-I3)</f>
        <v>225</v>
      </c>
      <c r="N8">
        <f>-(J4-J3)</f>
        <v>80</v>
      </c>
    </row>
    <row r="9" spans="1:24" x14ac:dyDescent="0.25">
      <c r="A9" t="s">
        <v>21</v>
      </c>
      <c r="B9" s="20">
        <f t="shared" ref="B9:J9" si="0">-(npv_18-npv_0_1) * 10^6/(npv_em_18-npv_em_0_1)/10^3</f>
        <v>32.192365452688598</v>
      </c>
      <c r="C9" s="20">
        <f t="shared" si="0"/>
        <v>481.66405295939643</v>
      </c>
      <c r="D9" s="20">
        <f t="shared" si="0"/>
        <v>37.230430919613021</v>
      </c>
      <c r="E9" s="20">
        <f t="shared" si="0"/>
        <v>8.4141476784760627</v>
      </c>
      <c r="F9" s="20">
        <f t="shared" si="0"/>
        <v>39.653590943062071</v>
      </c>
      <c r="G9" s="20">
        <f t="shared" si="0"/>
        <v>23.69426303700417</v>
      </c>
      <c r="H9" s="20">
        <f t="shared" si="0"/>
        <v>30.923324713549629</v>
      </c>
      <c r="I9" s="20">
        <f t="shared" si="0"/>
        <v>46.971666586867705</v>
      </c>
      <c r="J9" s="20">
        <f t="shared" si="0"/>
        <v>24.154286592259091</v>
      </c>
    </row>
    <row r="11" spans="1:24" x14ac:dyDescent="0.25">
      <c r="A11" s="2" t="s">
        <v>15</v>
      </c>
    </row>
    <row r="12" spans="1:24" x14ac:dyDescent="0.25">
      <c r="A12" s="4" t="s">
        <v>13</v>
      </c>
      <c r="B12" t="s">
        <v>14</v>
      </c>
      <c r="L12" t="s">
        <v>22</v>
      </c>
    </row>
    <row r="13" spans="1:24" x14ac:dyDescent="0.25">
      <c r="A13" s="3">
        <v>0</v>
      </c>
      <c r="B13" s="5">
        <v>13478</v>
      </c>
      <c r="C13">
        <v>14836</v>
      </c>
      <c r="D13" s="6">
        <v>13478</v>
      </c>
      <c r="E13" s="6">
        <v>13478</v>
      </c>
      <c r="F13" s="6">
        <v>13478</v>
      </c>
      <c r="G13" s="6">
        <v>13478</v>
      </c>
      <c r="H13" s="6">
        <v>13478</v>
      </c>
      <c r="I13" s="6">
        <v>13478</v>
      </c>
      <c r="J13" s="7">
        <v>13478</v>
      </c>
      <c r="L13" t="s">
        <v>7</v>
      </c>
      <c r="M13" s="13">
        <f>B9</f>
        <v>32.192365452688598</v>
      </c>
    </row>
    <row r="14" spans="1:24" x14ac:dyDescent="0.25">
      <c r="A14" s="3">
        <v>1</v>
      </c>
      <c r="B14" s="8">
        <v>10869</v>
      </c>
      <c r="C14">
        <v>14674</v>
      </c>
      <c r="D14">
        <v>10623</v>
      </c>
      <c r="E14">
        <v>10869</v>
      </c>
      <c r="F14">
        <v>10869</v>
      </c>
      <c r="G14">
        <v>10795</v>
      </c>
      <c r="H14">
        <v>10956</v>
      </c>
      <c r="I14">
        <v>10869</v>
      </c>
      <c r="J14" s="9">
        <v>10869</v>
      </c>
      <c r="M14" t="s">
        <v>1</v>
      </c>
      <c r="N14" t="s">
        <v>0</v>
      </c>
      <c r="O14" t="s">
        <v>37</v>
      </c>
    </row>
    <row r="15" spans="1:24" x14ac:dyDescent="0.25">
      <c r="A15" s="3">
        <v>2</v>
      </c>
      <c r="B15" s="8">
        <v>10858</v>
      </c>
      <c r="C15">
        <v>13529</v>
      </c>
      <c r="D15">
        <v>10032</v>
      </c>
      <c r="E15">
        <v>10320</v>
      </c>
      <c r="F15">
        <v>10849</v>
      </c>
      <c r="G15">
        <v>10851</v>
      </c>
      <c r="H15">
        <v>10852</v>
      </c>
      <c r="I15">
        <v>10843</v>
      </c>
      <c r="J15" s="9">
        <v>10858</v>
      </c>
      <c r="L15" t="s">
        <v>2</v>
      </c>
      <c r="M15" s="14">
        <f>C9</f>
        <v>481.66405295939643</v>
      </c>
      <c r="N15" s="14">
        <f>D9</f>
        <v>37.230430919613021</v>
      </c>
      <c r="O15">
        <f>ABS(N15-M15)</f>
        <v>444.43362203978342</v>
      </c>
    </row>
    <row r="16" spans="1:24" x14ac:dyDescent="0.25">
      <c r="A16" s="3">
        <v>3</v>
      </c>
      <c r="B16" s="8">
        <v>10710</v>
      </c>
      <c r="C16">
        <v>14224</v>
      </c>
      <c r="D16">
        <v>10196</v>
      </c>
      <c r="E16">
        <v>10115</v>
      </c>
      <c r="F16">
        <v>10865</v>
      </c>
      <c r="G16">
        <v>10824</v>
      </c>
      <c r="H16">
        <v>10730</v>
      </c>
      <c r="I16">
        <v>10771</v>
      </c>
      <c r="J16" s="9">
        <v>10801</v>
      </c>
      <c r="L16" t="s">
        <v>6</v>
      </c>
      <c r="M16" s="14">
        <f>E9</f>
        <v>8.4141476784760627</v>
      </c>
      <c r="N16" s="14">
        <f>F9</f>
        <v>39.653590943062071</v>
      </c>
      <c r="O16">
        <f>ABS(N16-M16)</f>
        <v>31.239443264586008</v>
      </c>
    </row>
    <row r="17" spans="1:15" x14ac:dyDescent="0.25">
      <c r="A17" s="3">
        <v>4</v>
      </c>
      <c r="B17" s="8">
        <v>11846</v>
      </c>
      <c r="C17">
        <v>11049</v>
      </c>
      <c r="D17">
        <v>11300</v>
      </c>
      <c r="E17">
        <v>11221</v>
      </c>
      <c r="F17">
        <v>11857</v>
      </c>
      <c r="G17">
        <v>11819</v>
      </c>
      <c r="H17">
        <v>11867</v>
      </c>
      <c r="I17">
        <v>11911</v>
      </c>
      <c r="J17" s="9">
        <v>11652</v>
      </c>
      <c r="L17" t="s">
        <v>4</v>
      </c>
      <c r="M17" s="14">
        <f>G9</f>
        <v>23.69426303700417</v>
      </c>
      <c r="N17" s="14">
        <f>H9</f>
        <v>30.923324713549629</v>
      </c>
      <c r="O17">
        <f>ABS(N17-M17)</f>
        <v>7.2290616765454594</v>
      </c>
    </row>
    <row r="18" spans="1:15" x14ac:dyDescent="0.25">
      <c r="A18" s="3">
        <v>5</v>
      </c>
      <c r="B18" s="8">
        <v>12019</v>
      </c>
      <c r="C18">
        <v>11324</v>
      </c>
      <c r="D18">
        <v>11555</v>
      </c>
      <c r="E18">
        <v>11480</v>
      </c>
      <c r="F18">
        <v>12113</v>
      </c>
      <c r="G18">
        <v>11842</v>
      </c>
      <c r="H18">
        <v>12088</v>
      </c>
      <c r="I18">
        <v>12164</v>
      </c>
      <c r="J18" s="9">
        <v>11636</v>
      </c>
      <c r="L18" t="s">
        <v>3</v>
      </c>
      <c r="M18" s="14">
        <f>I9</f>
        <v>46.971666586867705</v>
      </c>
      <c r="N18" s="14">
        <f>J9</f>
        <v>24.154286592259091</v>
      </c>
      <c r="O18">
        <f>ABS(N18-M18)</f>
        <v>22.817379994608615</v>
      </c>
    </row>
    <row r="19" spans="1:15" x14ac:dyDescent="0.25">
      <c r="A19" s="3">
        <v>6</v>
      </c>
      <c r="B19" s="8">
        <v>11384</v>
      </c>
      <c r="C19">
        <v>11659</v>
      </c>
      <c r="D19">
        <v>11637</v>
      </c>
      <c r="E19">
        <v>11229</v>
      </c>
      <c r="F19">
        <v>12167</v>
      </c>
      <c r="G19">
        <v>11472</v>
      </c>
      <c r="H19">
        <v>11590</v>
      </c>
      <c r="I19">
        <v>11659</v>
      </c>
      <c r="J19" s="9">
        <v>11178</v>
      </c>
    </row>
    <row r="20" spans="1:15" x14ac:dyDescent="0.25">
      <c r="A20" s="3">
        <v>7</v>
      </c>
      <c r="B20" s="8">
        <v>10986</v>
      </c>
      <c r="C20">
        <v>12005</v>
      </c>
      <c r="D20">
        <v>10552</v>
      </c>
      <c r="E20">
        <v>10931</v>
      </c>
      <c r="F20">
        <v>11022</v>
      </c>
      <c r="G20">
        <v>10998</v>
      </c>
      <c r="H20">
        <v>11015</v>
      </c>
      <c r="I20">
        <v>11246</v>
      </c>
      <c r="J20" s="9">
        <v>10969</v>
      </c>
    </row>
    <row r="21" spans="1:15" x14ac:dyDescent="0.25">
      <c r="A21" s="3">
        <v>8</v>
      </c>
      <c r="B21" s="8">
        <v>11175</v>
      </c>
      <c r="C21">
        <v>12540</v>
      </c>
      <c r="D21">
        <v>10691</v>
      </c>
      <c r="E21">
        <v>11134</v>
      </c>
      <c r="F21">
        <v>11220</v>
      </c>
      <c r="G21">
        <v>11201</v>
      </c>
      <c r="H21">
        <v>11197</v>
      </c>
      <c r="I21">
        <v>11290</v>
      </c>
      <c r="J21" s="9">
        <v>11172</v>
      </c>
    </row>
    <row r="22" spans="1:15" x14ac:dyDescent="0.25">
      <c r="A22" s="3">
        <v>9</v>
      </c>
      <c r="B22" s="8">
        <v>11391</v>
      </c>
      <c r="C22">
        <v>12522</v>
      </c>
      <c r="D22">
        <v>10929</v>
      </c>
      <c r="E22">
        <v>11351</v>
      </c>
      <c r="F22">
        <v>11431</v>
      </c>
      <c r="G22">
        <v>11416</v>
      </c>
      <c r="H22">
        <v>11413</v>
      </c>
      <c r="I22">
        <v>11458</v>
      </c>
      <c r="J22" s="9">
        <v>11387</v>
      </c>
    </row>
    <row r="23" spans="1:15" x14ac:dyDescent="0.25">
      <c r="A23" s="3">
        <v>10</v>
      </c>
      <c r="B23" s="8">
        <v>11621</v>
      </c>
      <c r="C23">
        <v>13010</v>
      </c>
      <c r="D23">
        <v>11180</v>
      </c>
      <c r="E23">
        <v>11391</v>
      </c>
      <c r="F23">
        <v>11658</v>
      </c>
      <c r="G23">
        <v>11645</v>
      </c>
      <c r="H23">
        <v>11641</v>
      </c>
      <c r="I23">
        <v>11685</v>
      </c>
      <c r="J23" s="9">
        <v>11617</v>
      </c>
      <c r="M23" t="s">
        <v>1</v>
      </c>
      <c r="N23" t="s">
        <v>0</v>
      </c>
      <c r="O23" t="s">
        <v>37</v>
      </c>
    </row>
    <row r="24" spans="1:15" x14ac:dyDescent="0.25">
      <c r="A24" s="3">
        <v>11</v>
      </c>
      <c r="B24" s="8">
        <v>11864</v>
      </c>
      <c r="C24">
        <v>13526</v>
      </c>
      <c r="D24">
        <v>11446</v>
      </c>
      <c r="E24">
        <v>11383</v>
      </c>
      <c r="F24">
        <v>11900</v>
      </c>
      <c r="G24">
        <v>11886</v>
      </c>
      <c r="H24">
        <v>11883</v>
      </c>
      <c r="I24">
        <v>11925</v>
      </c>
      <c r="J24" s="9">
        <v>11787</v>
      </c>
      <c r="L24" t="s">
        <v>4</v>
      </c>
      <c r="M24">
        <v>23.69426303700417</v>
      </c>
      <c r="N24">
        <v>30.923324713549629</v>
      </c>
      <c r="O24">
        <v>7.2290616765454594</v>
      </c>
    </row>
    <row r="25" spans="1:15" x14ac:dyDescent="0.25">
      <c r="A25" s="3">
        <v>12</v>
      </c>
      <c r="B25" s="8">
        <v>12120</v>
      </c>
      <c r="C25">
        <v>14082</v>
      </c>
      <c r="D25">
        <v>11723</v>
      </c>
      <c r="E25">
        <v>11377</v>
      </c>
      <c r="F25">
        <v>12155</v>
      </c>
      <c r="G25">
        <v>12132</v>
      </c>
      <c r="H25">
        <v>12138</v>
      </c>
      <c r="I25">
        <v>12179</v>
      </c>
      <c r="J25" s="9">
        <v>12030</v>
      </c>
      <c r="L25" t="s">
        <v>3</v>
      </c>
      <c r="M25">
        <v>46.971666586867705</v>
      </c>
      <c r="N25">
        <v>24.154286592259091</v>
      </c>
      <c r="O25">
        <v>22.817379994608615</v>
      </c>
    </row>
    <row r="26" spans="1:15" x14ac:dyDescent="0.25">
      <c r="A26" s="3">
        <v>13</v>
      </c>
      <c r="B26" s="8">
        <v>12332</v>
      </c>
      <c r="C26">
        <v>14667</v>
      </c>
      <c r="D26">
        <v>11994</v>
      </c>
      <c r="E26">
        <v>11419</v>
      </c>
      <c r="F26">
        <v>12410</v>
      </c>
      <c r="G26">
        <v>12364</v>
      </c>
      <c r="H26">
        <v>12266</v>
      </c>
      <c r="I26">
        <v>12444</v>
      </c>
      <c r="J26" s="9">
        <v>12311</v>
      </c>
      <c r="L26" t="s">
        <v>6</v>
      </c>
      <c r="M26">
        <v>8.4141476784760627</v>
      </c>
      <c r="N26">
        <v>39.653590943062071</v>
      </c>
      <c r="O26">
        <v>31.239443264586008</v>
      </c>
    </row>
    <row r="27" spans="1:15" x14ac:dyDescent="0.25">
      <c r="A27" s="3">
        <v>14</v>
      </c>
      <c r="B27" s="8">
        <v>12640</v>
      </c>
      <c r="C27">
        <v>15281</v>
      </c>
      <c r="D27">
        <v>12279</v>
      </c>
      <c r="E27">
        <v>11498</v>
      </c>
      <c r="F27">
        <v>12662</v>
      </c>
      <c r="G27">
        <v>12589</v>
      </c>
      <c r="H27">
        <v>12280</v>
      </c>
      <c r="I27">
        <v>12686</v>
      </c>
      <c r="J27" s="9">
        <v>12563</v>
      </c>
      <c r="L27" t="s">
        <v>2</v>
      </c>
      <c r="M27">
        <v>481.66405295939643</v>
      </c>
      <c r="N27">
        <v>37.230430919613021</v>
      </c>
      <c r="O27">
        <v>444.43362203978342</v>
      </c>
    </row>
    <row r="28" spans="1:15" x14ac:dyDescent="0.25">
      <c r="A28" s="3">
        <v>15</v>
      </c>
      <c r="B28" s="8">
        <v>12911</v>
      </c>
      <c r="C28">
        <v>15896</v>
      </c>
      <c r="D28">
        <v>12569</v>
      </c>
      <c r="E28">
        <v>11620</v>
      </c>
      <c r="F28">
        <v>12885</v>
      </c>
      <c r="G28">
        <v>12859</v>
      </c>
      <c r="H28">
        <v>12291</v>
      </c>
      <c r="I28">
        <v>12976</v>
      </c>
      <c r="J28" s="9">
        <v>12833</v>
      </c>
    </row>
    <row r="29" spans="1:15" x14ac:dyDescent="0.25">
      <c r="A29" s="3">
        <v>16</v>
      </c>
      <c r="B29" s="8">
        <v>13195</v>
      </c>
      <c r="C29">
        <v>16591</v>
      </c>
      <c r="D29">
        <v>12871</v>
      </c>
      <c r="E29">
        <v>11792</v>
      </c>
      <c r="F29">
        <v>13166</v>
      </c>
      <c r="G29">
        <v>13142</v>
      </c>
      <c r="H29">
        <v>12300</v>
      </c>
      <c r="I29">
        <v>13256</v>
      </c>
      <c r="J29" s="9">
        <v>13117</v>
      </c>
    </row>
    <row r="30" spans="1:15" x14ac:dyDescent="0.25">
      <c r="A30" s="3">
        <v>17</v>
      </c>
      <c r="B30" s="8">
        <v>13453</v>
      </c>
      <c r="C30">
        <v>17411</v>
      </c>
      <c r="D30">
        <v>13157</v>
      </c>
      <c r="E30">
        <v>12022</v>
      </c>
      <c r="F30">
        <v>13460</v>
      </c>
      <c r="G30">
        <v>13438</v>
      </c>
      <c r="H30">
        <v>12308</v>
      </c>
      <c r="I30">
        <v>13549</v>
      </c>
      <c r="J30" s="9">
        <v>13413</v>
      </c>
    </row>
    <row r="31" spans="1:15" x14ac:dyDescent="0.25">
      <c r="A31" s="3">
        <v>18</v>
      </c>
      <c r="B31" s="8">
        <v>13740</v>
      </c>
      <c r="C31">
        <v>17994</v>
      </c>
      <c r="D31">
        <v>13449</v>
      </c>
      <c r="E31">
        <v>12311</v>
      </c>
      <c r="F31">
        <v>13766</v>
      </c>
      <c r="G31">
        <v>13746</v>
      </c>
      <c r="H31">
        <v>12334</v>
      </c>
      <c r="I31">
        <v>13854</v>
      </c>
      <c r="J31" s="9">
        <v>13721</v>
      </c>
    </row>
    <row r="32" spans="1:15" x14ac:dyDescent="0.25">
      <c r="A32" s="3">
        <v>19</v>
      </c>
      <c r="B32" s="10">
        <v>14061</v>
      </c>
      <c r="C32">
        <v>18959</v>
      </c>
      <c r="D32" s="11">
        <v>13859</v>
      </c>
      <c r="E32" s="11">
        <v>12580</v>
      </c>
      <c r="F32" s="11">
        <v>14202</v>
      </c>
      <c r="G32" s="11">
        <v>14175</v>
      </c>
      <c r="H32" s="11">
        <v>12312</v>
      </c>
      <c r="I32" s="11">
        <v>14173</v>
      </c>
      <c r="J32" s="12">
        <v>14042</v>
      </c>
    </row>
    <row r="34" spans="1:10" x14ac:dyDescent="0.25">
      <c r="A34" s="2" t="s">
        <v>16</v>
      </c>
    </row>
    <row r="35" spans="1:10" x14ac:dyDescent="0.25">
      <c r="A35" s="4" t="s">
        <v>13</v>
      </c>
      <c r="B35" t="s">
        <v>14</v>
      </c>
    </row>
    <row r="36" spans="1:10" x14ac:dyDescent="0.25">
      <c r="A36" s="3">
        <v>0</v>
      </c>
      <c r="B36">
        <v>13478</v>
      </c>
      <c r="C36" s="6">
        <v>14836</v>
      </c>
      <c r="D36">
        <v>13478</v>
      </c>
      <c r="E36" s="6">
        <v>13478</v>
      </c>
      <c r="F36" s="6">
        <v>13478</v>
      </c>
      <c r="G36" s="6">
        <v>13478</v>
      </c>
      <c r="H36" s="6">
        <v>13478</v>
      </c>
      <c r="I36" s="6">
        <v>13478</v>
      </c>
      <c r="J36" s="7">
        <v>13478</v>
      </c>
    </row>
    <row r="37" spans="1:10" x14ac:dyDescent="0.25">
      <c r="A37" s="3">
        <v>1</v>
      </c>
      <c r="B37">
        <v>10869</v>
      </c>
      <c r="C37">
        <v>15486</v>
      </c>
      <c r="D37">
        <v>10641</v>
      </c>
      <c r="E37">
        <v>10869</v>
      </c>
      <c r="F37">
        <v>10869</v>
      </c>
      <c r="G37">
        <v>10795</v>
      </c>
      <c r="H37">
        <v>10956</v>
      </c>
      <c r="I37">
        <v>10869</v>
      </c>
      <c r="J37" s="9">
        <v>10869</v>
      </c>
    </row>
    <row r="38" spans="1:10" x14ac:dyDescent="0.25">
      <c r="A38" s="3">
        <v>2</v>
      </c>
      <c r="B38">
        <v>10858</v>
      </c>
      <c r="C38">
        <v>12047</v>
      </c>
      <c r="D38">
        <v>9990</v>
      </c>
      <c r="E38">
        <v>10858</v>
      </c>
      <c r="F38">
        <v>10849</v>
      </c>
      <c r="G38">
        <v>10858</v>
      </c>
      <c r="H38">
        <v>10858</v>
      </c>
      <c r="I38">
        <v>10849</v>
      </c>
      <c r="J38" s="9">
        <v>10868</v>
      </c>
    </row>
    <row r="39" spans="1:10" x14ac:dyDescent="0.25">
      <c r="A39" s="3">
        <v>3</v>
      </c>
      <c r="B39">
        <v>10710</v>
      </c>
      <c r="C39">
        <v>12775</v>
      </c>
      <c r="D39">
        <v>10170</v>
      </c>
      <c r="E39">
        <v>10710</v>
      </c>
      <c r="F39">
        <v>10865</v>
      </c>
      <c r="G39">
        <v>10801</v>
      </c>
      <c r="H39">
        <v>10710</v>
      </c>
      <c r="I39">
        <v>10760</v>
      </c>
      <c r="J39" s="9">
        <v>10681</v>
      </c>
    </row>
    <row r="40" spans="1:10" x14ac:dyDescent="0.25">
      <c r="A40" s="3">
        <v>4</v>
      </c>
      <c r="B40">
        <v>11846</v>
      </c>
      <c r="C40">
        <v>11664</v>
      </c>
      <c r="D40">
        <v>11478</v>
      </c>
      <c r="E40">
        <v>11846</v>
      </c>
      <c r="F40">
        <v>11857</v>
      </c>
      <c r="G40">
        <v>11795</v>
      </c>
      <c r="H40">
        <v>11846</v>
      </c>
      <c r="I40">
        <v>12115</v>
      </c>
      <c r="J40" s="9">
        <v>11815</v>
      </c>
    </row>
    <row r="41" spans="1:10" x14ac:dyDescent="0.25">
      <c r="A41" s="3">
        <v>5</v>
      </c>
      <c r="B41">
        <v>12099</v>
      </c>
      <c r="C41">
        <v>12197</v>
      </c>
      <c r="D41">
        <v>11527</v>
      </c>
      <c r="E41">
        <v>12098</v>
      </c>
      <c r="F41">
        <v>12068</v>
      </c>
      <c r="G41">
        <v>12019</v>
      </c>
      <c r="H41">
        <v>12099</v>
      </c>
      <c r="I41">
        <v>12165</v>
      </c>
      <c r="J41" s="9">
        <v>12068</v>
      </c>
    </row>
    <row r="42" spans="1:10" x14ac:dyDescent="0.25">
      <c r="A42" s="3">
        <v>6</v>
      </c>
      <c r="B42">
        <v>12366</v>
      </c>
      <c r="C42">
        <v>12324</v>
      </c>
      <c r="D42">
        <v>11793</v>
      </c>
      <c r="E42">
        <v>12365</v>
      </c>
      <c r="F42">
        <v>12478</v>
      </c>
      <c r="G42">
        <v>12429</v>
      </c>
      <c r="H42">
        <v>12366</v>
      </c>
      <c r="I42">
        <v>12417</v>
      </c>
      <c r="J42" s="9">
        <v>12335</v>
      </c>
    </row>
    <row r="43" spans="1:10" x14ac:dyDescent="0.25">
      <c r="A43" s="3">
        <v>7</v>
      </c>
      <c r="B43">
        <v>12596</v>
      </c>
      <c r="C43">
        <v>13003</v>
      </c>
      <c r="D43">
        <v>12013</v>
      </c>
      <c r="E43">
        <v>12544</v>
      </c>
      <c r="F43">
        <v>12742</v>
      </c>
      <c r="G43">
        <v>12696</v>
      </c>
      <c r="H43">
        <v>12596</v>
      </c>
      <c r="I43">
        <v>12631</v>
      </c>
      <c r="J43" s="9">
        <v>12364</v>
      </c>
    </row>
    <row r="44" spans="1:10" x14ac:dyDescent="0.25">
      <c r="A44" s="3">
        <v>8</v>
      </c>
      <c r="B44">
        <v>12987</v>
      </c>
      <c r="C44">
        <v>13199</v>
      </c>
      <c r="D44">
        <v>12446</v>
      </c>
      <c r="E44">
        <v>12373</v>
      </c>
      <c r="F44">
        <v>12866</v>
      </c>
      <c r="G44">
        <v>12819</v>
      </c>
      <c r="H44">
        <v>12868</v>
      </c>
      <c r="I44">
        <v>13064</v>
      </c>
      <c r="J44" s="9">
        <v>12276</v>
      </c>
    </row>
    <row r="45" spans="1:10" x14ac:dyDescent="0.25">
      <c r="A45" s="3">
        <v>9</v>
      </c>
      <c r="B45">
        <v>13131</v>
      </c>
      <c r="C45">
        <v>13839</v>
      </c>
      <c r="D45">
        <v>12576</v>
      </c>
      <c r="E45">
        <v>12191</v>
      </c>
      <c r="F45">
        <v>13167</v>
      </c>
      <c r="G45">
        <v>13105</v>
      </c>
      <c r="H45">
        <v>13136</v>
      </c>
      <c r="I45">
        <v>13336</v>
      </c>
      <c r="J45" s="9">
        <v>12359</v>
      </c>
    </row>
    <row r="46" spans="1:10" x14ac:dyDescent="0.25">
      <c r="A46" s="3">
        <v>10</v>
      </c>
      <c r="B46">
        <v>13169</v>
      </c>
      <c r="C46">
        <v>14511</v>
      </c>
      <c r="D46">
        <v>12805</v>
      </c>
      <c r="E46">
        <v>12160</v>
      </c>
      <c r="F46">
        <v>13466</v>
      </c>
      <c r="G46">
        <v>13404</v>
      </c>
      <c r="H46">
        <v>13190</v>
      </c>
      <c r="I46">
        <v>13526</v>
      </c>
      <c r="J46" s="9">
        <v>12426</v>
      </c>
    </row>
    <row r="47" spans="1:10" x14ac:dyDescent="0.25">
      <c r="A47" s="3">
        <v>11</v>
      </c>
      <c r="B47">
        <v>13191</v>
      </c>
      <c r="C47">
        <v>15233</v>
      </c>
      <c r="D47">
        <v>12826</v>
      </c>
      <c r="E47">
        <v>12093</v>
      </c>
      <c r="F47">
        <v>13777</v>
      </c>
      <c r="G47">
        <v>13714</v>
      </c>
      <c r="H47">
        <v>13162</v>
      </c>
      <c r="I47">
        <v>13517</v>
      </c>
      <c r="J47" s="9">
        <v>12519</v>
      </c>
    </row>
    <row r="48" spans="1:10" x14ac:dyDescent="0.25">
      <c r="A48" s="3">
        <v>12</v>
      </c>
      <c r="B48">
        <v>13236</v>
      </c>
      <c r="C48">
        <v>15977</v>
      </c>
      <c r="D48">
        <v>12847</v>
      </c>
      <c r="E48">
        <v>12041</v>
      </c>
      <c r="F48">
        <v>14100</v>
      </c>
      <c r="G48">
        <v>14038</v>
      </c>
      <c r="H48">
        <v>13145</v>
      </c>
      <c r="I48">
        <v>13541</v>
      </c>
      <c r="J48" s="9">
        <v>12644</v>
      </c>
    </row>
    <row r="49" spans="1:10" x14ac:dyDescent="0.25">
      <c r="A49" s="3">
        <v>13</v>
      </c>
      <c r="B49">
        <v>13306</v>
      </c>
      <c r="C49">
        <v>16697</v>
      </c>
      <c r="D49">
        <v>12864</v>
      </c>
      <c r="E49">
        <v>12033</v>
      </c>
      <c r="F49">
        <v>14436</v>
      </c>
      <c r="G49">
        <v>14338</v>
      </c>
      <c r="H49">
        <v>13147</v>
      </c>
      <c r="I49">
        <v>13593</v>
      </c>
      <c r="J49" s="9">
        <v>12811</v>
      </c>
    </row>
    <row r="50" spans="1:10" x14ac:dyDescent="0.25">
      <c r="A50" s="3">
        <v>14</v>
      </c>
      <c r="B50">
        <v>13411</v>
      </c>
      <c r="C50">
        <v>17548</v>
      </c>
      <c r="D50">
        <v>12995</v>
      </c>
      <c r="E50">
        <v>12061</v>
      </c>
      <c r="F50">
        <v>14783</v>
      </c>
      <c r="G50">
        <v>14662</v>
      </c>
      <c r="H50">
        <v>13175</v>
      </c>
      <c r="I50">
        <v>13670</v>
      </c>
      <c r="J50" s="9">
        <v>12972</v>
      </c>
    </row>
    <row r="51" spans="1:10" x14ac:dyDescent="0.25">
      <c r="A51" s="3">
        <v>15</v>
      </c>
      <c r="B51">
        <v>13556</v>
      </c>
      <c r="C51">
        <v>18460</v>
      </c>
      <c r="D51">
        <v>13369</v>
      </c>
      <c r="E51">
        <v>12121</v>
      </c>
      <c r="F51">
        <v>15085</v>
      </c>
      <c r="G51">
        <v>14990</v>
      </c>
      <c r="H51">
        <v>13244</v>
      </c>
      <c r="I51">
        <v>13778</v>
      </c>
      <c r="J51" s="9">
        <v>13147</v>
      </c>
    </row>
    <row r="52" spans="1:10" x14ac:dyDescent="0.25">
      <c r="A52" s="3">
        <v>16</v>
      </c>
      <c r="B52">
        <v>13753</v>
      </c>
      <c r="C52">
        <v>19381</v>
      </c>
      <c r="D52">
        <v>13734</v>
      </c>
      <c r="E52">
        <v>12222</v>
      </c>
      <c r="F52">
        <v>15431</v>
      </c>
      <c r="G52">
        <v>15285</v>
      </c>
      <c r="H52">
        <v>13363</v>
      </c>
      <c r="I52">
        <v>13933</v>
      </c>
      <c r="J52" s="9">
        <v>13392</v>
      </c>
    </row>
    <row r="53" spans="1:10" x14ac:dyDescent="0.25">
      <c r="A53" s="3">
        <v>17</v>
      </c>
      <c r="B53">
        <v>13942</v>
      </c>
      <c r="C53">
        <v>20307</v>
      </c>
      <c r="D53">
        <v>14088</v>
      </c>
      <c r="E53">
        <v>12371</v>
      </c>
      <c r="F53">
        <v>15805</v>
      </c>
      <c r="G53">
        <v>15663</v>
      </c>
      <c r="H53">
        <v>13536</v>
      </c>
      <c r="I53">
        <v>14141</v>
      </c>
      <c r="J53" s="9">
        <v>13781</v>
      </c>
    </row>
    <row r="54" spans="1:10" x14ac:dyDescent="0.25">
      <c r="A54" s="3">
        <v>18</v>
      </c>
      <c r="B54">
        <v>14204</v>
      </c>
      <c r="C54">
        <v>21258</v>
      </c>
      <c r="D54">
        <v>14495</v>
      </c>
      <c r="E54">
        <v>12569</v>
      </c>
      <c r="F54">
        <v>16191</v>
      </c>
      <c r="G54">
        <v>15996</v>
      </c>
      <c r="H54">
        <v>13763</v>
      </c>
      <c r="I54">
        <v>14406</v>
      </c>
      <c r="J54" s="9">
        <v>14181</v>
      </c>
    </row>
    <row r="55" spans="1:10" x14ac:dyDescent="0.25">
      <c r="A55" s="3">
        <v>19</v>
      </c>
      <c r="B55">
        <v>14617</v>
      </c>
      <c r="C55" s="11">
        <v>22234</v>
      </c>
      <c r="D55">
        <v>14912</v>
      </c>
      <c r="E55" s="11">
        <v>12740</v>
      </c>
      <c r="F55" s="11">
        <v>16589</v>
      </c>
      <c r="G55" s="11">
        <v>16558</v>
      </c>
      <c r="H55" s="11">
        <v>13902</v>
      </c>
      <c r="I55" s="11">
        <v>14624</v>
      </c>
      <c r="J55" s="12">
        <v>14596</v>
      </c>
    </row>
  </sheetData>
  <sortState xmlns:xlrd2="http://schemas.microsoft.com/office/spreadsheetml/2017/richdata2" ref="L24:O27">
    <sortCondition ref="O24:O27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EBF72-5054-475B-9F96-B481BFCA67BF}">
  <sheetPr>
    <tabColor theme="9"/>
  </sheetPr>
  <dimension ref="A1:Z29"/>
  <sheetViews>
    <sheetView workbookViewId="0">
      <selection activeCell="I35" sqref="I35"/>
    </sheetView>
  </sheetViews>
  <sheetFormatPr defaultRowHeight="15" x14ac:dyDescent="0.25"/>
  <cols>
    <col min="1" max="1" width="17.140625" customWidth="1"/>
  </cols>
  <sheetData>
    <row r="1" spans="1:19" x14ac:dyDescent="0.25">
      <c r="A1" t="s">
        <v>26</v>
      </c>
      <c r="B1" t="s">
        <v>12</v>
      </c>
      <c r="C1" t="s">
        <v>27</v>
      </c>
      <c r="D1" s="1" t="s">
        <v>2</v>
      </c>
      <c r="E1" s="1"/>
      <c r="F1" s="1" t="s">
        <v>27</v>
      </c>
      <c r="G1" s="21" t="s">
        <v>6</v>
      </c>
      <c r="H1" s="15"/>
      <c r="I1" s="1" t="s">
        <v>27</v>
      </c>
      <c r="J1" s="1" t="s">
        <v>4</v>
      </c>
      <c r="K1" s="1"/>
      <c r="L1" s="16" t="s">
        <v>27</v>
      </c>
      <c r="M1" s="1" t="s">
        <v>5</v>
      </c>
      <c r="N1" s="1"/>
      <c r="O1" s="1" t="s">
        <v>27</v>
      </c>
      <c r="P1" s="1" t="s">
        <v>3</v>
      </c>
      <c r="Q1" s="1"/>
      <c r="S1" s="22" t="s">
        <v>39</v>
      </c>
    </row>
    <row r="2" spans="1:19" x14ac:dyDescent="0.25">
      <c r="D2" t="s">
        <v>10</v>
      </c>
      <c r="E2" t="s">
        <v>11</v>
      </c>
      <c r="G2" t="s">
        <v>10</v>
      </c>
      <c r="H2" t="s">
        <v>11</v>
      </c>
      <c r="J2" t="s">
        <v>10</v>
      </c>
      <c r="K2" t="s">
        <v>11</v>
      </c>
      <c r="M2" t="s">
        <v>10</v>
      </c>
      <c r="N2" t="s">
        <v>11</v>
      </c>
      <c r="P2" t="s">
        <v>10</v>
      </c>
      <c r="Q2" t="s">
        <v>11</v>
      </c>
      <c r="S2" s="22"/>
    </row>
    <row r="3" spans="1:19" x14ac:dyDescent="0.25">
      <c r="S3" s="22"/>
    </row>
    <row r="4" spans="1:19" x14ac:dyDescent="0.25">
      <c r="S4" s="22"/>
    </row>
    <row r="5" spans="1:19" x14ac:dyDescent="0.25">
      <c r="A5" t="s">
        <v>24</v>
      </c>
      <c r="B5" s="18">
        <v>4.9000000000000004</v>
      </c>
      <c r="D5" s="18">
        <v>4.9000000000000004</v>
      </c>
      <c r="E5" s="18">
        <v>4.9000000000000004</v>
      </c>
      <c r="G5" s="18">
        <v>5.7</v>
      </c>
      <c r="H5" s="18">
        <v>4.9000000000000004</v>
      </c>
      <c r="J5" s="18">
        <v>4.9000000000000004</v>
      </c>
      <c r="K5" s="18">
        <v>4.9000000000000004</v>
      </c>
      <c r="M5" s="18">
        <v>4.9000000000000004</v>
      </c>
      <c r="N5" s="18">
        <v>4.9000000000000004</v>
      </c>
      <c r="P5" s="18">
        <v>3.86</v>
      </c>
      <c r="Q5" s="18">
        <v>5.84</v>
      </c>
      <c r="S5" s="22">
        <v>5.27</v>
      </c>
    </row>
    <row r="6" spans="1:19" x14ac:dyDescent="0.25">
      <c r="A6" t="s">
        <v>25</v>
      </c>
      <c r="B6" s="18">
        <v>14.3</v>
      </c>
      <c r="D6" s="18">
        <v>5.0999999999999996</v>
      </c>
      <c r="E6" s="18">
        <v>15</v>
      </c>
      <c r="G6" s="18">
        <v>15</v>
      </c>
      <c r="H6" s="18">
        <v>14</v>
      </c>
      <c r="J6" s="18">
        <v>15</v>
      </c>
      <c r="K6" s="18">
        <v>14.2</v>
      </c>
      <c r="M6" s="18">
        <v>13.6</v>
      </c>
      <c r="N6" s="18">
        <v>15</v>
      </c>
      <c r="P6" s="18">
        <v>13.76</v>
      </c>
      <c r="Q6" s="18">
        <v>15</v>
      </c>
      <c r="S6" s="22">
        <v>7.83</v>
      </c>
    </row>
    <row r="7" spans="1:19" x14ac:dyDescent="0.25">
      <c r="A7" t="s">
        <v>28</v>
      </c>
      <c r="B7">
        <f>B6-B5</f>
        <v>9.4</v>
      </c>
      <c r="D7">
        <f t="shared" ref="D7:S7" si="0">D6-D5</f>
        <v>0.19999999999999929</v>
      </c>
      <c r="E7">
        <f t="shared" si="0"/>
        <v>10.1</v>
      </c>
      <c r="G7">
        <f t="shared" si="0"/>
        <v>9.3000000000000007</v>
      </c>
      <c r="H7">
        <f t="shared" si="0"/>
        <v>9.1</v>
      </c>
      <c r="J7">
        <f t="shared" si="0"/>
        <v>10.1</v>
      </c>
      <c r="K7">
        <f t="shared" si="0"/>
        <v>9.2999999999999989</v>
      </c>
      <c r="M7">
        <f t="shared" si="0"/>
        <v>8.6999999999999993</v>
      </c>
      <c r="N7">
        <f t="shared" si="0"/>
        <v>10.1</v>
      </c>
      <c r="P7">
        <f t="shared" si="0"/>
        <v>9.9</v>
      </c>
      <c r="Q7">
        <f t="shared" si="0"/>
        <v>9.16</v>
      </c>
      <c r="S7" s="22">
        <f t="shared" si="0"/>
        <v>2.5600000000000005</v>
      </c>
    </row>
    <row r="9" spans="1:19" x14ac:dyDescent="0.25">
      <c r="E9" t="s">
        <v>38</v>
      </c>
      <c r="G9" t="s">
        <v>38</v>
      </c>
      <c r="J9" t="s">
        <v>38</v>
      </c>
      <c r="N9" t="s">
        <v>38</v>
      </c>
      <c r="Q9" t="s">
        <v>38</v>
      </c>
    </row>
    <row r="29" spans="26:26" x14ac:dyDescent="0.25">
      <c r="Z29" t="s">
        <v>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5820-82AF-4107-9C3A-45E963B94ACE}">
  <sheetPr>
    <tabColor theme="9"/>
  </sheetPr>
  <dimension ref="A1:E24"/>
  <sheetViews>
    <sheetView topLeftCell="A8" workbookViewId="0">
      <selection activeCell="I24" sqref="I24"/>
    </sheetView>
  </sheetViews>
  <sheetFormatPr defaultRowHeight="15" x14ac:dyDescent="0.25"/>
  <cols>
    <col min="2" max="2" width="17.5703125" bestFit="1" customWidth="1"/>
  </cols>
  <sheetData>
    <row r="1" spans="1:5" ht="15.75" thickBot="1" x14ac:dyDescent="0.3">
      <c r="A1" t="s">
        <v>46</v>
      </c>
    </row>
    <row r="2" spans="1:5" x14ac:dyDescent="0.25">
      <c r="A2" s="23"/>
      <c r="B2" s="24"/>
      <c r="C2" s="24" t="s">
        <v>40</v>
      </c>
      <c r="D2" s="24" t="s">
        <v>41</v>
      </c>
      <c r="E2" s="25" t="s">
        <v>42</v>
      </c>
    </row>
    <row r="3" spans="1:5" x14ac:dyDescent="0.25">
      <c r="A3" s="26">
        <v>2030</v>
      </c>
      <c r="B3" t="s">
        <v>45</v>
      </c>
      <c r="C3">
        <v>1141</v>
      </c>
      <c r="D3">
        <v>2428</v>
      </c>
      <c r="E3" s="27">
        <v>1603</v>
      </c>
    </row>
    <row r="4" spans="1:5" x14ac:dyDescent="0.25">
      <c r="A4" s="26"/>
      <c r="B4" t="s">
        <v>44</v>
      </c>
      <c r="C4">
        <v>1141</v>
      </c>
      <c r="D4">
        <v>2428</v>
      </c>
      <c r="E4" s="27">
        <v>1602</v>
      </c>
    </row>
    <row r="5" spans="1:5" x14ac:dyDescent="0.25">
      <c r="A5" s="26"/>
      <c r="B5" t="s">
        <v>43</v>
      </c>
      <c r="C5">
        <v>1162</v>
      </c>
      <c r="D5">
        <v>2408</v>
      </c>
      <c r="E5" s="27">
        <v>1603</v>
      </c>
    </row>
    <row r="6" spans="1:5" x14ac:dyDescent="0.25">
      <c r="A6" s="26">
        <v>2040</v>
      </c>
      <c r="B6" t="s">
        <v>45</v>
      </c>
      <c r="C6">
        <v>2573</v>
      </c>
      <c r="D6">
        <v>2428</v>
      </c>
      <c r="E6" s="27">
        <v>4976</v>
      </c>
    </row>
    <row r="7" spans="1:5" x14ac:dyDescent="0.25">
      <c r="A7" s="26"/>
      <c r="B7" t="s">
        <v>44</v>
      </c>
      <c r="C7">
        <v>2759</v>
      </c>
      <c r="D7">
        <v>2428</v>
      </c>
      <c r="E7" s="27">
        <v>2639</v>
      </c>
    </row>
    <row r="8" spans="1:5" ht="15.75" thickBot="1" x14ac:dyDescent="0.3">
      <c r="A8" s="28"/>
      <c r="B8" s="29" t="s">
        <v>43</v>
      </c>
      <c r="C8" s="29">
        <v>2780</v>
      </c>
      <c r="D8" s="29">
        <v>2408</v>
      </c>
      <c r="E8" s="30">
        <v>2640</v>
      </c>
    </row>
    <row r="14" spans="1:5" x14ac:dyDescent="0.25">
      <c r="A14" t="s">
        <v>47</v>
      </c>
    </row>
    <row r="15" spans="1:5" x14ac:dyDescent="0.25">
      <c r="B15" t="s">
        <v>45</v>
      </c>
      <c r="C15">
        <v>194</v>
      </c>
    </row>
    <row r="16" spans="1:5" x14ac:dyDescent="0.25">
      <c r="B16" t="s">
        <v>44</v>
      </c>
      <c r="C16">
        <v>195</v>
      </c>
    </row>
    <row r="17" spans="1:3" x14ac:dyDescent="0.25">
      <c r="B17" t="s">
        <v>43</v>
      </c>
      <c r="C17">
        <v>194</v>
      </c>
    </row>
    <row r="21" spans="1:3" x14ac:dyDescent="0.25">
      <c r="A21" t="s">
        <v>48</v>
      </c>
    </row>
    <row r="22" spans="1:3" x14ac:dyDescent="0.25">
      <c r="B22" t="s">
        <v>45</v>
      </c>
      <c r="C22">
        <v>17632</v>
      </c>
    </row>
    <row r="23" spans="1:3" x14ac:dyDescent="0.25">
      <c r="B23" t="s">
        <v>44</v>
      </c>
      <c r="C23">
        <v>17805</v>
      </c>
    </row>
    <row r="24" spans="1:3" x14ac:dyDescent="0.25">
      <c r="B24" t="s">
        <v>43</v>
      </c>
      <c r="C24">
        <v>17959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sensitivity_ranges</vt:lpstr>
      <vt:lpstr>Gas Prod</vt:lpstr>
      <vt:lpstr>shadow_price_18%</vt:lpstr>
      <vt:lpstr>near_optimal</vt:lpstr>
      <vt:lpstr>RE_cost</vt:lpstr>
      <vt:lpstr>em_0_1</vt:lpstr>
      <vt:lpstr>em_18</vt:lpstr>
      <vt:lpstr>npv_0_1</vt:lpstr>
      <vt:lpstr>npv_18</vt:lpstr>
      <vt:lpstr>npv_em_0_1</vt:lpstr>
      <vt:lpstr>npv_em_18</vt:lpstr>
      <vt:lpstr>'shadow_price_18%'!thisColumn2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 Olleik</dc:creator>
  <cp:lastModifiedBy>Majd Olleik</cp:lastModifiedBy>
  <dcterms:created xsi:type="dcterms:W3CDTF">2022-04-19T13:17:34Z</dcterms:created>
  <dcterms:modified xsi:type="dcterms:W3CDTF">2024-07-16T12:48:32Z</dcterms:modified>
</cp:coreProperties>
</file>