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FORÇ" sheetId="1" r:id="rId4"/>
    <sheet state="visible" name="COST" sheetId="2" r:id="rId5"/>
    <sheet state="visible" name="FASECASOS" sheetId="3" r:id="rId6"/>
    <sheet state="visible" name="FASEHORESCÀRREC" sheetId="4" r:id="rId7"/>
    <sheet state="visible" name="FASESOBJECTIUS" sheetId="5" r:id="rId8"/>
    <sheet state="visible" name="DEFINICIÓACTIVITATS" sheetId="6" r:id="rId9"/>
    <sheet state="visible" name="DIAGRAMAGANTT" sheetId="7" r:id="rId10"/>
  </sheets>
  <definedNames/>
  <calcPr/>
  <extLst>
    <ext uri="GoogleSheetsCustomDataVersion2">
      <go:sheetsCustomData xmlns:go="http://customooxmlschemas.google.com/" r:id="rId11" roundtripDataChecksum="UTRYjTJZ3nOd08oJQ23w5Wy0TmBwbOkwax2PAyheMEg="/>
    </ext>
  </extLst>
</workbook>
</file>

<file path=xl/sharedStrings.xml><?xml version="1.0" encoding="utf-8"?>
<sst xmlns="http://schemas.openxmlformats.org/spreadsheetml/2006/main" count="454" uniqueCount="216">
  <si>
    <t>ESTIMACIÓ DEL TEMPS</t>
  </si>
  <si>
    <t>FÒRMULES</t>
  </si>
  <si>
    <t>ESTIMACIÓ DE TEMPS</t>
  </si>
  <si>
    <t>EstimacióTemps = UCP * PF</t>
  </si>
  <si>
    <t>UCP</t>
  </si>
  <si>
    <t>UCP = (UUCW + UAW) * TCF * ECF</t>
  </si>
  <si>
    <t>UUCW</t>
  </si>
  <si>
    <t>UUCW = ∑c : c∈casosÚs : pes(c)</t>
  </si>
  <si>
    <t>UAW</t>
  </si>
  <si>
    <t>UAW = ∑a : a∈actors : pes(a)</t>
  </si>
  <si>
    <t>TCF</t>
  </si>
  <si>
    <t>TCF = 0.6+ ( ∑f: f∈fTec: pes(f)*prioritat(f)/100)</t>
  </si>
  <si>
    <t>ECF</t>
  </si>
  <si>
    <t>ECF = 1.4 + (-0.03* (∑f: f∈fEnv: pes(f)*prioritat(f)/100))</t>
  </si>
  <si>
    <t>PF</t>
  </si>
  <si>
    <t>PF = Usar un valor entre 15 i 30</t>
  </si>
  <si>
    <t>CÀLCUL</t>
  </si>
  <si>
    <t>CAS D'ÚS</t>
  </si>
  <si>
    <t>COMPLEXITAT</t>
  </si>
  <si>
    <t>PES</t>
  </si>
  <si>
    <t>Registrar usuari</t>
  </si>
  <si>
    <t>SIMPLE</t>
  </si>
  <si>
    <t>Iniciar sessió autoritzat</t>
  </si>
  <si>
    <t>MIG</t>
  </si>
  <si>
    <t>Iniciar sessió pacient</t>
  </si>
  <si>
    <t>Sortir de la sessió</t>
  </si>
  <si>
    <t>Eliminar compte</t>
  </si>
  <si>
    <t>Iniciar consulta</t>
  </si>
  <si>
    <t>Descriure problema</t>
  </si>
  <si>
    <t>Pujar fotos</t>
  </si>
  <si>
    <t>Buscar problemes semblants</t>
  </si>
  <si>
    <t>Consultar historial</t>
  </si>
  <si>
    <t>Consultar consultes anteriors</t>
  </si>
  <si>
    <t>Acabar conversa</t>
  </si>
  <si>
    <t>Redireccionar a sol·licitar cita</t>
  </si>
  <si>
    <t>COMPLEX</t>
  </si>
  <si>
    <t>Penjar publicació</t>
  </si>
  <si>
    <t>Verificar informe</t>
  </si>
  <si>
    <t>Verificar publicació</t>
  </si>
  <si>
    <t xml:space="preserve">Eliminar publicació </t>
  </si>
  <si>
    <t>Eliminar publicació errònia</t>
  </si>
  <si>
    <t>ACTOR</t>
  </si>
  <si>
    <t>PACIENT</t>
  </si>
  <si>
    <t>METGE</t>
  </si>
  <si>
    <t>LA MEVA SALUT</t>
  </si>
  <si>
    <t>API GENERALITAT DE CATALUNYA</t>
  </si>
  <si>
    <t>COMPLEXITAT TÈCNICA</t>
  </si>
  <si>
    <t>PRIORITAT</t>
  </si>
  <si>
    <t>PES*PRIORITAT/100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</si>
  <si>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</si>
  <si>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</si>
  <si>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</si>
  <si>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</si>
  <si>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</si>
  <si>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</si>
  <si>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</si>
  <si>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PORTABILITY</t>
  </si>
  <si>
    <t>EASY TO CHANGE</t>
  </si>
  <si>
    <t>CONCURRENCY</t>
  </si>
  <si>
    <t>SPECIAL SECURITY FEATURES</t>
  </si>
  <si>
    <t>PROVIDES DIRECT ACCESS FOR THIRD PARTIES</t>
  </si>
  <si>
    <t>SPECIAL USER TRAINING FACILITIES ARE REQUIRED</t>
  </si>
  <si>
    <t>FACTOR D'ENTORN</t>
  </si>
  <si>
    <t>AVALUACIÓ</t>
  </si>
  <si>
    <t>PES*AVALUACIÓ</t>
  </si>
  <si>
    <t>FAMILIARITY WITH UP</t>
  </si>
  <si>
    <t>PART-TIME WORKERS</t>
  </si>
  <si>
    <t>ANALYST CAPABILITY</t>
  </si>
  <si>
    <t>APPLICATION EXPERIENCE</t>
  </si>
  <si>
    <t>OBJECT-ORIENTED EXPERIENCE</t>
  </si>
  <si>
    <t>MOTIVATION</t>
  </si>
  <si>
    <t>DIFFICULT PROGRAMMING LANGUAGE</t>
  </si>
  <si>
    <t>STABLE REQUIREMENTS</t>
  </si>
  <si>
    <t>ESTIMACIÓ DEL COST</t>
  </si>
  <si>
    <t>INFORMACIÓ DONADA</t>
  </si>
  <si>
    <t>Rol</t>
  </si>
  <si>
    <t>Inception (5%)</t>
  </si>
  <si>
    <t>Elaboration (20%)</t>
  </si>
  <si>
    <t>Construction (65%)</t>
  </si>
  <si>
    <t>Transition (10%)</t>
  </si>
  <si>
    <t>Cap de projecte</t>
  </si>
  <si>
    <t>Programador Sènior</t>
  </si>
  <si>
    <t>Programador Junior</t>
  </si>
  <si>
    <t>Dissenyador gràfic</t>
  </si>
  <si>
    <t>Enginyer de requisits</t>
  </si>
  <si>
    <t>Arquitecte del software</t>
  </si>
  <si>
    <t>Tester</t>
  </si>
  <si>
    <t>Preu/Hora</t>
  </si>
  <si>
    <t>Persones</t>
  </si>
  <si>
    <t>Esforç</t>
  </si>
  <si>
    <t>Hores/Carrec</t>
  </si>
  <si>
    <t>Hores/Persona</t>
  </si>
  <si>
    <t>Cost/Carrec</t>
  </si>
  <si>
    <t>Cost/Persona</t>
  </si>
  <si>
    <t>SS</t>
  </si>
  <si>
    <t>Euros fixes</t>
  </si>
  <si>
    <t>Cost/Persona + SS + Euros fixes</t>
  </si>
  <si>
    <t>Despeses estructurals (15%)</t>
  </si>
  <si>
    <t>Total brut/persona</t>
  </si>
  <si>
    <t>Total brut/carrec</t>
  </si>
  <si>
    <t>Suma total</t>
  </si>
  <si>
    <t>Benefici(50%)</t>
  </si>
  <si>
    <t>Contingències(10%)</t>
  </si>
  <si>
    <t>Pressupost final</t>
  </si>
  <si>
    <t>Hores totals projecte</t>
  </si>
  <si>
    <t>CASOS D'ÚS A CADA FASE</t>
  </si>
  <si>
    <t>INCEPTION</t>
  </si>
  <si>
    <t>ELABORATION</t>
  </si>
  <si>
    <t>CONSTRUCTION</t>
  </si>
  <si>
    <t>TRANSITION</t>
  </si>
  <si>
    <t>Identificat</t>
  </si>
  <si>
    <t>Esbossat</t>
  </si>
  <si>
    <t>Analitzat</t>
  </si>
  <si>
    <t>Complet</t>
  </si>
  <si>
    <t>Refinat</t>
  </si>
  <si>
    <t>ESTAT DE CAS D'ÚS</t>
  </si>
  <si>
    <t>IDENTIFICAT</t>
  </si>
  <si>
    <t>ESBOSSAT</t>
  </si>
  <si>
    <t>REFINAT</t>
  </si>
  <si>
    <t>ANALITZAT</t>
  </si>
  <si>
    <t>COMPLET</t>
  </si>
  <si>
    <t>CASOS DÚS A CADA FASE</t>
  </si>
  <si>
    <t>HORES PER CÀRREC I FASE</t>
  </si>
  <si>
    <t>Trensition (10%)</t>
  </si>
  <si>
    <t>HORES TOTALS PROJECTE</t>
  </si>
  <si>
    <t>HORES PER PERSONA I FASE</t>
  </si>
  <si>
    <t>DATES LÍMIT DE CADA FASE (SUPOSANT QUE COMENCEM EL 8 DE MARÇ)</t>
  </si>
  <si>
    <t>Díes laborables</t>
  </si>
  <si>
    <t>díes laborables</t>
  </si>
  <si>
    <t>Data límit</t>
  </si>
  <si>
    <t>Effort (%)</t>
  </si>
  <si>
    <t>Effort (Hores)</t>
  </si>
  <si>
    <t>Schedule (%)</t>
  </si>
  <si>
    <t>Schedule (hores)</t>
  </si>
  <si>
    <t>Fase</t>
  </si>
  <si>
    <t>Iteració</t>
  </si>
  <si>
    <t>Objectius principals</t>
  </si>
  <si>
    <t>Dates</t>
  </si>
  <si>
    <t>Staff</t>
  </si>
  <si>
    <t>Inception</t>
  </si>
  <si>
    <t>I1</t>
  </si>
  <si>
    <t>Definir visió</t>
  </si>
  <si>
    <t>08/03/24-05/04/24</t>
  </si>
  <si>
    <t>Determinar abast del projecte</t>
  </si>
  <si>
    <t>Definir l'arquitectura candidata i el software a utilitzar</t>
  </si>
  <si>
    <t>Crear el cas de negoci</t>
  </si>
  <si>
    <t>Crear el pla de desenvolupament de software</t>
  </si>
  <si>
    <t>Elaboration</t>
  </si>
  <si>
    <t>E1</t>
  </si>
  <si>
    <t>Instal·lar i provar l'arquitectura</t>
  </si>
  <si>
    <t>06/04/24-13/07/24</t>
  </si>
  <si>
    <t>Validar detalls dels requisits</t>
  </si>
  <si>
    <t>Implementar casos d'ús prioritaris</t>
  </si>
  <si>
    <t>E2</t>
  </si>
  <si>
    <t>Mitigar riscos arquitectònics</t>
  </si>
  <si>
    <t>Completar la prova de l'arquitectura</t>
  </si>
  <si>
    <t>Implementar casos d'ús addicionals</t>
  </si>
  <si>
    <t>Construction</t>
  </si>
  <si>
    <t>C1</t>
  </si>
  <si>
    <t>Descriure casos d’ús addicionals</t>
  </si>
  <si>
    <t>14/07/24-11/04/25</t>
  </si>
  <si>
    <t>Dissenyar subsistemes addicionals</t>
  </si>
  <si>
    <t>Implementar casos d’ús i subsist.</t>
  </si>
  <si>
    <t>Integrar el producte i validar l’estat</t>
  </si>
  <si>
    <t>C2</t>
  </si>
  <si>
    <t>ídem</t>
  </si>
  <si>
    <t>C3</t>
  </si>
  <si>
    <t>Ídem +</t>
  </si>
  <si>
    <t>Planificar versió beta i suport usuari</t>
  </si>
  <si>
    <t>Transition</t>
  </si>
  <si>
    <t>T1</t>
  </si>
  <si>
    <t>Desplegar beta en client</t>
  </si>
  <si>
    <t>12/04/25-07/06/25</t>
  </si>
  <si>
    <t>Obtenir i processar feedback</t>
  </si>
  <si>
    <t>Finalitzar suport usuari</t>
  </si>
  <si>
    <t>Entrega a client</t>
  </si>
  <si>
    <t>DIAGRAMA DE GANTT</t>
  </si>
  <si>
    <t>DEFINICIÓ DE LES ACTIVITATS</t>
  </si>
  <si>
    <t>ID</t>
  </si>
  <si>
    <t>NOM</t>
  </si>
  <si>
    <t>DURACIÓ</t>
  </si>
  <si>
    <t>PERSONAL</t>
  </si>
  <si>
    <t>DEPENDÈNCIES</t>
  </si>
  <si>
    <t>A</t>
  </si>
  <si>
    <t>Definir la visió</t>
  </si>
  <si>
    <t>Cap de projecte (CP)</t>
  </si>
  <si>
    <t>-</t>
  </si>
  <si>
    <t>B</t>
  </si>
  <si>
    <t>Definir l'estat de l'empresa</t>
  </si>
  <si>
    <t>C</t>
  </si>
  <si>
    <t>Determinar l'abast del projecte</t>
  </si>
  <si>
    <t>D</t>
  </si>
  <si>
    <t>Identificar les parts interessades</t>
  </si>
  <si>
    <t>Enginyer de requisits (ER)</t>
  </si>
  <si>
    <t>E</t>
  </si>
  <si>
    <t>Definir una arquitectura candidata</t>
  </si>
  <si>
    <t>Arquitecte de software (AS)</t>
  </si>
  <si>
    <t>F</t>
  </si>
  <si>
    <t>Planificar el cas de negoci</t>
  </si>
  <si>
    <t>G</t>
  </si>
  <si>
    <t>Definir el pla de desenvolupament del software</t>
  </si>
  <si>
    <t>H</t>
  </si>
  <si>
    <t>Crear el pla de desenvolupament del software</t>
  </si>
  <si>
    <t>Cap de projecte (CP), Enginyer de requisits (ER)</t>
  </si>
  <si>
    <t>I</t>
  </si>
  <si>
    <t>Determinar els casos d'ús del sistema</t>
  </si>
  <si>
    <t>J</t>
  </si>
  <si>
    <t>Especificar els requisits no funcionals</t>
  </si>
  <si>
    <t>K</t>
  </si>
  <si>
    <t>Refinar la definició del sistema</t>
  </si>
  <si>
    <t>L</t>
  </si>
  <si>
    <t>Estimar els riscos potencials</t>
  </si>
  <si>
    <t>CP</t>
  </si>
  <si>
    <t>ER</t>
  </si>
  <si>
    <t>AS</t>
  </si>
  <si>
    <t>CP + 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</si>
</sst>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€&quot;"/>
    <numFmt numFmtId="165" formatCode="dd/mm/yyyy"/>
    <numFmt numFmtId="166" formatCode="dd\.mm\.yyyy"/>
  </numFmts>
  <fonts count="23">
    <font>
      <sz val="10.0"/>
      <color rgb="FF000000"/>
      <name val="Arial"/>
      <scheme val="minor"/>
    </font>
    <font>
      <b/>
      <sz val="11.0"/>
      <color rgb="FFFFFFFF"/>
      <name val="Times New Roman"/>
    </font>
    <font>
      <sz val="11.0"/>
      <color theme="1"/>
      <name val="Times New Roman"/>
    </font>
    <font>
      <b/>
      <sz val="10.0"/>
      <color rgb="FFFFFFFF"/>
      <name val="Times New Roman"/>
    </font>
    <font>
      <sz val="11.0"/>
      <color rgb="FF000000"/>
      <name val="Times New Roman"/>
    </font>
    <font>
      <b/>
      <sz val="11.0"/>
      <color theme="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b/>
      <color theme="0"/>
      <name val="Times New Roman"/>
    </font>
    <font>
      <color theme="1"/>
      <name val="Times New Roman"/>
    </font>
    <font>
      <b/>
      <color rgb="FFFFFFFF"/>
      <name val="Times New Roman"/>
    </font>
    <font>
      <sz val="10.0"/>
      <color theme="0"/>
      <name val="Times New Roman"/>
    </font>
    <font>
      <b/>
      <sz val="10.0"/>
      <color theme="0"/>
      <name val="Times New Roman"/>
    </font>
    <font>
      <b/>
      <sz val="8.0"/>
      <color rgb="FFFFFFFF"/>
      <name val="Calibri"/>
    </font>
    <font>
      <sz val="8.0"/>
      <color rgb="FFFFFFFF"/>
      <name val="Calibri"/>
    </font>
    <font>
      <sz val="8.0"/>
      <color theme="0"/>
      <name val="Calibri"/>
    </font>
    <font>
      <sz val="8.0"/>
      <color theme="1"/>
      <name val="Arial"/>
    </font>
    <font>
      <sz val="8.0"/>
      <color rgb="FF000000"/>
      <name val="Calibri"/>
    </font>
    <font/>
    <font>
      <color theme="1"/>
      <name val="Arial"/>
      <scheme val="minor"/>
    </font>
    <font>
      <color theme="1"/>
      <name val="Verdana"/>
    </font>
    <font>
      <color rgb="FF000000"/>
      <name val="Times New Roman"/>
    </font>
  </fonts>
  <fills count="1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</fills>
  <borders count="38">
    <border/>
    <border>
      <left style="thin">
        <color rgb="FF1155CC"/>
      </left>
      <top style="thin">
        <color rgb="FF1155CC"/>
      </top>
    </border>
    <border>
      <top style="thin">
        <color rgb="FF1155CC"/>
      </top>
    </border>
    <border>
      <right style="thin">
        <color rgb="FF1155CC"/>
      </right>
      <top style="thin">
        <color rgb="FF1155CC"/>
      </top>
    </border>
    <border>
      <left style="thin">
        <color rgb="FF1155CC"/>
      </left>
    </border>
    <border>
      <right style="thin">
        <color rgb="FF1155CC"/>
      </right>
    </border>
    <border>
      <left style="thin">
        <color rgb="FF1C4587"/>
      </left>
      <top style="thin">
        <color rgb="FF1C4587"/>
      </top>
    </border>
    <border>
      <top style="thin">
        <color rgb="FF1C4587"/>
      </top>
    </border>
    <border>
      <right style="thin">
        <color rgb="FF1C4587"/>
      </right>
      <top style="thin">
        <color rgb="FF1C4587"/>
      </top>
    </border>
    <border>
      <left style="thin">
        <color rgb="FF1C4587"/>
      </left>
    </border>
    <border>
      <right style="thin">
        <color rgb="FF1C4587"/>
      </right>
    </border>
    <border>
      <left style="thin">
        <color rgb="FF1C4587"/>
      </left>
      <bottom style="thin">
        <color rgb="FF1C4587"/>
      </bottom>
    </border>
    <border>
      <bottom style="thin">
        <color rgb="FF1C4587"/>
      </bottom>
    </border>
    <border>
      <right style="thin">
        <color rgb="FF1C4587"/>
      </right>
      <bottom style="thin">
        <color rgb="FF1C4587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4A86E8"/>
      </left>
      <top style="medium">
        <color rgb="FF4A86E8"/>
      </top>
    </border>
    <border>
      <left style="thin">
        <color rgb="FF000000"/>
      </left>
      <right style="thin">
        <color rgb="FF000000"/>
      </right>
      <top style="medium">
        <color rgb="FF4A86E8"/>
      </top>
      <bottom style="thin">
        <color rgb="FF000000"/>
      </bottom>
    </border>
    <border>
      <left style="thin">
        <color rgb="FF000000"/>
      </left>
      <right style="medium">
        <color rgb="FF4A86E8"/>
      </right>
      <top style="medium">
        <color rgb="FF4A86E8"/>
      </top>
      <bottom style="thin">
        <color rgb="FF000000"/>
      </bottom>
    </border>
    <border>
      <left style="medium">
        <color rgb="FF4A86E8"/>
      </left>
      <right style="thin">
        <color rgb="FF000000"/>
      </right>
      <top style="medium">
        <color rgb="FF4A86E8"/>
      </top>
      <bottom style="thin">
        <color rgb="FF000000"/>
      </bottom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3" fontId="1" numFmtId="0" xfId="0" applyFill="1" applyFont="1"/>
    <xf borderId="0" fillId="4" fontId="3" numFmtId="0" xfId="0" applyAlignment="1" applyFill="1" applyFont="1">
      <alignment shrinkToFit="0" vertical="bottom" wrapText="0"/>
    </xf>
    <xf borderId="0" fillId="5" fontId="4" numFmtId="0" xfId="0" applyAlignment="1" applyFill="1" applyFont="1">
      <alignment shrinkToFit="0" vertical="bottom" wrapText="0"/>
    </xf>
    <xf borderId="0" fillId="4" fontId="5" numFmtId="0" xfId="0" applyFont="1"/>
    <xf borderId="0" fillId="4" fontId="2" numFmtId="0" xfId="0" applyFont="1"/>
    <xf borderId="0" fillId="0" fontId="2" numFmtId="0" xfId="0" applyFont="1"/>
    <xf borderId="0" fillId="4" fontId="5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4" fontId="1" numFmtId="0" xfId="0" applyFont="1"/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3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4" fontId="3" numFmtId="9" xfId="0" applyAlignment="1" applyFont="1" applyNumberFormat="1">
      <alignment horizontal="center" shrinkToFit="0" vertical="bottom" wrapText="0"/>
    </xf>
    <xf borderId="0" fillId="0" fontId="6" numFmtId="9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6" fontId="3" numFmtId="0" xfId="0" applyAlignment="1" applyFill="1" applyFont="1">
      <alignment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0" fillId="0" fontId="7" numFmtId="0" xfId="0" applyFont="1"/>
    <xf borderId="0" fillId="0" fontId="6" numFmtId="2" xfId="0" applyAlignment="1" applyFont="1" applyNumberForma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7" numFmtId="0" xfId="0" applyFont="1"/>
    <xf borderId="0" fillId="7" fontId="1" numFmtId="0" xfId="0" applyFill="1" applyFont="1"/>
    <xf borderId="0" fillId="4" fontId="9" numFmtId="0" xfId="0" applyFont="1"/>
    <xf borderId="0" fillId="8" fontId="10" numFmtId="0" xfId="0" applyAlignment="1" applyFill="1" applyFont="1">
      <alignment readingOrder="0"/>
    </xf>
    <xf borderId="0" fillId="0" fontId="10" numFmtId="0" xfId="0" applyAlignment="1" applyFont="1">
      <alignment horizontal="center"/>
    </xf>
    <xf borderId="0" fillId="8" fontId="10" numFmtId="0" xfId="0" applyFont="1"/>
    <xf borderId="0" fillId="0" fontId="10" numFmtId="0" xfId="0" applyFont="1"/>
    <xf borderId="0" fillId="4" fontId="11" numFmtId="0" xfId="0" applyFont="1"/>
    <xf borderId="0" fillId="0" fontId="10" numFmtId="10" xfId="0" applyFont="1" applyNumberFormat="1"/>
    <xf borderId="0" fillId="0" fontId="2" numFmtId="10" xfId="0" applyFont="1" applyNumberFormat="1"/>
    <xf borderId="0" fillId="7" fontId="1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0" fillId="3" fontId="3" numFmtId="0" xfId="0" applyAlignment="1" applyFont="1">
      <alignment horizontal="left" vertical="bottom"/>
    </xf>
    <xf borderId="0" fillId="0" fontId="6" numFmtId="9" xfId="0" applyAlignment="1" applyFont="1" applyNumberFormat="1">
      <alignment horizontal="right" vertical="bottom"/>
    </xf>
    <xf borderId="1" fillId="0" fontId="6" numFmtId="0" xfId="0" applyAlignment="1" applyBorder="1" applyFont="1">
      <alignment horizontal="left" vertical="bottom"/>
    </xf>
    <xf borderId="2" fillId="4" fontId="3" numFmtId="0" xfId="0" applyAlignment="1" applyBorder="1" applyFont="1">
      <alignment horizontal="center" vertical="bottom"/>
    </xf>
    <xf borderId="3" fillId="4" fontId="3" numFmtId="0" xfId="0" applyAlignment="1" applyBorder="1" applyFont="1">
      <alignment horizontal="center" vertical="bottom"/>
    </xf>
    <xf borderId="4" fillId="9" fontId="3" numFmtId="0" xfId="0" applyAlignment="1" applyBorder="1" applyFill="1" applyFont="1">
      <alignment horizontal="left" vertical="bottom"/>
    </xf>
    <xf borderId="5" fillId="0" fontId="6" numFmtId="9" xfId="0" applyAlignment="1" applyBorder="1" applyFont="1" applyNumberFormat="1">
      <alignment horizontal="right" vertical="bottom"/>
    </xf>
    <xf borderId="0" fillId="0" fontId="6" numFmtId="0" xfId="0" applyAlignment="1" applyFont="1">
      <alignment horizontal="left" vertical="bottom"/>
    </xf>
    <xf borderId="6" fillId="0" fontId="6" numFmtId="0" xfId="0" applyAlignment="1" applyBorder="1" applyFont="1">
      <alignment horizontal="left" vertical="bottom"/>
    </xf>
    <xf borderId="7" fillId="4" fontId="3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left" vertical="bottom"/>
    </xf>
    <xf borderId="9" fillId="9" fontId="3" numFmtId="0" xfId="0" applyAlignment="1" applyBorder="1" applyFont="1">
      <alignment horizontal="left" vertical="bottom"/>
    </xf>
    <xf borderId="0" fillId="0" fontId="6" numFmtId="0" xfId="0" applyAlignment="1" applyFont="1">
      <alignment horizontal="right" vertical="bottom"/>
    </xf>
    <xf borderId="10" fillId="4" fontId="12" numFmtId="0" xfId="0" applyAlignment="1" applyBorder="1" applyFont="1">
      <alignment horizontal="right" vertical="bottom"/>
    </xf>
    <xf borderId="11" fillId="0" fontId="7" numFmtId="0" xfId="0" applyAlignment="1" applyBorder="1" applyFont="1">
      <alignment horizontal="left" vertical="bottom"/>
    </xf>
    <xf borderId="12" fillId="4" fontId="12" numFmtId="0" xfId="0" applyAlignment="1" applyBorder="1" applyFont="1">
      <alignment horizontal="right" vertical="bottom"/>
    </xf>
    <xf borderId="13" fillId="9" fontId="13" numFmtId="0" xfId="0" applyAlignment="1" applyBorder="1" applyFont="1">
      <alignment horizontal="right" vertical="bottom"/>
    </xf>
    <xf borderId="0" fillId="10" fontId="13" numFmtId="0" xfId="0" applyFill="1" applyFont="1"/>
    <xf borderId="0" fillId="5" fontId="7" numFmtId="0" xfId="0" applyFont="1"/>
    <xf borderId="7" fillId="9" fontId="3" numFmtId="0" xfId="0" applyAlignment="1" applyBorder="1" applyFont="1">
      <alignment horizontal="left" vertical="bottom"/>
    </xf>
    <xf borderId="7" fillId="9" fontId="3" numFmtId="0" xfId="0" applyAlignment="1" applyBorder="1" applyFont="1">
      <alignment horizontal="left" readingOrder="0" vertical="bottom"/>
    </xf>
    <xf borderId="10" fillId="9" fontId="3" numFmtId="0" xfId="0" applyAlignment="1" applyBorder="1" applyFont="1">
      <alignment horizontal="left" vertical="bottom"/>
    </xf>
    <xf borderId="13" fillId="9" fontId="3" numFmtId="0" xfId="0" applyAlignment="1" applyBorder="1" applyFont="1">
      <alignment horizontal="left" vertical="bottom"/>
    </xf>
    <xf borderId="0" fillId="11" fontId="7" numFmtId="0" xfId="0" applyFill="1" applyFont="1"/>
    <xf borderId="0" fillId="3" fontId="3" numFmtId="0" xfId="0" applyAlignment="1" applyFont="1">
      <alignment horizontal="left" readingOrder="0" vertical="bottom"/>
    </xf>
    <xf borderId="7" fillId="9" fontId="3" numFmtId="0" xfId="0" applyAlignment="1" applyBorder="1" applyFont="1">
      <alignment horizontal="center" vertical="bottom"/>
    </xf>
    <xf borderId="8" fillId="9" fontId="3" numFmtId="0" xfId="0" applyAlignment="1" applyBorder="1" applyFont="1">
      <alignment horizontal="center" readingOrder="0" vertical="bottom"/>
    </xf>
    <xf borderId="10" fillId="0" fontId="6" numFmtId="0" xfId="0" applyAlignment="1" applyBorder="1" applyFont="1">
      <alignment horizontal="right" vertical="bottom"/>
    </xf>
    <xf borderId="0" fillId="0" fontId="6" numFmtId="165" xfId="0" applyAlignment="1" applyFont="1" applyNumberFormat="1">
      <alignment horizontal="right" readingOrder="0" vertical="bottom"/>
    </xf>
    <xf borderId="10" fillId="0" fontId="6" numFmtId="165" xfId="0" applyAlignment="1" applyBorder="1" applyFont="1" applyNumberFormat="1">
      <alignment horizontal="right" readingOrder="0" vertical="bottom"/>
    </xf>
    <xf borderId="10" fillId="0" fontId="6" numFmtId="9" xfId="0" applyAlignment="1" applyBorder="1" applyFont="1" applyNumberFormat="1">
      <alignment horizontal="right" vertical="bottom"/>
    </xf>
    <xf borderId="11" fillId="9" fontId="3" numFmtId="0" xfId="0" applyAlignment="1" applyBorder="1" applyFont="1">
      <alignment horizontal="left" vertical="bottom"/>
    </xf>
    <xf borderId="12" fillId="0" fontId="6" numFmtId="0" xfId="0" applyAlignment="1" applyBorder="1" applyFont="1">
      <alignment horizontal="right" vertical="bottom"/>
    </xf>
    <xf borderId="13" fillId="0" fontId="6" numFmtId="0" xfId="0" applyAlignment="1" applyBorder="1" applyFont="1">
      <alignment horizontal="right" vertical="bottom"/>
    </xf>
    <xf borderId="0" fillId="7" fontId="3" numFmtId="0" xfId="0" applyAlignment="1" applyFont="1">
      <alignment horizontal="center" vertical="bottom"/>
    </xf>
    <xf borderId="14" fillId="7" fontId="14" numFmtId="0" xfId="0" applyAlignment="1" applyBorder="1" applyFont="1">
      <alignment horizontal="center" vertical="center"/>
    </xf>
    <xf borderId="14" fillId="10" fontId="15" numFmtId="0" xfId="0" applyAlignment="1" applyBorder="1" applyFont="1">
      <alignment horizontal="center" vertical="center"/>
    </xf>
    <xf borderId="0" fillId="9" fontId="16" numFmtId="0" xfId="0" applyAlignment="1" applyFont="1">
      <alignment horizontal="left" vertical="bottom"/>
    </xf>
    <xf borderId="14" fillId="4" fontId="17" numFmtId="0" xfId="0" applyAlignment="1" applyBorder="1" applyFont="1">
      <alignment horizontal="center" readingOrder="0" vertical="center"/>
    </xf>
    <xf borderId="14" fillId="5" fontId="18" numFmtId="0" xfId="0" applyAlignment="1" applyBorder="1" applyFont="1">
      <alignment horizontal="center" vertical="center"/>
    </xf>
    <xf borderId="15" fillId="0" fontId="19" numFmtId="0" xfId="0" applyBorder="1" applyFont="1"/>
    <xf borderId="0" fillId="9" fontId="15" numFmtId="0" xfId="0" applyAlignment="1" applyFont="1">
      <alignment horizontal="left" vertical="bottom"/>
    </xf>
    <xf borderId="16" fillId="0" fontId="19" numFmtId="0" xfId="0" applyBorder="1" applyFont="1"/>
    <xf borderId="14" fillId="4" fontId="18" numFmtId="0" xfId="0" applyAlignment="1" applyBorder="1" applyFont="1">
      <alignment horizontal="center" readingOrder="0" vertical="center"/>
    </xf>
    <xf borderId="17" fillId="10" fontId="15" numFmtId="0" xfId="0" applyAlignment="1" applyBorder="1" applyFont="1">
      <alignment horizontal="center" vertical="center"/>
    </xf>
    <xf borderId="18" fillId="3" fontId="1" numFmtId="0" xfId="0" applyBorder="1" applyFont="1"/>
    <xf borderId="19" fillId="0" fontId="19" numFmtId="0" xfId="0" applyBorder="1" applyFont="1"/>
    <xf borderId="20" fillId="0" fontId="20" numFmtId="0" xfId="0" applyBorder="1" applyFont="1"/>
    <xf borderId="21" fillId="3" fontId="5" numFmtId="0" xfId="0" applyAlignment="1" applyBorder="1" applyFont="1">
      <alignment horizontal="center"/>
    </xf>
    <xf borderId="22" fillId="3" fontId="5" numFmtId="0" xfId="0" applyAlignment="1" applyBorder="1" applyFont="1">
      <alignment horizontal="center"/>
    </xf>
    <xf borderId="23" fillId="3" fontId="5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27" fillId="0" fontId="2" numFmtId="0" xfId="0" applyBorder="1" applyFont="1"/>
    <xf borderId="27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9" fillId="0" fontId="10" numFmtId="0" xfId="0" applyBorder="1" applyFont="1"/>
    <xf borderId="30" fillId="3" fontId="11" numFmtId="166" xfId="0" applyAlignment="1" applyBorder="1" applyFont="1" applyNumberFormat="1">
      <alignment horizontal="center" readingOrder="0" vertical="bottom"/>
    </xf>
    <xf borderId="31" fillId="3" fontId="11" numFmtId="166" xfId="0" applyAlignment="1" applyBorder="1" applyFont="1" applyNumberFormat="1">
      <alignment horizontal="center" readingOrder="0" vertical="bottom"/>
    </xf>
    <xf borderId="32" fillId="3" fontId="11" numFmtId="166" xfId="0" applyAlignment="1" applyBorder="1" applyFont="1" applyNumberFormat="1">
      <alignment horizontal="center" readingOrder="0" vertical="bottom"/>
    </xf>
    <xf borderId="0" fillId="12" fontId="10" numFmtId="166" xfId="0" applyAlignment="1" applyFill="1" applyFont="1" applyNumberFormat="1">
      <alignment horizontal="center" vertical="bottom"/>
    </xf>
    <xf borderId="0" fillId="12" fontId="21" numFmtId="166" xfId="0" applyAlignment="1" applyFont="1" applyNumberFormat="1">
      <alignment horizontal="center" vertical="bottom"/>
    </xf>
    <xf borderId="33" fillId="3" fontId="11" numFmtId="0" xfId="0" applyBorder="1" applyFont="1"/>
    <xf borderId="0" fillId="5" fontId="10" numFmtId="0" xfId="0" applyFont="1"/>
    <xf borderId="34" fillId="5" fontId="10" numFmtId="0" xfId="0" applyBorder="1" applyFont="1"/>
    <xf borderId="33" fillId="13" fontId="10" numFmtId="0" xfId="0" applyBorder="1" applyFill="1" applyFont="1"/>
    <xf borderId="33" fillId="0" fontId="10" numFmtId="0" xfId="0" applyBorder="1" applyFont="1"/>
    <xf borderId="34" fillId="0" fontId="10" numFmtId="0" xfId="0" applyBorder="1" applyFont="1"/>
    <xf borderId="33" fillId="14" fontId="10" numFmtId="0" xfId="0" applyBorder="1" applyFill="1" applyFont="1"/>
    <xf borderId="0" fillId="15" fontId="10" numFmtId="0" xfId="0" applyFill="1" applyFont="1"/>
    <xf borderId="0" fillId="16" fontId="10" numFmtId="0" xfId="0" applyFill="1" applyFont="1"/>
    <xf borderId="0" fillId="16" fontId="22" numFmtId="0" xfId="0" applyAlignment="1" applyFont="1">
      <alignment horizontal="left"/>
    </xf>
    <xf borderId="33" fillId="16" fontId="22" numFmtId="0" xfId="0" applyAlignment="1" applyBorder="1" applyFont="1">
      <alignment horizontal="left"/>
    </xf>
    <xf borderId="35" fillId="3" fontId="11" numFmtId="0" xfId="0" applyBorder="1" applyFont="1"/>
    <xf borderId="36" fillId="0" fontId="10" numFmtId="0" xfId="0" applyBorder="1" applyFont="1"/>
    <xf borderId="36" fillId="5" fontId="10" numFmtId="0" xfId="0" applyBorder="1" applyFont="1"/>
    <xf borderId="37" fillId="5" fontId="10" numFmtId="0" xfId="0" applyBorder="1" applyFont="1"/>
    <xf borderId="35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13"/>
    <col customWidth="1" min="3" max="3" width="21.25"/>
    <col customWidth="1" min="4" max="4" width="44.0"/>
    <col customWidth="1" min="5" max="5" width="15.13"/>
    <col customWidth="1" min="6" max="6" width="12.63"/>
    <col customWidth="1" min="7" max="7" width="20.13"/>
  </cols>
  <sheetData>
    <row r="1" ht="15.75" customHeight="1">
      <c r="A1" s="1" t="s">
        <v>0</v>
      </c>
    </row>
    <row r="2" ht="15.75" customHeight="1">
      <c r="A2" s="2"/>
      <c r="B2" s="2"/>
      <c r="C2" s="2"/>
      <c r="D2" s="2"/>
      <c r="E2" s="2"/>
      <c r="F2" s="2"/>
      <c r="G2" s="2"/>
      <c r="H2" s="2"/>
    </row>
    <row r="3" ht="15.75" customHeight="1">
      <c r="A3" s="2"/>
      <c r="B3" s="3" t="s">
        <v>1</v>
      </c>
    </row>
    <row r="4" ht="15.75" customHeight="1">
      <c r="A4" s="2"/>
      <c r="B4" s="2"/>
      <c r="C4" s="2"/>
      <c r="D4" s="2"/>
      <c r="E4" s="2"/>
      <c r="F4" s="2"/>
      <c r="G4" s="2"/>
      <c r="H4" s="2"/>
    </row>
    <row r="5" ht="15.75" customHeight="1">
      <c r="A5" s="2"/>
      <c r="B5" s="2"/>
      <c r="C5" s="4" t="s">
        <v>2</v>
      </c>
      <c r="D5" s="5" t="s">
        <v>3</v>
      </c>
      <c r="E5" s="2"/>
      <c r="F5" s="2"/>
      <c r="G5" s="2"/>
      <c r="H5" s="2"/>
    </row>
    <row r="6" ht="15.75" customHeight="1">
      <c r="A6" s="2"/>
      <c r="B6" s="2"/>
      <c r="C6" s="4" t="s">
        <v>4</v>
      </c>
      <c r="D6" s="5" t="s">
        <v>5</v>
      </c>
      <c r="E6" s="2"/>
      <c r="F6" s="2"/>
      <c r="G6" s="2"/>
      <c r="H6" s="2"/>
    </row>
    <row r="7" ht="15.75" customHeight="1">
      <c r="A7" s="2"/>
      <c r="B7" s="2"/>
      <c r="C7" s="4" t="s">
        <v>6</v>
      </c>
      <c r="D7" s="5" t="s">
        <v>7</v>
      </c>
      <c r="E7" s="2"/>
      <c r="F7" s="2"/>
      <c r="G7" s="2"/>
      <c r="H7" s="2"/>
    </row>
    <row r="8" ht="15.75" customHeight="1">
      <c r="A8" s="2"/>
      <c r="B8" s="2"/>
      <c r="C8" s="4" t="s">
        <v>8</v>
      </c>
      <c r="D8" s="5" t="s">
        <v>9</v>
      </c>
      <c r="E8" s="2"/>
      <c r="F8" s="2"/>
      <c r="G8" s="2"/>
      <c r="H8" s="2"/>
    </row>
    <row r="9" ht="15.75" customHeight="1">
      <c r="A9" s="2"/>
      <c r="B9" s="2"/>
      <c r="C9" s="4" t="s">
        <v>10</v>
      </c>
      <c r="D9" s="5" t="s">
        <v>11</v>
      </c>
      <c r="E9" s="2"/>
      <c r="F9" s="2"/>
      <c r="G9" s="2"/>
      <c r="H9" s="2"/>
    </row>
    <row r="10" ht="15.75" customHeight="1">
      <c r="A10" s="2"/>
      <c r="B10" s="2"/>
      <c r="C10" s="4" t="s">
        <v>12</v>
      </c>
      <c r="D10" s="5" t="s">
        <v>13</v>
      </c>
      <c r="E10" s="2"/>
      <c r="F10" s="2"/>
      <c r="G10" s="2"/>
      <c r="H10" s="2"/>
    </row>
    <row r="11" ht="15.75" customHeight="1">
      <c r="A11" s="2"/>
      <c r="B11" s="2"/>
      <c r="C11" s="4" t="s">
        <v>14</v>
      </c>
      <c r="D11" s="5" t="s">
        <v>15</v>
      </c>
      <c r="E11" s="2"/>
      <c r="F11" s="2"/>
      <c r="G11" s="2"/>
      <c r="H11" s="2"/>
    </row>
    <row r="12" ht="15.75" customHeight="1">
      <c r="A12" s="2"/>
      <c r="B12" s="2"/>
      <c r="C12" s="2"/>
      <c r="D12" s="2"/>
      <c r="E12" s="2"/>
      <c r="F12" s="2"/>
      <c r="G12" s="2"/>
      <c r="H12" s="2"/>
    </row>
    <row r="13" ht="15.75" customHeight="1">
      <c r="A13" s="2"/>
      <c r="B13" s="2"/>
      <c r="C13" s="2"/>
      <c r="D13" s="2"/>
      <c r="E13" s="2"/>
      <c r="F13" s="2"/>
      <c r="G13" s="2"/>
      <c r="H13" s="2"/>
    </row>
    <row r="14" ht="15.75" customHeight="1">
      <c r="A14" s="2"/>
      <c r="B14" s="3" t="s">
        <v>16</v>
      </c>
    </row>
    <row r="15" ht="15.75" customHeight="1">
      <c r="A15" s="2"/>
      <c r="B15" s="2"/>
      <c r="C15" s="2"/>
      <c r="D15" s="2"/>
      <c r="E15" s="2"/>
      <c r="F15" s="2"/>
      <c r="G15" s="2"/>
      <c r="H15" s="2"/>
    </row>
    <row r="16" ht="15.75" customHeight="1">
      <c r="A16" s="2"/>
      <c r="B16" s="2"/>
      <c r="C16" s="6" t="s">
        <v>6</v>
      </c>
      <c r="D16" s="6" t="s">
        <v>7</v>
      </c>
      <c r="E16" s="6">
        <f>SUM(F19:F38)</f>
        <v>160</v>
      </c>
      <c r="F16" s="7"/>
      <c r="G16" s="8"/>
      <c r="H16" s="8"/>
    </row>
    <row r="17" ht="15.75" customHeight="1">
      <c r="A17" s="2"/>
      <c r="B17" s="2"/>
      <c r="C17" s="2"/>
      <c r="D17" s="2"/>
      <c r="E17" s="2"/>
      <c r="F17" s="2"/>
      <c r="G17" s="2"/>
      <c r="H17" s="2"/>
    </row>
    <row r="18" ht="15.75" customHeight="1">
      <c r="A18" s="2"/>
      <c r="B18" s="2"/>
      <c r="C18" s="2"/>
      <c r="D18" s="9" t="s">
        <v>17</v>
      </c>
      <c r="E18" s="9" t="s">
        <v>18</v>
      </c>
      <c r="F18" s="9" t="s">
        <v>19</v>
      </c>
      <c r="G18" s="2"/>
      <c r="H18" s="2"/>
    </row>
    <row r="19" ht="15.75" customHeight="1">
      <c r="A19" s="2"/>
      <c r="B19" s="2"/>
      <c r="C19" s="2"/>
      <c r="D19" s="10" t="s">
        <v>20</v>
      </c>
      <c r="E19" s="11" t="s">
        <v>21</v>
      </c>
      <c r="F19" s="11">
        <v>5.0</v>
      </c>
      <c r="G19" s="2"/>
      <c r="H19" s="2"/>
    </row>
    <row r="20" ht="15.75" customHeight="1">
      <c r="A20" s="2"/>
      <c r="B20" s="2"/>
      <c r="C20" s="2"/>
      <c r="D20" s="10" t="s">
        <v>22</v>
      </c>
      <c r="E20" s="11" t="s">
        <v>23</v>
      </c>
      <c r="F20" s="11">
        <v>10.0</v>
      </c>
      <c r="G20" s="2"/>
      <c r="H20" s="2"/>
    </row>
    <row r="21" ht="15.75" customHeight="1">
      <c r="A21" s="2"/>
      <c r="B21" s="2"/>
      <c r="C21" s="2"/>
      <c r="D21" s="10" t="s">
        <v>24</v>
      </c>
      <c r="E21" s="11" t="s">
        <v>21</v>
      </c>
      <c r="F21" s="11">
        <v>5.0</v>
      </c>
      <c r="G21" s="2"/>
      <c r="H21" s="2"/>
    </row>
    <row r="22" ht="15.75" customHeight="1">
      <c r="A22" s="2"/>
      <c r="B22" s="2"/>
      <c r="C22" s="2"/>
      <c r="D22" s="10" t="s">
        <v>25</v>
      </c>
      <c r="E22" s="11" t="s">
        <v>21</v>
      </c>
      <c r="F22" s="11">
        <v>5.0</v>
      </c>
      <c r="G22" s="2"/>
      <c r="H22" s="2"/>
    </row>
    <row r="23" ht="15.75" customHeight="1">
      <c r="A23" s="2"/>
      <c r="B23" s="2"/>
      <c r="C23" s="2"/>
      <c r="D23" s="10" t="s">
        <v>26</v>
      </c>
      <c r="E23" s="11" t="s">
        <v>21</v>
      </c>
      <c r="F23" s="11">
        <v>5.0</v>
      </c>
      <c r="G23" s="2"/>
      <c r="H23" s="2"/>
    </row>
    <row r="24" ht="15.75" customHeight="1">
      <c r="A24" s="2"/>
      <c r="B24" s="2"/>
      <c r="C24" s="2"/>
      <c r="D24" s="10" t="s">
        <v>27</v>
      </c>
      <c r="E24" s="11" t="s">
        <v>23</v>
      </c>
      <c r="F24" s="11">
        <v>10.0</v>
      </c>
      <c r="G24" s="2"/>
      <c r="H24" s="2"/>
    </row>
    <row r="25" ht="15.0" customHeight="1">
      <c r="A25" s="2"/>
      <c r="B25" s="2"/>
      <c r="C25" s="2"/>
      <c r="D25" s="10" t="s">
        <v>28</v>
      </c>
      <c r="E25" s="11" t="s">
        <v>21</v>
      </c>
      <c r="F25" s="11">
        <v>5.0</v>
      </c>
      <c r="G25" s="2"/>
      <c r="H25" s="2"/>
    </row>
    <row r="26" ht="15.75" customHeight="1">
      <c r="A26" s="2"/>
      <c r="B26" s="2"/>
      <c r="C26" s="2"/>
      <c r="D26" s="10" t="s">
        <v>29</v>
      </c>
      <c r="E26" s="11" t="s">
        <v>23</v>
      </c>
      <c r="F26" s="11">
        <v>10.0</v>
      </c>
      <c r="G26" s="2"/>
      <c r="H26" s="2"/>
    </row>
    <row r="27" ht="15.75" customHeight="1">
      <c r="A27" s="2"/>
      <c r="B27" s="2"/>
      <c r="C27" s="2"/>
      <c r="D27" s="10" t="s">
        <v>30</v>
      </c>
      <c r="E27" s="11" t="s">
        <v>23</v>
      </c>
      <c r="F27" s="11">
        <v>10.0</v>
      </c>
      <c r="G27" s="2"/>
      <c r="H27" s="2"/>
    </row>
    <row r="28" ht="15.75" customHeight="1">
      <c r="A28" s="2"/>
      <c r="B28" s="2"/>
      <c r="C28" s="2"/>
      <c r="D28" s="10" t="s">
        <v>31</v>
      </c>
      <c r="E28" s="11" t="s">
        <v>21</v>
      </c>
      <c r="F28" s="11">
        <v>5.0</v>
      </c>
      <c r="G28" s="2"/>
      <c r="H28" s="2"/>
    </row>
    <row r="29" ht="15.75" customHeight="1">
      <c r="A29" s="2"/>
      <c r="B29" s="2"/>
      <c r="C29" s="2"/>
      <c r="D29" s="10" t="s">
        <v>32</v>
      </c>
      <c r="E29" s="11" t="s">
        <v>21</v>
      </c>
      <c r="F29" s="11">
        <v>5.0</v>
      </c>
      <c r="G29" s="2"/>
      <c r="H29" s="2"/>
    </row>
    <row r="30" ht="15.75" customHeight="1">
      <c r="A30" s="2"/>
      <c r="B30" s="2"/>
      <c r="C30" s="2"/>
      <c r="D30" s="10" t="s">
        <v>33</v>
      </c>
      <c r="E30" s="11" t="s">
        <v>21</v>
      </c>
      <c r="F30" s="11">
        <v>5.0</v>
      </c>
      <c r="G30" s="2"/>
      <c r="H30" s="2"/>
    </row>
    <row r="31" ht="15.75" customHeight="1">
      <c r="A31" s="2"/>
      <c r="B31" s="2"/>
      <c r="C31" s="2"/>
      <c r="D31" s="10" t="s">
        <v>34</v>
      </c>
      <c r="E31" s="11" t="s">
        <v>35</v>
      </c>
      <c r="F31" s="11">
        <v>15.0</v>
      </c>
      <c r="G31" s="2"/>
      <c r="H31" s="2"/>
    </row>
    <row r="32" ht="15.75" customHeight="1">
      <c r="A32" s="2"/>
      <c r="B32" s="2"/>
      <c r="C32" s="2"/>
      <c r="D32" s="10" t="s">
        <v>36</v>
      </c>
      <c r="E32" s="11" t="s">
        <v>35</v>
      </c>
      <c r="F32" s="11">
        <v>15.0</v>
      </c>
      <c r="G32" s="2"/>
      <c r="H32" s="2"/>
    </row>
    <row r="33" ht="15.75" customHeight="1">
      <c r="A33" s="2"/>
      <c r="B33" s="2"/>
      <c r="C33" s="2"/>
      <c r="D33" s="10" t="s">
        <v>37</v>
      </c>
      <c r="E33" s="11" t="s">
        <v>35</v>
      </c>
      <c r="F33" s="11">
        <v>15.0</v>
      </c>
      <c r="G33" s="2"/>
      <c r="H33" s="2"/>
    </row>
    <row r="34" ht="15.75" customHeight="1">
      <c r="A34" s="2"/>
      <c r="B34" s="2"/>
      <c r="C34" s="2"/>
      <c r="D34" s="10" t="s">
        <v>38</v>
      </c>
      <c r="E34" s="11" t="s">
        <v>35</v>
      </c>
      <c r="F34" s="11">
        <v>15.0</v>
      </c>
      <c r="G34" s="2"/>
      <c r="H34" s="2"/>
    </row>
    <row r="35" ht="15.75" customHeight="1">
      <c r="A35" s="2"/>
      <c r="B35" s="2"/>
      <c r="C35" s="2"/>
      <c r="D35" s="10" t="s">
        <v>39</v>
      </c>
      <c r="E35" s="11" t="s">
        <v>23</v>
      </c>
      <c r="F35" s="11">
        <v>10.0</v>
      </c>
      <c r="G35" s="2"/>
      <c r="H35" s="2"/>
    </row>
    <row r="36" ht="15.75" customHeight="1">
      <c r="A36" s="2"/>
      <c r="B36" s="2"/>
      <c r="C36" s="2"/>
      <c r="D36" s="10" t="s">
        <v>40</v>
      </c>
      <c r="E36" s="11" t="s">
        <v>23</v>
      </c>
      <c r="F36" s="11">
        <v>10.0</v>
      </c>
      <c r="G36" s="2"/>
      <c r="H36" s="2"/>
    </row>
    <row r="37" ht="15.75" customHeight="1">
      <c r="A37" s="2"/>
      <c r="B37" s="2"/>
      <c r="C37" s="2"/>
      <c r="D37" s="8"/>
      <c r="E37" s="12"/>
      <c r="F37" s="12"/>
      <c r="G37" s="2"/>
      <c r="H37" s="2"/>
    </row>
    <row r="38" ht="15.75" customHeight="1">
      <c r="A38" s="2"/>
      <c r="B38" s="2"/>
      <c r="C38" s="2"/>
      <c r="D38" s="8"/>
      <c r="E38" s="12"/>
      <c r="F38" s="12"/>
      <c r="G38" s="2"/>
      <c r="H38" s="2"/>
    </row>
    <row r="39" ht="15.75" customHeight="1">
      <c r="A39" s="2"/>
      <c r="B39" s="2"/>
      <c r="C39" s="2"/>
      <c r="D39" s="2"/>
      <c r="E39" s="2"/>
      <c r="F39" s="2"/>
      <c r="G39" s="2"/>
      <c r="H39" s="2"/>
    </row>
    <row r="40" ht="15.75" customHeight="1">
      <c r="A40" s="2"/>
      <c r="B40" s="2"/>
      <c r="C40" s="2"/>
      <c r="D40" s="2"/>
      <c r="E40" s="2"/>
      <c r="F40" s="2"/>
      <c r="G40" s="2"/>
      <c r="H40" s="2"/>
    </row>
    <row r="41" ht="15.75" customHeight="1">
      <c r="A41" s="2"/>
      <c r="B41" s="2"/>
      <c r="C41" s="13" t="s">
        <v>8</v>
      </c>
      <c r="D41" s="13" t="s">
        <v>9</v>
      </c>
      <c r="E41" s="6">
        <f>SUM(F44:F48)</f>
        <v>10</v>
      </c>
      <c r="F41" s="7"/>
      <c r="G41" s="7"/>
      <c r="H41" s="7"/>
    </row>
    <row r="42" ht="15.75" customHeight="1">
      <c r="A42" s="2"/>
      <c r="B42" s="2"/>
      <c r="C42" s="2"/>
      <c r="D42" s="2"/>
      <c r="E42" s="2"/>
      <c r="F42" s="2"/>
      <c r="G42" s="2"/>
      <c r="H42" s="2"/>
    </row>
    <row r="43" ht="15.75" customHeight="1">
      <c r="A43" s="2"/>
      <c r="B43" s="2"/>
      <c r="C43" s="2"/>
      <c r="D43" s="14" t="s">
        <v>41</v>
      </c>
      <c r="E43" s="9" t="s">
        <v>18</v>
      </c>
      <c r="F43" s="9" t="s">
        <v>19</v>
      </c>
      <c r="G43" s="2"/>
      <c r="H43" s="2"/>
    </row>
    <row r="44" ht="15.75" customHeight="1">
      <c r="A44" s="2"/>
      <c r="B44" s="2"/>
      <c r="C44" s="2"/>
      <c r="D44" s="10" t="s">
        <v>42</v>
      </c>
      <c r="E44" s="11" t="s">
        <v>35</v>
      </c>
      <c r="F44" s="11">
        <v>3.0</v>
      </c>
      <c r="G44" s="2"/>
      <c r="H44" s="2"/>
    </row>
    <row r="45" ht="15.75" customHeight="1">
      <c r="A45" s="2"/>
      <c r="B45" s="2"/>
      <c r="C45" s="2"/>
      <c r="D45" s="10" t="s">
        <v>43</v>
      </c>
      <c r="E45" s="11" t="s">
        <v>35</v>
      </c>
      <c r="F45" s="11">
        <v>3.0</v>
      </c>
      <c r="G45" s="2"/>
      <c r="H45" s="2"/>
    </row>
    <row r="46" ht="15.75" customHeight="1">
      <c r="A46" s="2"/>
      <c r="B46" s="2"/>
      <c r="C46" s="2"/>
      <c r="D46" s="10" t="s">
        <v>44</v>
      </c>
      <c r="E46" s="11" t="s">
        <v>23</v>
      </c>
      <c r="F46" s="11">
        <v>2.0</v>
      </c>
      <c r="G46" s="2"/>
      <c r="H46" s="2"/>
    </row>
    <row r="47" ht="15.75" customHeight="1">
      <c r="A47" s="2"/>
      <c r="B47" s="2"/>
      <c r="C47" s="2"/>
      <c r="D47" s="10" t="s">
        <v>45</v>
      </c>
      <c r="E47" s="11" t="s">
        <v>21</v>
      </c>
      <c r="F47" s="11">
        <v>2.0</v>
      </c>
      <c r="G47" s="2"/>
      <c r="H47" s="2"/>
    </row>
    <row r="48" ht="15.75" customHeight="1">
      <c r="A48" s="2"/>
      <c r="B48" s="2"/>
      <c r="C48" s="2"/>
      <c r="D48" s="10"/>
      <c r="E48" s="12"/>
      <c r="F48" s="12"/>
      <c r="G48" s="2"/>
      <c r="H48" s="2"/>
    </row>
    <row r="49" ht="15.75" customHeight="1">
      <c r="A49" s="2"/>
      <c r="B49" s="2"/>
      <c r="C49" s="2"/>
      <c r="D49" s="2"/>
      <c r="E49" s="12"/>
      <c r="F49" s="12"/>
      <c r="G49" s="2"/>
      <c r="H49" s="2"/>
    </row>
    <row r="50" ht="15.75" customHeight="1">
      <c r="A50" s="2"/>
      <c r="B50" s="2"/>
      <c r="C50" s="2"/>
      <c r="D50" s="2"/>
      <c r="E50" s="12"/>
      <c r="F50" s="12"/>
      <c r="G50" s="2"/>
      <c r="H50" s="2"/>
    </row>
    <row r="51" ht="15.75" customHeight="1">
      <c r="A51" s="2"/>
      <c r="B51" s="2"/>
      <c r="C51" s="13" t="s">
        <v>10</v>
      </c>
      <c r="D51" s="13" t="s">
        <v>11</v>
      </c>
      <c r="E51" s="6">
        <f> 0.6 + SUM(G54:G66)</f>
        <v>1.065</v>
      </c>
      <c r="F51" s="7"/>
      <c r="G51" s="7"/>
      <c r="H51" s="7"/>
    </row>
    <row r="52" ht="15.75" customHeight="1">
      <c r="A52" s="2"/>
      <c r="B52" s="2"/>
      <c r="C52" s="2"/>
      <c r="D52" s="2"/>
      <c r="E52" s="2"/>
      <c r="F52" s="2"/>
      <c r="G52" s="2"/>
      <c r="H52" s="2"/>
    </row>
    <row r="53" ht="15.75" customHeight="1">
      <c r="A53" s="2"/>
      <c r="B53" s="2"/>
      <c r="C53" s="2"/>
      <c r="D53" s="14" t="s">
        <v>46</v>
      </c>
      <c r="E53" s="14" t="s">
        <v>19</v>
      </c>
      <c r="F53" s="14" t="s">
        <v>47</v>
      </c>
      <c r="G53" s="14" t="s">
        <v>48</v>
      </c>
      <c r="H53" s="2"/>
    </row>
    <row r="54" ht="15.75" customHeight="1">
      <c r="A54" s="2"/>
      <c r="B54" s="2"/>
      <c r="C54" s="2"/>
      <c r="D54" s="8" t="s">
        <v>49</v>
      </c>
      <c r="E54" s="12">
        <v>2.0</v>
      </c>
      <c r="F54" s="12">
        <v>3.0</v>
      </c>
      <c r="G54" s="12">
        <f t="shared" ref="G54:G66" si="1">(E54*F54/100)</f>
        <v>0.06</v>
      </c>
      <c r="H54" s="2"/>
    </row>
    <row r="55" ht="15.75" customHeight="1">
      <c r="A55" s="2"/>
      <c r="B55" s="2"/>
      <c r="C55" s="2"/>
      <c r="D55" s="8" t="s">
        <v>50</v>
      </c>
      <c r="E55" s="12">
        <v>1.0</v>
      </c>
      <c r="F55" s="12">
        <v>3.0</v>
      </c>
      <c r="G55" s="12">
        <f t="shared" si="1"/>
        <v>0.03</v>
      </c>
      <c r="H55" s="2"/>
    </row>
    <row r="56" ht="15.75" customHeight="1">
      <c r="A56" s="2"/>
      <c r="B56" s="2"/>
      <c r="C56" s="2"/>
      <c r="D56" s="8" t="s">
        <v>51</v>
      </c>
      <c r="E56" s="12">
        <v>1.0</v>
      </c>
      <c r="F56" s="12">
        <v>3.0</v>
      </c>
      <c r="G56" s="12">
        <f t="shared" si="1"/>
        <v>0.03</v>
      </c>
      <c r="H56" s="2"/>
    </row>
    <row r="57" ht="15.75" customHeight="1">
      <c r="A57" s="2"/>
      <c r="B57" s="2"/>
      <c r="C57" s="2"/>
      <c r="D57" s="8" t="s">
        <v>52</v>
      </c>
      <c r="E57" s="12">
        <v>1.0</v>
      </c>
      <c r="F57" s="11">
        <v>5.0</v>
      </c>
      <c r="G57" s="12">
        <f t="shared" si="1"/>
        <v>0.05</v>
      </c>
      <c r="H57" s="2"/>
    </row>
    <row r="58" ht="15.75" customHeight="1">
      <c r="A58" s="2"/>
      <c r="B58" s="2"/>
      <c r="C58" s="2"/>
      <c r="D58" s="8" t="s">
        <v>53</v>
      </c>
      <c r="E58" s="12">
        <v>1.0</v>
      </c>
      <c r="F58" s="11">
        <v>3.0</v>
      </c>
      <c r="G58" s="12">
        <f t="shared" si="1"/>
        <v>0.03</v>
      </c>
      <c r="H58" s="2"/>
    </row>
    <row r="59" ht="15.75" customHeight="1">
      <c r="A59" s="2"/>
      <c r="B59" s="2"/>
      <c r="C59" s="2"/>
      <c r="D59" s="8" t="s">
        <v>54</v>
      </c>
      <c r="E59" s="12">
        <v>0.5</v>
      </c>
      <c r="F59" s="11">
        <v>4.0</v>
      </c>
      <c r="G59" s="12">
        <f t="shared" si="1"/>
        <v>0.02</v>
      </c>
      <c r="H59" s="2"/>
    </row>
    <row r="60" ht="15.75" customHeight="1">
      <c r="A60" s="2"/>
      <c r="B60" s="2"/>
      <c r="C60" s="2"/>
      <c r="D60" s="8" t="s">
        <v>55</v>
      </c>
      <c r="E60" s="12">
        <v>0.5</v>
      </c>
      <c r="F60" s="12">
        <v>5.0</v>
      </c>
      <c r="G60" s="12">
        <f t="shared" si="1"/>
        <v>0.025</v>
      </c>
      <c r="H60" s="2"/>
    </row>
    <row r="61" ht="15.75" customHeight="1">
      <c r="A61" s="2"/>
      <c r="B61" s="2"/>
      <c r="C61" s="2"/>
      <c r="D61" s="8" t="s">
        <v>56</v>
      </c>
      <c r="E61" s="12">
        <v>2.0</v>
      </c>
      <c r="F61" s="11">
        <v>3.0</v>
      </c>
      <c r="G61" s="12">
        <f t="shared" si="1"/>
        <v>0.06</v>
      </c>
      <c r="H61" s="2"/>
    </row>
    <row r="62" ht="15.75" customHeight="1">
      <c r="A62" s="2"/>
      <c r="B62" s="2"/>
      <c r="C62" s="2"/>
      <c r="D62" s="8" t="s">
        <v>57</v>
      </c>
      <c r="E62" s="12">
        <v>1.0</v>
      </c>
      <c r="F62" s="12">
        <v>5.0</v>
      </c>
      <c r="G62" s="12">
        <f t="shared" si="1"/>
        <v>0.05</v>
      </c>
      <c r="H62" s="2"/>
    </row>
    <row r="63" ht="15.75" customHeight="1">
      <c r="A63" s="2"/>
      <c r="B63" s="2"/>
      <c r="C63" s="2"/>
      <c r="D63" s="8" t="s">
        <v>58</v>
      </c>
      <c r="E63" s="12">
        <v>1.0</v>
      </c>
      <c r="F63" s="12">
        <v>3.0</v>
      </c>
      <c r="G63" s="12">
        <f t="shared" si="1"/>
        <v>0.03</v>
      </c>
      <c r="H63" s="2"/>
    </row>
    <row r="64" ht="15.75" customHeight="1">
      <c r="A64" s="2"/>
      <c r="B64" s="2"/>
      <c r="C64" s="2"/>
      <c r="D64" s="8" t="s">
        <v>59</v>
      </c>
      <c r="E64" s="12">
        <v>1.0</v>
      </c>
      <c r="F64" s="11">
        <v>5.0</v>
      </c>
      <c r="G64" s="12">
        <f t="shared" si="1"/>
        <v>0.05</v>
      </c>
      <c r="H64" s="2"/>
    </row>
    <row r="65" ht="15.75" customHeight="1">
      <c r="A65" s="2"/>
      <c r="B65" s="2"/>
      <c r="C65" s="2"/>
      <c r="D65" s="8" t="s">
        <v>60</v>
      </c>
      <c r="E65" s="12">
        <v>1.0</v>
      </c>
      <c r="F65" s="11">
        <v>1.0</v>
      </c>
      <c r="G65" s="12">
        <f t="shared" si="1"/>
        <v>0.01</v>
      </c>
      <c r="H65" s="2"/>
    </row>
    <row r="66" ht="15.75" customHeight="1">
      <c r="A66" s="2"/>
      <c r="B66" s="2"/>
      <c r="C66" s="2"/>
      <c r="D66" s="8" t="s">
        <v>61</v>
      </c>
      <c r="E66" s="12">
        <v>1.0</v>
      </c>
      <c r="F66" s="11">
        <v>2.0</v>
      </c>
      <c r="G66" s="12">
        <f t="shared" si="1"/>
        <v>0.02</v>
      </c>
      <c r="H66" s="2"/>
    </row>
    <row r="67" ht="15.75" customHeight="1">
      <c r="A67" s="2"/>
      <c r="B67" s="2"/>
      <c r="C67" s="2"/>
      <c r="D67" s="2"/>
      <c r="E67" s="12"/>
      <c r="F67" s="12"/>
      <c r="G67" s="2"/>
      <c r="H67" s="2"/>
    </row>
    <row r="68" ht="15.75" customHeight="1">
      <c r="A68" s="2"/>
      <c r="B68" s="2"/>
      <c r="C68" s="2"/>
      <c r="D68" s="2"/>
      <c r="E68" s="12"/>
      <c r="F68" s="12"/>
      <c r="G68" s="2"/>
      <c r="H68" s="2"/>
    </row>
    <row r="69" ht="15.75" customHeight="1">
      <c r="A69" s="2"/>
      <c r="B69" s="2"/>
      <c r="C69" s="13" t="s">
        <v>12</v>
      </c>
      <c r="D69" s="13" t="s">
        <v>13</v>
      </c>
      <c r="E69" s="13">
        <f>1.4 + (-0.03 * SUM(G72:G79))</f>
        <v>1.025</v>
      </c>
      <c r="F69" s="13"/>
      <c r="G69" s="13"/>
      <c r="H69" s="13"/>
    </row>
    <row r="70" ht="15.75" customHeight="1">
      <c r="A70" s="2"/>
      <c r="B70" s="2"/>
      <c r="C70" s="2"/>
      <c r="D70" s="2"/>
      <c r="E70" s="2"/>
      <c r="F70" s="2"/>
      <c r="G70" s="2"/>
      <c r="H70" s="2"/>
    </row>
    <row r="71" ht="15.75" customHeight="1">
      <c r="A71" s="2"/>
      <c r="B71" s="2"/>
      <c r="C71" s="2"/>
      <c r="D71" s="15" t="s">
        <v>62</v>
      </c>
      <c r="E71" s="15" t="s">
        <v>19</v>
      </c>
      <c r="F71" s="15" t="s">
        <v>63</v>
      </c>
      <c r="G71" s="15" t="s">
        <v>64</v>
      </c>
      <c r="H71" s="2"/>
    </row>
    <row r="72" ht="15.75" customHeight="1">
      <c r="A72" s="2"/>
      <c r="B72" s="2"/>
      <c r="C72" s="2"/>
      <c r="D72" s="8" t="s">
        <v>65</v>
      </c>
      <c r="E72" s="12">
        <v>1.5</v>
      </c>
      <c r="F72" s="12">
        <v>3.0</v>
      </c>
      <c r="G72" s="12">
        <f t="shared" ref="G72:G79" si="2">(E72*F72)</f>
        <v>4.5</v>
      </c>
      <c r="H72" s="2"/>
    </row>
    <row r="73" ht="15.75" customHeight="1">
      <c r="A73" s="2"/>
      <c r="B73" s="2"/>
      <c r="C73" s="2"/>
      <c r="D73" s="8" t="s">
        <v>66</v>
      </c>
      <c r="E73" s="12">
        <v>-1.0</v>
      </c>
      <c r="F73" s="12">
        <v>2.0</v>
      </c>
      <c r="G73" s="12">
        <f t="shared" si="2"/>
        <v>-2</v>
      </c>
      <c r="H73" s="2"/>
    </row>
    <row r="74" ht="15.75" customHeight="1">
      <c r="A74" s="2"/>
      <c r="B74" s="2"/>
      <c r="C74" s="2"/>
      <c r="D74" s="8" t="s">
        <v>67</v>
      </c>
      <c r="E74" s="12">
        <v>0.5</v>
      </c>
      <c r="F74" s="12">
        <v>3.0</v>
      </c>
      <c r="G74" s="12">
        <f t="shared" si="2"/>
        <v>1.5</v>
      </c>
      <c r="H74" s="2"/>
    </row>
    <row r="75" ht="15.75" customHeight="1">
      <c r="A75" s="2"/>
      <c r="B75" s="2"/>
      <c r="C75" s="2"/>
      <c r="D75" s="8" t="s">
        <v>68</v>
      </c>
      <c r="E75" s="12">
        <v>0.5</v>
      </c>
      <c r="F75" s="11">
        <v>5.0</v>
      </c>
      <c r="G75" s="12">
        <f t="shared" si="2"/>
        <v>2.5</v>
      </c>
      <c r="H75" s="2"/>
    </row>
    <row r="76" ht="15.75" customHeight="1">
      <c r="A76" s="2"/>
      <c r="B76" s="2"/>
      <c r="C76" s="2"/>
      <c r="D76" s="8" t="s">
        <v>69</v>
      </c>
      <c r="E76" s="12">
        <v>1.0</v>
      </c>
      <c r="F76" s="12">
        <v>4.0</v>
      </c>
      <c r="G76" s="12">
        <f t="shared" si="2"/>
        <v>4</v>
      </c>
      <c r="H76" s="2"/>
    </row>
    <row r="77" ht="15.75" customHeight="1">
      <c r="A77" s="2"/>
      <c r="B77" s="2"/>
      <c r="C77" s="2"/>
      <c r="D77" s="8" t="s">
        <v>70</v>
      </c>
      <c r="E77" s="12">
        <v>1.0</v>
      </c>
      <c r="F77" s="11">
        <v>2.0</v>
      </c>
      <c r="G77" s="12">
        <f t="shared" si="2"/>
        <v>2</v>
      </c>
      <c r="H77" s="2"/>
    </row>
    <row r="78" ht="15.75" customHeight="1">
      <c r="A78" s="2"/>
      <c r="B78" s="2"/>
      <c r="C78" s="2"/>
      <c r="D78" s="8" t="s">
        <v>71</v>
      </c>
      <c r="E78" s="12">
        <v>-1.0</v>
      </c>
      <c r="F78" s="11">
        <v>4.0</v>
      </c>
      <c r="G78" s="12">
        <f t="shared" si="2"/>
        <v>-4</v>
      </c>
      <c r="H78" s="2"/>
    </row>
    <row r="79" ht="15.75" customHeight="1">
      <c r="A79" s="2"/>
      <c r="B79" s="2"/>
      <c r="C79" s="2"/>
      <c r="D79" s="8" t="s">
        <v>72</v>
      </c>
      <c r="E79" s="12">
        <v>2.0</v>
      </c>
      <c r="F79" s="12">
        <v>2.0</v>
      </c>
      <c r="G79" s="12">
        <f t="shared" si="2"/>
        <v>4</v>
      </c>
      <c r="H79" s="2"/>
    </row>
    <row r="80" ht="15.75" customHeight="1">
      <c r="A80" s="2"/>
      <c r="B80" s="2"/>
      <c r="C80" s="2"/>
      <c r="D80" s="2"/>
      <c r="E80" s="12"/>
      <c r="F80" s="12"/>
      <c r="G80" s="12"/>
      <c r="H80" s="2"/>
    </row>
    <row r="81" ht="15.75" customHeight="1">
      <c r="A81" s="2"/>
      <c r="B81" s="2"/>
      <c r="C81" s="2"/>
      <c r="D81" s="2"/>
      <c r="E81" s="12"/>
      <c r="F81" s="12"/>
      <c r="G81" s="12"/>
      <c r="H81" s="2"/>
    </row>
    <row r="82" ht="15.75" customHeight="1">
      <c r="A82" s="2"/>
      <c r="B82" s="2"/>
      <c r="C82" s="13" t="s">
        <v>4</v>
      </c>
      <c r="D82" s="13" t="s">
        <v>5</v>
      </c>
      <c r="E82" s="13">
        <f>(E16+E41)*E51*E69</f>
        <v>185.57625</v>
      </c>
      <c r="F82" s="13"/>
      <c r="G82" s="13"/>
      <c r="H82" s="13"/>
    </row>
    <row r="83" ht="15.75" customHeight="1">
      <c r="A83" s="2"/>
      <c r="B83" s="2"/>
      <c r="C83" s="2"/>
      <c r="D83" s="2"/>
      <c r="E83" s="12"/>
      <c r="F83" s="12"/>
      <c r="G83" s="12"/>
      <c r="H83" s="2"/>
    </row>
    <row r="84" ht="15.75" customHeight="1">
      <c r="A84" s="2"/>
      <c r="B84" s="2"/>
      <c r="C84" s="13" t="s">
        <v>14</v>
      </c>
      <c r="D84" s="13" t="s">
        <v>15</v>
      </c>
      <c r="E84" s="13">
        <v>22.0</v>
      </c>
      <c r="F84" s="13"/>
      <c r="G84" s="13"/>
      <c r="H84" s="13"/>
    </row>
    <row r="85" ht="15.75" customHeight="1">
      <c r="A85" s="2"/>
      <c r="B85" s="2"/>
      <c r="C85" s="2"/>
      <c r="D85" s="2"/>
      <c r="E85" s="2"/>
      <c r="F85" s="2"/>
      <c r="G85" s="2"/>
      <c r="H85" s="2"/>
    </row>
    <row r="86" ht="15.75" customHeight="1">
      <c r="A86" s="2"/>
      <c r="B86" s="2"/>
      <c r="C86" s="13" t="s">
        <v>2</v>
      </c>
      <c r="D86" s="13" t="s">
        <v>3</v>
      </c>
      <c r="E86" s="13">
        <f>E82*E84</f>
        <v>4082.6775</v>
      </c>
      <c r="F86" s="13"/>
      <c r="G86" s="13"/>
      <c r="H86" s="13"/>
    </row>
    <row r="87" ht="15.75" customHeight="1">
      <c r="A87" s="2"/>
      <c r="B87" s="2"/>
      <c r="C87" s="2"/>
      <c r="D87" s="2"/>
      <c r="E87" s="2"/>
      <c r="F87" s="2"/>
      <c r="G87" s="2"/>
      <c r="H87" s="2"/>
    </row>
    <row r="88" ht="15.75" customHeight="1">
      <c r="A88" s="2"/>
      <c r="B88" s="2"/>
      <c r="C88" s="2"/>
      <c r="D88" s="2"/>
      <c r="E88" s="2"/>
      <c r="F88" s="2"/>
      <c r="G88" s="2"/>
      <c r="H88" s="2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A1:H1"/>
    <mergeCell ref="B3:H3"/>
    <mergeCell ref="B14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25"/>
    <col customWidth="1" min="4" max="4" width="11.0"/>
    <col customWidth="1" min="5" max="5" width="13.25"/>
    <col customWidth="1" min="6" max="6" width="14.13"/>
    <col customWidth="1" min="7" max="7" width="12.13"/>
    <col customWidth="1" min="8" max="8" width="11.25"/>
    <col customWidth="1" min="9" max="9" width="9.13"/>
    <col customWidth="1" min="10" max="10" width="10.25"/>
    <col customWidth="1" min="11" max="11" width="7.75"/>
    <col customWidth="1" min="12" max="12" width="8.38"/>
    <col customWidth="1" min="13" max="13" width="22.38"/>
    <col customWidth="1" min="14" max="14" width="20.0"/>
    <col customWidth="1" min="15" max="15" width="14.0"/>
    <col customWidth="1" min="16" max="16" width="12.63"/>
    <col customWidth="1" min="18" max="18" width="14.63"/>
  </cols>
  <sheetData>
    <row r="1" ht="15.75" customHeight="1">
      <c r="A1" s="16" t="s">
        <v>73</v>
      </c>
    </row>
    <row r="2" ht="15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15.75" customHeight="1">
      <c r="A3" s="17"/>
      <c r="B3" s="16" t="s">
        <v>74</v>
      </c>
    </row>
    <row r="4" ht="15.7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15.75" customHeight="1">
      <c r="A5" s="17"/>
      <c r="B5" s="17"/>
      <c r="C5" s="17"/>
      <c r="D5" s="18">
        <v>0.05</v>
      </c>
      <c r="E5" s="18">
        <v>0.2</v>
      </c>
      <c r="F5" s="18">
        <v>0.65</v>
      </c>
      <c r="G5" s="18">
        <v>0.1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15.75" customHeight="1">
      <c r="A6" s="17"/>
      <c r="B6" s="17"/>
      <c r="C6" s="18" t="s">
        <v>75</v>
      </c>
      <c r="D6" s="16" t="s">
        <v>76</v>
      </c>
      <c r="E6" s="16" t="s">
        <v>77</v>
      </c>
      <c r="F6" s="16" t="s">
        <v>78</v>
      </c>
      <c r="G6" s="16" t="s">
        <v>79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ht="15.75" customHeight="1">
      <c r="A7" s="17"/>
      <c r="B7" s="17"/>
      <c r="C7" s="16" t="s">
        <v>80</v>
      </c>
      <c r="D7" s="19">
        <v>0.2</v>
      </c>
      <c r="E7" s="19">
        <v>0.15</v>
      </c>
      <c r="F7" s="19">
        <v>0.15</v>
      </c>
      <c r="G7" s="19">
        <v>0.6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15.75" customHeight="1">
      <c r="A8" s="17"/>
      <c r="B8" s="17"/>
      <c r="C8" s="16" t="s">
        <v>81</v>
      </c>
      <c r="D8" s="19">
        <v>0.0</v>
      </c>
      <c r="E8" s="19">
        <v>0.2</v>
      </c>
      <c r="F8" s="19">
        <v>0.35</v>
      </c>
      <c r="G8" s="19">
        <v>0.15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15.75" customHeight="1">
      <c r="A9" s="17"/>
      <c r="B9" s="17"/>
      <c r="C9" s="16" t="s">
        <v>82</v>
      </c>
      <c r="D9" s="19">
        <v>0.0</v>
      </c>
      <c r="E9" s="19">
        <v>0.15</v>
      </c>
      <c r="F9" s="19">
        <v>0.15</v>
      </c>
      <c r="G9" s="19">
        <v>0.05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5.75" customHeight="1">
      <c r="A10" s="17"/>
      <c r="B10" s="17"/>
      <c r="C10" s="16" t="s">
        <v>83</v>
      </c>
      <c r="D10" s="19">
        <v>0.05</v>
      </c>
      <c r="E10" s="19">
        <v>0.2</v>
      </c>
      <c r="F10" s="19">
        <v>0.05</v>
      </c>
      <c r="G10" s="19">
        <v>0.1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5.75" customHeight="1">
      <c r="A11" s="17"/>
      <c r="B11" s="17"/>
      <c r="C11" s="16" t="s">
        <v>84</v>
      </c>
      <c r="D11" s="19">
        <v>0.65</v>
      </c>
      <c r="E11" s="19">
        <v>0.05</v>
      </c>
      <c r="F11" s="19">
        <v>0.0</v>
      </c>
      <c r="G11" s="19">
        <v>0.0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5.75" customHeight="1">
      <c r="A12" s="17"/>
      <c r="B12" s="17"/>
      <c r="C12" s="16" t="s">
        <v>85</v>
      </c>
      <c r="D12" s="19">
        <v>0.1</v>
      </c>
      <c r="E12" s="19">
        <v>0.2</v>
      </c>
      <c r="F12" s="19">
        <v>0.15</v>
      </c>
      <c r="G12" s="19">
        <v>0.1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5.75" customHeight="1">
      <c r="A13" s="17"/>
      <c r="B13" s="17"/>
      <c r="C13" s="16" t="s">
        <v>86</v>
      </c>
      <c r="D13" s="19">
        <v>0.0</v>
      </c>
      <c r="E13" s="19">
        <v>0.05</v>
      </c>
      <c r="F13" s="19">
        <v>0.15</v>
      </c>
      <c r="G13" s="19">
        <v>0.0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5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5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15.75" customHeight="1">
      <c r="A16" s="20"/>
      <c r="B16" s="20"/>
      <c r="C16" s="18" t="s">
        <v>75</v>
      </c>
      <c r="D16" s="16" t="s">
        <v>87</v>
      </c>
      <c r="E16" s="16" t="s">
        <v>88</v>
      </c>
      <c r="F16" s="16" t="s">
        <v>89</v>
      </c>
      <c r="G16" s="16" t="s">
        <v>90</v>
      </c>
      <c r="H16" s="16" t="s">
        <v>91</v>
      </c>
      <c r="I16" s="16" t="s">
        <v>92</v>
      </c>
      <c r="J16" s="16" t="s">
        <v>93</v>
      </c>
      <c r="K16" s="16" t="s">
        <v>94</v>
      </c>
      <c r="L16" s="16" t="s">
        <v>95</v>
      </c>
      <c r="M16" s="16" t="s">
        <v>96</v>
      </c>
      <c r="N16" s="16" t="s">
        <v>97</v>
      </c>
      <c r="O16" s="16" t="s">
        <v>98</v>
      </c>
      <c r="P16" s="16" t="s">
        <v>99</v>
      </c>
      <c r="Q16" s="20"/>
      <c r="R16" s="21" t="s">
        <v>100</v>
      </c>
      <c r="S16" s="22">
        <f>SUM(P17:P23)</f>
        <v>107937.2849</v>
      </c>
      <c r="T16" s="20"/>
      <c r="U16" s="20"/>
      <c r="V16" s="20"/>
      <c r="W16" s="20"/>
      <c r="X16" s="20"/>
      <c r="Y16" s="20"/>
      <c r="Z16" s="20"/>
      <c r="AA16" s="20"/>
      <c r="AB16" s="20"/>
    </row>
    <row r="17" ht="15.75" customHeight="1">
      <c r="A17" s="17"/>
      <c r="B17" s="17"/>
      <c r="C17" s="16" t="s">
        <v>80</v>
      </c>
      <c r="D17" s="23">
        <v>16.0</v>
      </c>
      <c r="E17" s="20">
        <v>1.0</v>
      </c>
      <c r="F17" s="20">
        <f>100*((D5*D7)+(E5*E7)+(F5*F7)+(G5*G7))</f>
        <v>19.75</v>
      </c>
      <c r="G17" s="24">
        <f>(D25*(F17/100))</f>
        <v>806.3288063</v>
      </c>
      <c r="H17" s="24">
        <f t="shared" ref="H17:H23" si="1">(G17/E17)</f>
        <v>806.3288063</v>
      </c>
      <c r="I17" s="22">
        <f t="shared" ref="I17:I23" si="2">D17*G17</f>
        <v>12901.2609</v>
      </c>
      <c r="J17" s="22">
        <f t="shared" ref="J17:J23" si="3">I17/E17</f>
        <v>12901.2609</v>
      </c>
      <c r="K17" s="22">
        <f t="shared" ref="K17:K23" si="4">J17*0.4</f>
        <v>5160.50436</v>
      </c>
      <c r="L17" s="22">
        <v>200.0</v>
      </c>
      <c r="M17" s="22">
        <f t="shared" ref="M17:M23" si="5">J17+K17+L17</f>
        <v>18261.76526</v>
      </c>
      <c r="N17" s="22">
        <f t="shared" ref="N17:N23" si="6">M17*0.15</f>
        <v>2739.264789</v>
      </c>
      <c r="O17" s="22">
        <f t="shared" ref="O17:O23" si="7">M17+N17</f>
        <v>21001.03005</v>
      </c>
      <c r="P17" s="22">
        <f t="shared" ref="P17:P23" si="8">O17*E17</f>
        <v>21001.03005</v>
      </c>
      <c r="Q17" s="17"/>
      <c r="R17" s="25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15.75" customHeight="1">
      <c r="A18" s="17"/>
      <c r="B18" s="17"/>
      <c r="C18" s="16" t="s">
        <v>81</v>
      </c>
      <c r="D18" s="23">
        <v>17.44</v>
      </c>
      <c r="E18" s="20">
        <v>2.0</v>
      </c>
      <c r="F18" s="20">
        <f>100*((D5*D8)+(E5*E8)+(F5*F8)+(G5*G8))</f>
        <v>28.25</v>
      </c>
      <c r="G18" s="24">
        <f>(D25*(F18/100))</f>
        <v>1153.356394</v>
      </c>
      <c r="H18" s="24">
        <f t="shared" si="1"/>
        <v>576.6781969</v>
      </c>
      <c r="I18" s="22">
        <f t="shared" si="2"/>
        <v>20114.53551</v>
      </c>
      <c r="J18" s="22">
        <f t="shared" si="3"/>
        <v>10057.26775</v>
      </c>
      <c r="K18" s="22">
        <f t="shared" si="4"/>
        <v>4022.907101</v>
      </c>
      <c r="L18" s="22">
        <v>200.0</v>
      </c>
      <c r="M18" s="22">
        <f t="shared" si="5"/>
        <v>14280.17485</v>
      </c>
      <c r="N18" s="22">
        <f t="shared" si="6"/>
        <v>2142.026228</v>
      </c>
      <c r="O18" s="22">
        <f t="shared" si="7"/>
        <v>16422.20108</v>
      </c>
      <c r="P18" s="22">
        <f t="shared" si="8"/>
        <v>32844.40217</v>
      </c>
      <c r="Q18" s="17"/>
      <c r="R18" s="21" t="s">
        <v>101</v>
      </c>
      <c r="S18" s="22">
        <f>(S16*0.5)</f>
        <v>53968.64245</v>
      </c>
      <c r="T18" s="17"/>
      <c r="U18" s="17"/>
      <c r="V18" s="17"/>
      <c r="W18" s="17"/>
      <c r="X18" s="17"/>
      <c r="Y18" s="17"/>
      <c r="Z18" s="17"/>
      <c r="AA18" s="17"/>
      <c r="AB18" s="17"/>
    </row>
    <row r="19" ht="15.75" customHeight="1">
      <c r="A19" s="17"/>
      <c r="B19" s="17"/>
      <c r="C19" s="16" t="s">
        <v>82</v>
      </c>
      <c r="D19" s="23">
        <v>10.26</v>
      </c>
      <c r="E19" s="20">
        <v>2.0</v>
      </c>
      <c r="F19" s="20">
        <f>100*((D5*D9)+(E5*E9)+(F5*F9)+(G5*G9))</f>
        <v>13.25</v>
      </c>
      <c r="G19" s="24">
        <f>(D25*(F19/100))</f>
        <v>540.9547688</v>
      </c>
      <c r="H19" s="24">
        <f t="shared" si="1"/>
        <v>270.4773844</v>
      </c>
      <c r="I19" s="22">
        <f t="shared" si="2"/>
        <v>5550.195927</v>
      </c>
      <c r="J19" s="22">
        <f t="shared" si="3"/>
        <v>2775.097964</v>
      </c>
      <c r="K19" s="22">
        <f t="shared" si="4"/>
        <v>1110.039185</v>
      </c>
      <c r="L19" s="22">
        <v>200.0</v>
      </c>
      <c r="M19" s="22">
        <f t="shared" si="5"/>
        <v>4085.137149</v>
      </c>
      <c r="N19" s="22">
        <f t="shared" si="6"/>
        <v>612.7705724</v>
      </c>
      <c r="O19" s="22">
        <f t="shared" si="7"/>
        <v>4697.907722</v>
      </c>
      <c r="P19" s="22">
        <f t="shared" si="8"/>
        <v>9395.815443</v>
      </c>
      <c r="Q19" s="17"/>
      <c r="R19" s="21" t="s">
        <v>102</v>
      </c>
      <c r="S19" s="22">
        <f>S16*0.1</f>
        <v>10793.72849</v>
      </c>
      <c r="T19" s="17"/>
      <c r="U19" s="17"/>
      <c r="V19" s="17"/>
      <c r="W19" s="17"/>
      <c r="X19" s="17"/>
      <c r="Y19" s="17"/>
      <c r="Z19" s="17"/>
      <c r="AA19" s="17"/>
      <c r="AB19" s="17"/>
    </row>
    <row r="20" ht="15.75" customHeight="1">
      <c r="A20" s="17"/>
      <c r="B20" s="17"/>
      <c r="C20" s="16" t="s">
        <v>83</v>
      </c>
      <c r="D20" s="20">
        <v>10.0</v>
      </c>
      <c r="E20" s="20">
        <v>1.0</v>
      </c>
      <c r="F20" s="20">
        <f>100*((D5*D10)+(E5*E10)+(F5*F10)+(G5*G10))</f>
        <v>8.5</v>
      </c>
      <c r="G20" s="24">
        <f>(D25*(F20/100))</f>
        <v>347.0275875</v>
      </c>
      <c r="H20" s="24">
        <f t="shared" si="1"/>
        <v>347.0275875</v>
      </c>
      <c r="I20" s="22">
        <f t="shared" si="2"/>
        <v>3470.275875</v>
      </c>
      <c r="J20" s="22">
        <f t="shared" si="3"/>
        <v>3470.275875</v>
      </c>
      <c r="K20" s="22">
        <f t="shared" si="4"/>
        <v>1388.11035</v>
      </c>
      <c r="L20" s="22">
        <v>200.0</v>
      </c>
      <c r="M20" s="22">
        <f t="shared" si="5"/>
        <v>5058.386225</v>
      </c>
      <c r="N20" s="22">
        <f t="shared" si="6"/>
        <v>758.7579338</v>
      </c>
      <c r="O20" s="22">
        <f t="shared" si="7"/>
        <v>5817.144159</v>
      </c>
      <c r="P20" s="22">
        <f t="shared" si="8"/>
        <v>5817.144159</v>
      </c>
      <c r="Q20" s="17"/>
      <c r="R20" s="25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5.75" customHeight="1">
      <c r="A21" s="17"/>
      <c r="B21" s="17"/>
      <c r="C21" s="16" t="s">
        <v>84</v>
      </c>
      <c r="D21" s="20">
        <v>15.0</v>
      </c>
      <c r="E21" s="20">
        <v>2.0</v>
      </c>
      <c r="F21" s="20">
        <f>100*((D5*D11)+(E5*E11)+(F5*F11)+(G5*G11))</f>
        <v>4.25</v>
      </c>
      <c r="G21" s="24">
        <f>(D25*(F21/100))</f>
        <v>173.5137938</v>
      </c>
      <c r="H21" s="24">
        <f t="shared" si="1"/>
        <v>86.75689688</v>
      </c>
      <c r="I21" s="22">
        <f t="shared" si="2"/>
        <v>2602.706906</v>
      </c>
      <c r="J21" s="22">
        <f t="shared" si="3"/>
        <v>1301.353453</v>
      </c>
      <c r="K21" s="22">
        <f t="shared" si="4"/>
        <v>520.5413813</v>
      </c>
      <c r="L21" s="22">
        <v>200.0</v>
      </c>
      <c r="M21" s="22">
        <f t="shared" si="5"/>
        <v>2021.894834</v>
      </c>
      <c r="N21" s="22">
        <f t="shared" si="6"/>
        <v>303.2842252</v>
      </c>
      <c r="O21" s="22">
        <f t="shared" si="7"/>
        <v>2325.17906</v>
      </c>
      <c r="P21" s="22">
        <f t="shared" si="8"/>
        <v>4650.358119</v>
      </c>
      <c r="Q21" s="17"/>
      <c r="R21" s="21" t="s">
        <v>103</v>
      </c>
      <c r="S21" s="22">
        <f>S16+S18+S19</f>
        <v>172699.6558</v>
      </c>
      <c r="T21" s="17"/>
      <c r="U21" s="17"/>
      <c r="V21" s="17"/>
      <c r="W21" s="17"/>
      <c r="X21" s="17"/>
      <c r="Y21" s="17"/>
      <c r="Z21" s="17"/>
      <c r="AA21" s="17"/>
      <c r="AB21" s="17"/>
    </row>
    <row r="22" ht="15.75" customHeight="1">
      <c r="A22" s="17"/>
      <c r="B22" s="17"/>
      <c r="C22" s="16" t="s">
        <v>85</v>
      </c>
      <c r="D22" s="23">
        <v>25.13</v>
      </c>
      <c r="E22" s="20">
        <v>1.0</v>
      </c>
      <c r="F22" s="20">
        <f>100*((D5*D12)+(E5*E12)+(F5*F12)+(G5*G12))</f>
        <v>15.25</v>
      </c>
      <c r="G22" s="24">
        <f>(D25*(F22/100))</f>
        <v>622.6083188</v>
      </c>
      <c r="H22" s="24">
        <f t="shared" si="1"/>
        <v>622.6083188</v>
      </c>
      <c r="I22" s="22">
        <f t="shared" si="2"/>
        <v>15646.14705</v>
      </c>
      <c r="J22" s="22">
        <f t="shared" si="3"/>
        <v>15646.14705</v>
      </c>
      <c r="K22" s="22">
        <f t="shared" si="4"/>
        <v>6258.45882</v>
      </c>
      <c r="L22" s="22">
        <v>200.0</v>
      </c>
      <c r="M22" s="22">
        <f t="shared" si="5"/>
        <v>22104.60587</v>
      </c>
      <c r="N22" s="22">
        <f t="shared" si="6"/>
        <v>3315.690881</v>
      </c>
      <c r="O22" s="22">
        <f t="shared" si="7"/>
        <v>25420.29675</v>
      </c>
      <c r="P22" s="22">
        <f t="shared" si="8"/>
        <v>25420.29675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5.75" customHeight="1">
      <c r="A23" s="17"/>
      <c r="B23" s="17"/>
      <c r="C23" s="16" t="s">
        <v>86</v>
      </c>
      <c r="D23" s="20">
        <v>12.14</v>
      </c>
      <c r="E23" s="20">
        <v>1.0</v>
      </c>
      <c r="F23" s="20">
        <f>100*((D5*D13)+(E5*E13)+(F5*F13)+(G5*G13))</f>
        <v>10.75</v>
      </c>
      <c r="G23" s="24">
        <f>(D25*(F23/100))</f>
        <v>438.8878313</v>
      </c>
      <c r="H23" s="24">
        <f t="shared" si="1"/>
        <v>438.8878313</v>
      </c>
      <c r="I23" s="22">
        <f t="shared" si="2"/>
        <v>5328.098271</v>
      </c>
      <c r="J23" s="22">
        <f t="shared" si="3"/>
        <v>5328.098271</v>
      </c>
      <c r="K23" s="22">
        <f t="shared" si="4"/>
        <v>2131.239309</v>
      </c>
      <c r="L23" s="22">
        <v>200.0</v>
      </c>
      <c r="M23" s="22">
        <f t="shared" si="5"/>
        <v>7659.33758</v>
      </c>
      <c r="N23" s="22">
        <f t="shared" si="6"/>
        <v>1148.900637</v>
      </c>
      <c r="O23" s="22">
        <f t="shared" si="7"/>
        <v>8808.238217</v>
      </c>
      <c r="P23" s="22">
        <f t="shared" si="8"/>
        <v>8808.238217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5.75" customHeight="1">
      <c r="A24" s="17"/>
      <c r="B24" s="17"/>
      <c r="C24" s="17"/>
      <c r="D24" s="17"/>
      <c r="E24" s="17"/>
      <c r="F24" s="20"/>
      <c r="G24" s="2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5.75" customHeight="1">
      <c r="A25" s="17"/>
      <c r="B25" s="17"/>
      <c r="C25" s="21" t="s">
        <v>104</v>
      </c>
      <c r="D25" s="26">
        <f>'ESFORÇ'!E86</f>
        <v>4082.6775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ht="15.75" customHeight="1">
      <c r="A34" s="27"/>
      <c r="B34" s="23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B1"/>
    <mergeCell ref="B3:A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25"/>
    <col customWidth="1" min="3" max="3" width="10.13"/>
    <col customWidth="1" min="4" max="4" width="12.75"/>
    <col customWidth="1" min="5" max="5" width="14.38"/>
    <col customWidth="1" min="6" max="6" width="11.13"/>
  </cols>
  <sheetData>
    <row r="1" ht="15.75" customHeight="1">
      <c r="A1" s="28" t="s">
        <v>105</v>
      </c>
    </row>
    <row r="2" ht="15.75" customHeight="1"/>
    <row r="3" ht="15.75" customHeight="1">
      <c r="B3" s="29" t="s">
        <v>17</v>
      </c>
      <c r="C3" s="29" t="s">
        <v>106</v>
      </c>
      <c r="D3" s="29" t="s">
        <v>107</v>
      </c>
      <c r="E3" s="29" t="s">
        <v>108</v>
      </c>
      <c r="F3" s="29" t="s">
        <v>109</v>
      </c>
    </row>
    <row r="4" ht="15.75" customHeight="1">
      <c r="B4" s="30" t="s">
        <v>20</v>
      </c>
      <c r="C4" s="31" t="s">
        <v>110</v>
      </c>
      <c r="D4" s="31" t="s">
        <v>111</v>
      </c>
      <c r="E4" s="31" t="s">
        <v>112</v>
      </c>
      <c r="F4" s="31" t="s">
        <v>113</v>
      </c>
    </row>
    <row r="5" ht="15.75" customHeight="1">
      <c r="B5" s="30" t="s">
        <v>22</v>
      </c>
      <c r="C5" s="31" t="s">
        <v>110</v>
      </c>
      <c r="D5" s="31" t="s">
        <v>111</v>
      </c>
      <c r="E5" s="31" t="s">
        <v>112</v>
      </c>
      <c r="F5" s="31" t="s">
        <v>113</v>
      </c>
    </row>
    <row r="6" ht="15.75" customHeight="1">
      <c r="B6" s="30" t="s">
        <v>24</v>
      </c>
      <c r="C6" s="31" t="s">
        <v>110</v>
      </c>
      <c r="D6" s="31" t="s">
        <v>111</v>
      </c>
      <c r="E6" s="31" t="s">
        <v>113</v>
      </c>
      <c r="F6" s="31" t="s">
        <v>113</v>
      </c>
    </row>
    <row r="7" ht="15.75" customHeight="1">
      <c r="B7" s="30" t="s">
        <v>25</v>
      </c>
      <c r="C7" s="31" t="s">
        <v>110</v>
      </c>
      <c r="D7" s="31" t="s">
        <v>114</v>
      </c>
      <c r="E7" s="31" t="s">
        <v>113</v>
      </c>
      <c r="F7" s="31" t="s">
        <v>113</v>
      </c>
    </row>
    <row r="8" ht="15.75" customHeight="1">
      <c r="B8" s="30" t="s">
        <v>26</v>
      </c>
      <c r="C8" s="31" t="s">
        <v>110</v>
      </c>
      <c r="D8" s="31" t="s">
        <v>114</v>
      </c>
      <c r="E8" s="31" t="s">
        <v>113</v>
      </c>
      <c r="F8" s="31" t="s">
        <v>113</v>
      </c>
    </row>
    <row r="9" ht="15.75" customHeight="1">
      <c r="B9" s="30" t="s">
        <v>27</v>
      </c>
      <c r="C9" s="31" t="s">
        <v>110</v>
      </c>
      <c r="D9" s="31" t="s">
        <v>111</v>
      </c>
      <c r="E9" s="31" t="s">
        <v>113</v>
      </c>
      <c r="F9" s="31" t="s">
        <v>113</v>
      </c>
    </row>
    <row r="10" ht="15.75" customHeight="1">
      <c r="B10" s="30" t="s">
        <v>28</v>
      </c>
      <c r="C10" s="31" t="s">
        <v>110</v>
      </c>
      <c r="D10" s="31" t="s">
        <v>111</v>
      </c>
      <c r="E10" s="31" t="s">
        <v>112</v>
      </c>
      <c r="F10" s="31" t="s">
        <v>113</v>
      </c>
    </row>
    <row r="11" ht="15.75" customHeight="1">
      <c r="B11" s="30" t="s">
        <v>32</v>
      </c>
      <c r="C11" s="31" t="s">
        <v>110</v>
      </c>
      <c r="D11" s="31" t="s">
        <v>112</v>
      </c>
      <c r="E11" s="31" t="s">
        <v>113</v>
      </c>
      <c r="F11" s="31" t="s">
        <v>113</v>
      </c>
    </row>
    <row r="12" ht="15.75" customHeight="1">
      <c r="B12" s="30" t="s">
        <v>29</v>
      </c>
      <c r="C12" s="31" t="s">
        <v>110</v>
      </c>
      <c r="D12" s="31" t="s">
        <v>112</v>
      </c>
      <c r="E12" s="31" t="s">
        <v>113</v>
      </c>
      <c r="F12" s="31" t="s">
        <v>113</v>
      </c>
    </row>
    <row r="13" ht="15.75" customHeight="1">
      <c r="B13" s="30" t="s">
        <v>30</v>
      </c>
      <c r="C13" s="31" t="s">
        <v>110</v>
      </c>
      <c r="D13" s="31" t="s">
        <v>112</v>
      </c>
      <c r="E13" s="31" t="s">
        <v>113</v>
      </c>
      <c r="F13" s="31" t="s">
        <v>113</v>
      </c>
    </row>
    <row r="14" ht="15.75" customHeight="1">
      <c r="B14" s="30" t="s">
        <v>31</v>
      </c>
      <c r="C14" s="31" t="s">
        <v>110</v>
      </c>
      <c r="D14" s="31" t="s">
        <v>112</v>
      </c>
      <c r="E14" s="31" t="s">
        <v>113</v>
      </c>
      <c r="F14" s="31" t="s">
        <v>113</v>
      </c>
    </row>
    <row r="15" ht="15.75" customHeight="1">
      <c r="B15" s="30" t="s">
        <v>33</v>
      </c>
      <c r="C15" s="31" t="s">
        <v>110</v>
      </c>
      <c r="D15" s="31" t="s">
        <v>114</v>
      </c>
      <c r="E15" s="31" t="s">
        <v>113</v>
      </c>
      <c r="F15" s="31" t="s">
        <v>113</v>
      </c>
    </row>
    <row r="16" ht="15.75" customHeight="1">
      <c r="B16" s="30" t="s">
        <v>34</v>
      </c>
      <c r="C16" s="31" t="s">
        <v>110</v>
      </c>
      <c r="D16" s="31" t="s">
        <v>111</v>
      </c>
      <c r="E16" s="31" t="s">
        <v>113</v>
      </c>
      <c r="F16" s="31" t="s">
        <v>113</v>
      </c>
    </row>
    <row r="17" ht="15.75" customHeight="1">
      <c r="B17" s="30" t="s">
        <v>36</v>
      </c>
      <c r="C17" s="31" t="s">
        <v>110</v>
      </c>
      <c r="D17" s="31" t="s">
        <v>111</v>
      </c>
      <c r="E17" s="31" t="s">
        <v>113</v>
      </c>
      <c r="F17" s="31" t="s">
        <v>113</v>
      </c>
    </row>
    <row r="18" ht="15.75" customHeight="1">
      <c r="B18" s="30" t="s">
        <v>37</v>
      </c>
      <c r="C18" s="31" t="s">
        <v>110</v>
      </c>
      <c r="D18" s="31" t="s">
        <v>111</v>
      </c>
      <c r="E18" s="31" t="s">
        <v>113</v>
      </c>
      <c r="F18" s="31" t="s">
        <v>113</v>
      </c>
    </row>
    <row r="19" ht="15.75" customHeight="1">
      <c r="B19" s="30" t="s">
        <v>38</v>
      </c>
      <c r="C19" s="31" t="s">
        <v>110</v>
      </c>
      <c r="D19" s="31" t="s">
        <v>114</v>
      </c>
      <c r="E19" s="31" t="s">
        <v>113</v>
      </c>
      <c r="F19" s="31" t="s">
        <v>113</v>
      </c>
    </row>
    <row r="20" ht="15.75" customHeight="1">
      <c r="B20" s="30" t="s">
        <v>40</v>
      </c>
      <c r="C20" s="31" t="s">
        <v>110</v>
      </c>
      <c r="D20" s="31" t="s">
        <v>111</v>
      </c>
      <c r="E20" s="31" t="s">
        <v>112</v>
      </c>
      <c r="F20" s="31" t="s">
        <v>113</v>
      </c>
    </row>
    <row r="21" ht="15.75" customHeight="1">
      <c r="B21" s="30" t="s">
        <v>39</v>
      </c>
      <c r="C21" s="31" t="s">
        <v>110</v>
      </c>
      <c r="D21" s="31" t="s">
        <v>111</v>
      </c>
      <c r="E21" s="31" t="s">
        <v>113</v>
      </c>
      <c r="F21" s="31" t="s">
        <v>113</v>
      </c>
    </row>
    <row r="22" ht="15.75" customHeight="1">
      <c r="B22" s="32"/>
      <c r="C22" s="31"/>
      <c r="D22" s="31"/>
      <c r="E22" s="31"/>
      <c r="F22" s="31"/>
    </row>
    <row r="23" ht="15.75" customHeight="1">
      <c r="B23" s="32"/>
      <c r="C23" s="31"/>
      <c r="D23" s="31"/>
      <c r="E23" s="31"/>
      <c r="F23" s="31"/>
    </row>
    <row r="24" ht="15.75" customHeight="1">
      <c r="B24" s="33"/>
      <c r="C24" s="33"/>
      <c r="D24" s="33"/>
      <c r="E24" s="33"/>
      <c r="F24" s="33"/>
    </row>
    <row r="25" ht="15.75" customHeight="1">
      <c r="B25" s="33"/>
      <c r="C25" s="33"/>
      <c r="D25" s="33"/>
      <c r="E25" s="33"/>
      <c r="F25" s="33"/>
    </row>
    <row r="26" ht="15.75" customHeight="1">
      <c r="B26" s="34" t="s">
        <v>115</v>
      </c>
      <c r="C26" s="29" t="s">
        <v>106</v>
      </c>
      <c r="D26" s="29" t="s">
        <v>107</v>
      </c>
      <c r="E26" s="29" t="s">
        <v>108</v>
      </c>
      <c r="F26" s="29" t="s">
        <v>109</v>
      </c>
    </row>
    <row r="27" ht="15.75" customHeight="1">
      <c r="B27" s="32" t="s">
        <v>116</v>
      </c>
      <c r="C27" s="35">
        <f t="shared" ref="C27:F27" si="1">COUNTIF(C4:C23,"Identificat")/COUNTA(C4:C23)</f>
        <v>1</v>
      </c>
      <c r="D27" s="35">
        <f t="shared" si="1"/>
        <v>0</v>
      </c>
      <c r="E27" s="35">
        <f t="shared" si="1"/>
        <v>0</v>
      </c>
      <c r="F27" s="35">
        <f t="shared" si="1"/>
        <v>0</v>
      </c>
    </row>
    <row r="28" ht="15.75" customHeight="1">
      <c r="B28" s="32" t="s">
        <v>117</v>
      </c>
      <c r="C28" s="36">
        <f t="shared" ref="C28:F28" si="2">COUNTIF(C4:C23,"Esbossat")/COUNTA(C4:C23)</f>
        <v>0</v>
      </c>
      <c r="D28" s="36">
        <f t="shared" si="2"/>
        <v>0.5555555556</v>
      </c>
      <c r="E28" s="36">
        <f t="shared" si="2"/>
        <v>0</v>
      </c>
      <c r="F28" s="36">
        <f t="shared" si="2"/>
        <v>0</v>
      </c>
    </row>
    <row r="29" ht="15.75" customHeight="1">
      <c r="B29" s="32" t="s">
        <v>118</v>
      </c>
      <c r="C29" s="36">
        <f t="shared" ref="C29:F29" si="3">COUNTIF(C4:C23,"REfinat")/COUNTA(C4:C23)</f>
        <v>0</v>
      </c>
      <c r="D29" s="36">
        <f t="shared" si="3"/>
        <v>0.2222222222</v>
      </c>
      <c r="E29" s="36">
        <f t="shared" si="3"/>
        <v>0</v>
      </c>
      <c r="F29" s="36">
        <f t="shared" si="3"/>
        <v>0</v>
      </c>
    </row>
    <row r="30" ht="15.75" customHeight="1">
      <c r="B30" s="32" t="s">
        <v>119</v>
      </c>
      <c r="C30" s="36">
        <f t="shared" ref="C30:F30" si="4">COUNTIF(C4:C23,"Analitzat")/COUNTA(C4:C23)</f>
        <v>0</v>
      </c>
      <c r="D30" s="36">
        <f t="shared" si="4"/>
        <v>0.2222222222</v>
      </c>
      <c r="E30" s="36">
        <f t="shared" si="4"/>
        <v>0.2222222222</v>
      </c>
      <c r="F30" s="36">
        <f t="shared" si="4"/>
        <v>0</v>
      </c>
    </row>
    <row r="31" ht="15.75" customHeight="1">
      <c r="B31" s="32" t="s">
        <v>120</v>
      </c>
      <c r="C31" s="36">
        <f t="shared" ref="C31:F31" si="5">COUNTIF(C4:C23,"Complet")/COUNTA(C4:C23)</f>
        <v>0</v>
      </c>
      <c r="D31" s="36">
        <f t="shared" si="5"/>
        <v>0</v>
      </c>
      <c r="E31" s="36">
        <f t="shared" si="5"/>
        <v>0.7777777778</v>
      </c>
      <c r="F31" s="36">
        <f t="shared" si="5"/>
        <v>1</v>
      </c>
    </row>
    <row r="32" ht="15.75" customHeight="1">
      <c r="B32" s="33"/>
      <c r="C32" s="33"/>
      <c r="D32" s="33"/>
      <c r="E32" s="33"/>
      <c r="F32" s="33"/>
    </row>
    <row r="33" ht="15.75" customHeight="1">
      <c r="B33" s="33"/>
      <c r="C33" s="33"/>
      <c r="D33" s="33"/>
      <c r="E33" s="33"/>
      <c r="F33" s="3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0"/>
    <col customWidth="1" min="4" max="4" width="12.63"/>
    <col customWidth="1" min="5" max="5" width="14.38"/>
    <col customWidth="1" min="6" max="6" width="14.13"/>
  </cols>
  <sheetData>
    <row r="1" ht="15.75" customHeight="1">
      <c r="A1" s="37" t="s">
        <v>121</v>
      </c>
    </row>
    <row r="2" ht="15.7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ht="15.75" customHeight="1">
      <c r="A3" s="38"/>
      <c r="B3" s="39" t="s">
        <v>122</v>
      </c>
    </row>
    <row r="4" ht="15.75" customHeight="1">
      <c r="A4" s="38"/>
      <c r="B4" s="38"/>
      <c r="C4" s="38"/>
      <c r="D4" s="40">
        <v>0.05</v>
      </c>
      <c r="E4" s="40">
        <v>0.2</v>
      </c>
      <c r="F4" s="40">
        <v>0.65</v>
      </c>
      <c r="G4" s="40">
        <v>0.1</v>
      </c>
      <c r="H4" s="38"/>
      <c r="I4" s="38"/>
      <c r="J4" s="38"/>
      <c r="K4" s="38"/>
      <c r="L4" s="38"/>
    </row>
    <row r="5" ht="15.75" customHeight="1">
      <c r="A5" s="38"/>
      <c r="B5" s="38"/>
      <c r="C5" s="41" t="s">
        <v>75</v>
      </c>
      <c r="D5" s="42" t="s">
        <v>76</v>
      </c>
      <c r="E5" s="42" t="s">
        <v>77</v>
      </c>
      <c r="F5" s="42" t="s">
        <v>78</v>
      </c>
      <c r="G5" s="43" t="s">
        <v>123</v>
      </c>
      <c r="H5" s="38"/>
      <c r="I5" s="38"/>
      <c r="J5" s="38"/>
      <c r="K5" s="38"/>
      <c r="L5" s="38"/>
    </row>
    <row r="6" ht="15.75" customHeight="1">
      <c r="A6" s="38"/>
      <c r="B6" s="38"/>
      <c r="C6" s="44" t="s">
        <v>80</v>
      </c>
      <c r="D6" s="40">
        <v>0.2</v>
      </c>
      <c r="E6" s="40">
        <v>0.15</v>
      </c>
      <c r="F6" s="40">
        <v>0.15</v>
      </c>
      <c r="G6" s="45">
        <v>0.6</v>
      </c>
      <c r="H6" s="46"/>
      <c r="I6" s="38"/>
      <c r="J6" s="38"/>
      <c r="K6" s="38"/>
      <c r="L6" s="38"/>
    </row>
    <row r="7" ht="15.75" customHeight="1">
      <c r="A7" s="38"/>
      <c r="B7" s="38"/>
      <c r="C7" s="44" t="s">
        <v>81</v>
      </c>
      <c r="D7" s="40">
        <v>0.0</v>
      </c>
      <c r="E7" s="40">
        <v>0.2</v>
      </c>
      <c r="F7" s="40">
        <v>0.35</v>
      </c>
      <c r="G7" s="45">
        <v>0.15</v>
      </c>
      <c r="H7" s="38"/>
      <c r="I7" s="38"/>
      <c r="J7" s="38"/>
      <c r="K7" s="38"/>
      <c r="L7" s="38"/>
    </row>
    <row r="8" ht="15.75" customHeight="1">
      <c r="A8" s="38"/>
      <c r="B8" s="38"/>
      <c r="C8" s="44" t="s">
        <v>82</v>
      </c>
      <c r="D8" s="40">
        <v>0.0</v>
      </c>
      <c r="E8" s="40">
        <v>0.15</v>
      </c>
      <c r="F8" s="40">
        <v>0.15</v>
      </c>
      <c r="G8" s="45">
        <v>0.05</v>
      </c>
      <c r="H8" s="38"/>
      <c r="I8" s="38"/>
      <c r="J8" s="38"/>
      <c r="K8" s="38"/>
      <c r="L8" s="38"/>
    </row>
    <row r="9" ht="15.75" customHeight="1">
      <c r="A9" s="38"/>
      <c r="B9" s="38"/>
      <c r="C9" s="44" t="s">
        <v>83</v>
      </c>
      <c r="D9" s="40">
        <v>0.05</v>
      </c>
      <c r="E9" s="40">
        <v>0.2</v>
      </c>
      <c r="F9" s="40">
        <v>0.05</v>
      </c>
      <c r="G9" s="45">
        <v>0.1</v>
      </c>
      <c r="H9" s="38"/>
      <c r="I9" s="38"/>
      <c r="J9" s="38"/>
      <c r="K9" s="38"/>
      <c r="L9" s="38"/>
    </row>
    <row r="10" ht="15.75" customHeight="1">
      <c r="A10" s="38"/>
      <c r="B10" s="38"/>
      <c r="C10" s="44" t="s">
        <v>84</v>
      </c>
      <c r="D10" s="40">
        <v>0.65</v>
      </c>
      <c r="E10" s="40">
        <v>0.05</v>
      </c>
      <c r="F10" s="40">
        <v>0.0</v>
      </c>
      <c r="G10" s="45">
        <v>0.0</v>
      </c>
      <c r="H10" s="38"/>
      <c r="I10" s="38"/>
      <c r="J10" s="38"/>
      <c r="K10" s="38"/>
      <c r="L10" s="38"/>
    </row>
    <row r="11" ht="15.75" customHeight="1">
      <c r="A11" s="38"/>
      <c r="B11" s="38"/>
      <c r="C11" s="44" t="s">
        <v>85</v>
      </c>
      <c r="D11" s="40">
        <v>0.1</v>
      </c>
      <c r="E11" s="40">
        <v>0.2</v>
      </c>
      <c r="F11" s="40">
        <v>0.15</v>
      </c>
      <c r="G11" s="45">
        <v>0.1</v>
      </c>
      <c r="H11" s="38"/>
      <c r="I11" s="38"/>
      <c r="J11" s="38"/>
      <c r="K11" s="38"/>
      <c r="L11" s="38"/>
    </row>
    <row r="12" ht="15.75" customHeight="1">
      <c r="A12" s="38"/>
      <c r="B12" s="38"/>
      <c r="C12" s="44" t="s">
        <v>86</v>
      </c>
      <c r="D12" s="40">
        <v>0.0</v>
      </c>
      <c r="E12" s="40">
        <v>0.05</v>
      </c>
      <c r="F12" s="40">
        <v>0.15</v>
      </c>
      <c r="G12" s="45">
        <v>0.0</v>
      </c>
      <c r="H12" s="38"/>
      <c r="I12" s="38"/>
      <c r="J12" s="38"/>
      <c r="K12" s="38"/>
      <c r="L12" s="38"/>
    </row>
    <row r="13" ht="15.75" customHeight="1">
      <c r="A13" s="38"/>
      <c r="B13" s="38"/>
      <c r="C13" s="47" t="s">
        <v>75</v>
      </c>
      <c r="D13" s="48" t="s">
        <v>76</v>
      </c>
      <c r="E13" s="48" t="s">
        <v>77</v>
      </c>
      <c r="F13" s="48" t="s">
        <v>78</v>
      </c>
      <c r="G13" s="48" t="s">
        <v>123</v>
      </c>
      <c r="H13" s="49"/>
      <c r="I13" s="38"/>
      <c r="J13" s="38"/>
      <c r="K13" s="38"/>
      <c r="L13" s="38"/>
    </row>
    <row r="14" ht="15.75" customHeight="1">
      <c r="A14" s="38"/>
      <c r="B14" s="38"/>
      <c r="C14" s="50" t="s">
        <v>80</v>
      </c>
      <c r="D14" s="51">
        <f t="shared" ref="D14:G14" si="1">D21*D6</f>
        <v>40.826775</v>
      </c>
      <c r="E14" s="51">
        <f t="shared" si="1"/>
        <v>122.480325</v>
      </c>
      <c r="F14" s="51">
        <f t="shared" si="1"/>
        <v>398.0610563</v>
      </c>
      <c r="G14" s="51">
        <f t="shared" si="1"/>
        <v>244.96065</v>
      </c>
      <c r="H14" s="52">
        <f t="shared" ref="H14:H20" si="3">SUM(D14:G14)</f>
        <v>806.3288063</v>
      </c>
      <c r="I14" s="38"/>
      <c r="J14" s="38"/>
      <c r="K14" s="38"/>
      <c r="L14" s="38"/>
    </row>
    <row r="15" ht="15.75" customHeight="1">
      <c r="A15" s="38"/>
      <c r="B15" s="38"/>
      <c r="C15" s="50" t="s">
        <v>81</v>
      </c>
      <c r="D15" s="51">
        <f t="shared" ref="D15:G15" si="2">D21*D7</f>
        <v>0</v>
      </c>
      <c r="E15" s="51">
        <f t="shared" si="2"/>
        <v>163.3071</v>
      </c>
      <c r="F15" s="51">
        <f t="shared" si="2"/>
        <v>928.8091313</v>
      </c>
      <c r="G15" s="51">
        <f t="shared" si="2"/>
        <v>61.2401625</v>
      </c>
      <c r="H15" s="52">
        <f t="shared" si="3"/>
        <v>1153.356394</v>
      </c>
      <c r="I15" s="38"/>
      <c r="J15" s="38"/>
      <c r="K15" s="38"/>
      <c r="L15" s="38"/>
    </row>
    <row r="16" ht="15.75" customHeight="1">
      <c r="A16" s="38"/>
      <c r="B16" s="38"/>
      <c r="C16" s="50" t="s">
        <v>82</v>
      </c>
      <c r="D16" s="51">
        <f t="shared" ref="D16:G16" si="4">D21*D8</f>
        <v>0</v>
      </c>
      <c r="E16" s="51">
        <f t="shared" si="4"/>
        <v>122.480325</v>
      </c>
      <c r="F16" s="51">
        <f t="shared" si="4"/>
        <v>398.0610563</v>
      </c>
      <c r="G16" s="51">
        <f t="shared" si="4"/>
        <v>20.4133875</v>
      </c>
      <c r="H16" s="52">
        <f t="shared" si="3"/>
        <v>540.9547688</v>
      </c>
      <c r="I16" s="38"/>
      <c r="J16" s="38"/>
      <c r="K16" s="38"/>
      <c r="L16" s="38"/>
    </row>
    <row r="17" ht="15.75" customHeight="1">
      <c r="A17" s="38"/>
      <c r="B17" s="38"/>
      <c r="C17" s="50" t="s">
        <v>83</v>
      </c>
      <c r="D17" s="51">
        <f t="shared" ref="D17:G17" si="5">D21*D9</f>
        <v>10.20669375</v>
      </c>
      <c r="E17" s="51">
        <f t="shared" si="5"/>
        <v>163.3071</v>
      </c>
      <c r="F17" s="51">
        <f t="shared" si="5"/>
        <v>132.6870188</v>
      </c>
      <c r="G17" s="51">
        <f t="shared" si="5"/>
        <v>40.826775</v>
      </c>
      <c r="H17" s="52">
        <f t="shared" si="3"/>
        <v>347.0275875</v>
      </c>
      <c r="I17" s="38"/>
      <c r="J17" s="38"/>
      <c r="K17" s="38"/>
      <c r="L17" s="38"/>
    </row>
    <row r="18" ht="15.75" customHeight="1">
      <c r="A18" s="38"/>
      <c r="B18" s="38"/>
      <c r="C18" s="50" t="s">
        <v>84</v>
      </c>
      <c r="D18" s="51">
        <f t="shared" ref="D18:G18" si="6">D21*D10</f>
        <v>132.6870188</v>
      </c>
      <c r="E18" s="51">
        <f t="shared" si="6"/>
        <v>40.826775</v>
      </c>
      <c r="F18" s="51">
        <f t="shared" si="6"/>
        <v>0</v>
      </c>
      <c r="G18" s="51">
        <f t="shared" si="6"/>
        <v>0</v>
      </c>
      <c r="H18" s="52">
        <f t="shared" si="3"/>
        <v>173.5137938</v>
      </c>
      <c r="I18" s="38"/>
      <c r="J18" s="38"/>
      <c r="K18" s="38"/>
      <c r="L18" s="38"/>
    </row>
    <row r="19" ht="15.75" customHeight="1">
      <c r="A19" s="38"/>
      <c r="B19" s="38"/>
      <c r="C19" s="50" t="s">
        <v>85</v>
      </c>
      <c r="D19" s="51">
        <f t="shared" ref="D19:G19" si="7">D21*D11</f>
        <v>20.4133875</v>
      </c>
      <c r="E19" s="51">
        <f t="shared" si="7"/>
        <v>163.3071</v>
      </c>
      <c r="F19" s="51">
        <f t="shared" si="7"/>
        <v>398.0610563</v>
      </c>
      <c r="G19" s="51">
        <f t="shared" si="7"/>
        <v>40.826775</v>
      </c>
      <c r="H19" s="52">
        <f t="shared" si="3"/>
        <v>622.6083188</v>
      </c>
      <c r="I19" s="38"/>
      <c r="J19" s="38"/>
      <c r="K19" s="38"/>
      <c r="L19" s="38"/>
    </row>
    <row r="20" ht="15.75" customHeight="1">
      <c r="A20" s="38"/>
      <c r="B20" s="38"/>
      <c r="C20" s="50" t="s">
        <v>86</v>
      </c>
      <c r="D20" s="51">
        <f t="shared" ref="D20:G20" si="8">D21*D12</f>
        <v>0</v>
      </c>
      <c r="E20" s="51">
        <f t="shared" si="8"/>
        <v>40.826775</v>
      </c>
      <c r="F20" s="51">
        <f t="shared" si="8"/>
        <v>398.0610563</v>
      </c>
      <c r="G20" s="51">
        <f t="shared" si="8"/>
        <v>0</v>
      </c>
      <c r="H20" s="52">
        <f t="shared" si="3"/>
        <v>438.8878313</v>
      </c>
      <c r="I20" s="38"/>
      <c r="J20" s="38"/>
      <c r="K20" s="38"/>
      <c r="L20" s="38"/>
    </row>
    <row r="21" ht="15.75" customHeight="1">
      <c r="A21" s="38"/>
      <c r="B21" s="38"/>
      <c r="C21" s="53"/>
      <c r="D21" s="54">
        <f>(D4*D23)</f>
        <v>204.133875</v>
      </c>
      <c r="E21" s="54">
        <f>(E4*D23)</f>
        <v>816.5355</v>
      </c>
      <c r="F21" s="54">
        <f>(F4*D23)</f>
        <v>2653.740375</v>
      </c>
      <c r="G21" s="54">
        <f>(G4*D23)</f>
        <v>408.26775</v>
      </c>
      <c r="H21" s="55">
        <f>SUM(H14:H20)</f>
        <v>4082.6775</v>
      </c>
      <c r="I21" s="38"/>
      <c r="J21" s="38"/>
      <c r="K21" s="38"/>
      <c r="L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ht="15.75" customHeight="1">
      <c r="A23" s="27"/>
      <c r="B23" s="27"/>
      <c r="C23" s="56" t="s">
        <v>124</v>
      </c>
      <c r="D23" s="57">
        <f>'ESFORÇ'!E86</f>
        <v>4082.6775</v>
      </c>
      <c r="E23" s="27"/>
      <c r="F23" s="27"/>
      <c r="G23" s="27"/>
      <c r="H23" s="27"/>
      <c r="I23" s="27"/>
      <c r="J23" s="27"/>
      <c r="K23" s="27"/>
      <c r="L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ht="15.75" customHeight="1">
      <c r="A26" s="27"/>
      <c r="B26" s="39" t="s">
        <v>125</v>
      </c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ht="15.75" customHeight="1">
      <c r="A28" s="27"/>
      <c r="B28" s="27"/>
      <c r="C28" s="47" t="s">
        <v>75</v>
      </c>
      <c r="D28" s="58" t="s">
        <v>76</v>
      </c>
      <c r="E28" s="58" t="s">
        <v>77</v>
      </c>
      <c r="F28" s="58" t="s">
        <v>78</v>
      </c>
      <c r="G28" s="59" t="s">
        <v>79</v>
      </c>
      <c r="H28" s="49"/>
      <c r="I28" s="27"/>
      <c r="J28" s="27"/>
      <c r="K28" s="27"/>
      <c r="L28" s="27"/>
    </row>
    <row r="29" ht="15.75" customHeight="1">
      <c r="A29" s="27"/>
      <c r="B29" s="27"/>
      <c r="C29" s="50" t="s">
        <v>80</v>
      </c>
      <c r="D29" s="51">
        <f>D14/(COST!E17)</f>
        <v>40.826775</v>
      </c>
      <c r="E29" s="51">
        <f>E14/(COST!E17)</f>
        <v>122.480325</v>
      </c>
      <c r="F29" s="51">
        <f>F14/(COST!E17)</f>
        <v>398.0610563</v>
      </c>
      <c r="G29" s="51">
        <f>G14/(COST!E17)</f>
        <v>244.96065</v>
      </c>
      <c r="H29" s="60">
        <f t="shared" ref="H29:H35" si="9">SUM(D29:G29)</f>
        <v>806.3288063</v>
      </c>
      <c r="I29" s="27"/>
      <c r="J29" s="27"/>
      <c r="K29" s="27"/>
      <c r="L29" s="27"/>
    </row>
    <row r="30" ht="15.75" customHeight="1">
      <c r="A30" s="27"/>
      <c r="B30" s="27"/>
      <c r="C30" s="50" t="s">
        <v>81</v>
      </c>
      <c r="D30" s="51">
        <f>D15/(COST!E18)</f>
        <v>0</v>
      </c>
      <c r="E30" s="51">
        <f>E15/(COST!E18)</f>
        <v>81.65355</v>
      </c>
      <c r="F30" s="51">
        <f>F15/(COST!E18)</f>
        <v>464.4045656</v>
      </c>
      <c r="G30" s="51">
        <f>G15/(COST!E18)</f>
        <v>30.62008125</v>
      </c>
      <c r="H30" s="60">
        <f t="shared" si="9"/>
        <v>576.6781969</v>
      </c>
      <c r="I30" s="27"/>
      <c r="J30" s="27"/>
      <c r="K30" s="27"/>
      <c r="L30" s="27"/>
    </row>
    <row r="31" ht="15.75" customHeight="1">
      <c r="A31" s="27"/>
      <c r="B31" s="27"/>
      <c r="C31" s="50" t="s">
        <v>82</v>
      </c>
      <c r="D31" s="51">
        <f>D16/(COST!E19)</f>
        <v>0</v>
      </c>
      <c r="E31" s="51">
        <f>E16/(COST!E19)</f>
        <v>61.2401625</v>
      </c>
      <c r="F31" s="51">
        <f>F16/(COST!E19)</f>
        <v>199.0305281</v>
      </c>
      <c r="G31" s="51">
        <f>G16/(COST!E19)</f>
        <v>10.20669375</v>
      </c>
      <c r="H31" s="60">
        <f t="shared" si="9"/>
        <v>270.4773844</v>
      </c>
      <c r="I31" s="27"/>
      <c r="J31" s="27"/>
      <c r="K31" s="27"/>
      <c r="L31" s="27"/>
    </row>
    <row r="32" ht="15.75" customHeight="1">
      <c r="A32" s="27"/>
      <c r="B32" s="27"/>
      <c r="C32" s="50" t="s">
        <v>83</v>
      </c>
      <c r="D32" s="51">
        <f>D17/(COST!E20)</f>
        <v>10.20669375</v>
      </c>
      <c r="E32" s="51">
        <f>E17/(COST!E20)</f>
        <v>163.3071</v>
      </c>
      <c r="F32" s="51">
        <f>F17/(COST!E20)</f>
        <v>132.6870188</v>
      </c>
      <c r="G32" s="51">
        <f>G17/(COST!E20)</f>
        <v>40.826775</v>
      </c>
      <c r="H32" s="60">
        <f t="shared" si="9"/>
        <v>347.0275875</v>
      </c>
      <c r="I32" s="27"/>
      <c r="J32" s="27"/>
      <c r="K32" s="27"/>
      <c r="L32" s="27"/>
    </row>
    <row r="33" ht="15.75" customHeight="1">
      <c r="A33" s="27"/>
      <c r="B33" s="27"/>
      <c r="C33" s="50" t="s">
        <v>84</v>
      </c>
      <c r="D33" s="51">
        <f>D18/(COST!E21)</f>
        <v>66.34350938</v>
      </c>
      <c r="E33" s="51">
        <f>E18/(COST!E21)</f>
        <v>20.4133875</v>
      </c>
      <c r="F33" s="51">
        <f>F18/(COST!E21)</f>
        <v>0</v>
      </c>
      <c r="G33" s="51">
        <f>G18/(COST!E21)</f>
        <v>0</v>
      </c>
      <c r="H33" s="60">
        <f t="shared" si="9"/>
        <v>86.75689688</v>
      </c>
      <c r="I33" s="27"/>
      <c r="J33" s="27"/>
      <c r="K33" s="27"/>
      <c r="L33" s="27"/>
    </row>
    <row r="34" ht="15.75" customHeight="1">
      <c r="A34" s="27"/>
      <c r="B34" s="27"/>
      <c r="C34" s="50" t="s">
        <v>85</v>
      </c>
      <c r="D34" s="51">
        <f>D19/(COST!E22)</f>
        <v>20.4133875</v>
      </c>
      <c r="E34" s="51">
        <f>E19/(COST!E22)</f>
        <v>163.3071</v>
      </c>
      <c r="F34" s="51">
        <f>F19/(COST!E22)</f>
        <v>398.0610563</v>
      </c>
      <c r="G34" s="51">
        <f>G19/(COST!E22)</f>
        <v>40.826775</v>
      </c>
      <c r="H34" s="60">
        <f t="shared" si="9"/>
        <v>622.6083188</v>
      </c>
      <c r="I34" s="27"/>
      <c r="J34" s="27"/>
      <c r="K34" s="27"/>
      <c r="L34" s="27"/>
    </row>
    <row r="35" ht="15.75" customHeight="1">
      <c r="A35" s="27"/>
      <c r="B35" s="27"/>
      <c r="C35" s="50" t="s">
        <v>86</v>
      </c>
      <c r="D35" s="51">
        <f>D20/(COST!E23)</f>
        <v>0</v>
      </c>
      <c r="E35" s="51">
        <f>E20/(COST!E23)</f>
        <v>40.826775</v>
      </c>
      <c r="F35" s="51">
        <f>F20/(COST!E23)</f>
        <v>398.0610563</v>
      </c>
      <c r="G35" s="51">
        <f>G20/(COST!E23)</f>
        <v>0</v>
      </c>
      <c r="H35" s="60">
        <f t="shared" si="9"/>
        <v>438.8878313</v>
      </c>
      <c r="I35" s="27"/>
      <c r="J35" s="27"/>
      <c r="K35" s="27"/>
      <c r="L35" s="27"/>
    </row>
    <row r="36" ht="15.75" customHeight="1">
      <c r="A36" s="27"/>
      <c r="B36" s="27"/>
      <c r="C36" s="53"/>
      <c r="D36" s="54">
        <f t="shared" ref="D36:H36" si="10">SUM(D29:D35)</f>
        <v>137.7903656</v>
      </c>
      <c r="E36" s="54">
        <f t="shared" si="10"/>
        <v>653.2284</v>
      </c>
      <c r="F36" s="54">
        <f t="shared" si="10"/>
        <v>1990.305281</v>
      </c>
      <c r="G36" s="54">
        <f t="shared" si="10"/>
        <v>367.440975</v>
      </c>
      <c r="H36" s="61">
        <f t="shared" si="10"/>
        <v>3148.765022</v>
      </c>
      <c r="I36" s="27"/>
      <c r="J36" s="27"/>
      <c r="K36" s="27"/>
      <c r="L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ht="15.75" customHeight="1">
      <c r="A38" s="27"/>
      <c r="B38" s="27"/>
      <c r="C38" s="56" t="s">
        <v>124</v>
      </c>
      <c r="D38" s="62">
        <f>'ESFORÇ'!E86</f>
        <v>4082.6775</v>
      </c>
      <c r="E38" s="27"/>
      <c r="F38" s="27"/>
      <c r="G38" s="27"/>
      <c r="H38" s="27"/>
      <c r="I38" s="27"/>
      <c r="J38" s="27"/>
      <c r="K38" s="27"/>
      <c r="L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ht="15.75" customHeight="1">
      <c r="A41" s="27"/>
      <c r="B41" s="63" t="s">
        <v>126</v>
      </c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ht="15.75" customHeight="1">
      <c r="A43" s="27"/>
      <c r="B43" s="27"/>
      <c r="C43" s="47"/>
      <c r="D43" s="64" t="s">
        <v>76</v>
      </c>
      <c r="E43" s="64" t="s">
        <v>77</v>
      </c>
      <c r="F43" s="64" t="s">
        <v>78</v>
      </c>
      <c r="G43" s="65" t="s">
        <v>79</v>
      </c>
      <c r="H43" s="27"/>
      <c r="I43" s="27"/>
      <c r="J43" s="27"/>
      <c r="K43" s="27"/>
      <c r="L43" s="27"/>
    </row>
    <row r="44" ht="15.75" customHeight="1">
      <c r="A44" s="27"/>
      <c r="B44" s="27"/>
      <c r="C44" s="50" t="s">
        <v>127</v>
      </c>
      <c r="D44" s="51">
        <f t="shared" ref="D44:G44" si="11">ROUNDUP(D36/8)</f>
        <v>18</v>
      </c>
      <c r="E44" s="51">
        <f t="shared" si="11"/>
        <v>82</v>
      </c>
      <c r="F44" s="51">
        <f t="shared" si="11"/>
        <v>249</v>
      </c>
      <c r="G44" s="66">
        <f t="shared" si="11"/>
        <v>46</v>
      </c>
      <c r="H44" s="51"/>
      <c r="I44" s="23">
        <f>SUM(D44:G44)</f>
        <v>395</v>
      </c>
      <c r="J44" s="23" t="s">
        <v>128</v>
      </c>
      <c r="K44" s="27"/>
      <c r="L44" s="27"/>
    </row>
    <row r="45" ht="15.75" customHeight="1">
      <c r="A45" s="27"/>
      <c r="B45" s="27"/>
      <c r="C45" s="50" t="s">
        <v>129</v>
      </c>
      <c r="D45" s="67">
        <v>45390.0</v>
      </c>
      <c r="E45" s="67">
        <v>45511.0</v>
      </c>
      <c r="F45" s="67">
        <v>45865.0</v>
      </c>
      <c r="G45" s="68">
        <v>45905.0</v>
      </c>
      <c r="H45" s="27"/>
      <c r="I45" s="27"/>
      <c r="J45" s="27"/>
      <c r="K45" s="27"/>
      <c r="L45" s="27"/>
    </row>
    <row r="46" ht="15.75" customHeight="1">
      <c r="A46" s="27"/>
      <c r="B46" s="27"/>
      <c r="C46" s="50" t="s">
        <v>130</v>
      </c>
      <c r="D46" s="40">
        <v>0.05</v>
      </c>
      <c r="E46" s="40">
        <v>0.2</v>
      </c>
      <c r="F46" s="40">
        <v>0.65</v>
      </c>
      <c r="G46" s="69">
        <v>0.1</v>
      </c>
      <c r="H46" s="27"/>
      <c r="I46" s="27"/>
      <c r="J46" s="27"/>
      <c r="K46" s="27"/>
      <c r="L46" s="27"/>
    </row>
    <row r="47" ht="15.75" customHeight="1">
      <c r="A47" s="27"/>
      <c r="B47" s="27"/>
      <c r="C47" s="50" t="s">
        <v>131</v>
      </c>
      <c r="D47" s="51">
        <f t="shared" ref="D47:G47" si="12">D21</f>
        <v>204.133875</v>
      </c>
      <c r="E47" s="51">
        <f t="shared" si="12"/>
        <v>816.5355</v>
      </c>
      <c r="F47" s="51">
        <f t="shared" si="12"/>
        <v>2653.740375</v>
      </c>
      <c r="G47" s="66">
        <f t="shared" si="12"/>
        <v>408.26775</v>
      </c>
      <c r="H47" s="27"/>
      <c r="I47" s="27"/>
      <c r="J47" s="27"/>
      <c r="K47" s="27"/>
      <c r="L47" s="27"/>
    </row>
    <row r="48" ht="15.75" customHeight="1">
      <c r="A48" s="27"/>
      <c r="B48" s="27"/>
      <c r="C48" s="50" t="s">
        <v>132</v>
      </c>
      <c r="D48" s="40">
        <v>0.1</v>
      </c>
      <c r="E48" s="40">
        <v>0.3</v>
      </c>
      <c r="F48" s="40">
        <v>0.5</v>
      </c>
      <c r="G48" s="69">
        <v>0.1</v>
      </c>
      <c r="H48" s="27"/>
      <c r="I48" s="27"/>
      <c r="J48" s="27"/>
      <c r="K48" s="27"/>
      <c r="L48" s="27"/>
    </row>
    <row r="49" ht="15.75" customHeight="1">
      <c r="A49" s="27"/>
      <c r="B49" s="27"/>
      <c r="C49" s="70" t="s">
        <v>133</v>
      </c>
      <c r="D49" s="71">
        <f>D48*D38</f>
        <v>408.26775</v>
      </c>
      <c r="E49" s="71">
        <f>E48*D38</f>
        <v>1224.80325</v>
      </c>
      <c r="F49" s="71">
        <f>F48*D38</f>
        <v>2041.33875</v>
      </c>
      <c r="G49" s="72">
        <f>G48*D38</f>
        <v>408.26775</v>
      </c>
      <c r="H49" s="27"/>
      <c r="I49" s="27"/>
      <c r="J49" s="27"/>
      <c r="K49" s="27"/>
      <c r="L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L1"/>
    <mergeCell ref="B3:L3"/>
    <mergeCell ref="B26:L26"/>
    <mergeCell ref="B41:L4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0.63"/>
    <col customWidth="1" min="5" max="6" width="12.63"/>
  </cols>
  <sheetData>
    <row r="1" ht="15.75" customHeight="1"/>
    <row r="2" ht="15.75" customHeight="1">
      <c r="B2" s="73" t="s">
        <v>134</v>
      </c>
      <c r="C2" s="73" t="s">
        <v>135</v>
      </c>
      <c r="D2" s="73" t="s">
        <v>136</v>
      </c>
      <c r="E2" s="73" t="s">
        <v>137</v>
      </c>
      <c r="F2" s="73" t="s">
        <v>138</v>
      </c>
    </row>
    <row r="3" ht="15.75" customHeight="1">
      <c r="B3" s="74" t="s">
        <v>139</v>
      </c>
      <c r="C3" s="75" t="s">
        <v>140</v>
      </c>
      <c r="D3" s="76" t="s">
        <v>141</v>
      </c>
      <c r="E3" s="77" t="s">
        <v>142</v>
      </c>
      <c r="F3" s="78">
        <f>'FASEHORESCÀRREC'!D36</f>
        <v>137.7903656</v>
      </c>
    </row>
    <row r="4" ht="15.75" customHeight="1">
      <c r="B4" s="79"/>
      <c r="C4" s="79"/>
      <c r="D4" s="76" t="s">
        <v>143</v>
      </c>
      <c r="E4" s="79"/>
      <c r="F4" s="79"/>
    </row>
    <row r="5" ht="15.75" customHeight="1">
      <c r="B5" s="79"/>
      <c r="C5" s="79"/>
      <c r="D5" s="80" t="s">
        <v>144</v>
      </c>
      <c r="E5" s="79"/>
      <c r="F5" s="79"/>
    </row>
    <row r="6" ht="15.75" customHeight="1">
      <c r="B6" s="79"/>
      <c r="C6" s="79"/>
      <c r="D6" s="76" t="s">
        <v>145</v>
      </c>
      <c r="E6" s="79"/>
      <c r="F6" s="79"/>
    </row>
    <row r="7" ht="15.75" customHeight="1">
      <c r="B7" s="81"/>
      <c r="C7" s="81"/>
      <c r="D7" s="76" t="s">
        <v>146</v>
      </c>
      <c r="E7" s="81"/>
      <c r="F7" s="81"/>
    </row>
    <row r="8" ht="15.75" customHeight="1">
      <c r="B8" s="74" t="s">
        <v>147</v>
      </c>
      <c r="C8" s="75" t="s">
        <v>148</v>
      </c>
      <c r="D8" s="76" t="s">
        <v>149</v>
      </c>
      <c r="E8" s="77" t="s">
        <v>150</v>
      </c>
      <c r="F8" s="78">
        <f>'FASEHORESCÀRREC'!E36</f>
        <v>653.2284</v>
      </c>
    </row>
    <row r="9" ht="15.75" customHeight="1">
      <c r="B9" s="79"/>
      <c r="C9" s="79"/>
      <c r="D9" s="76" t="s">
        <v>151</v>
      </c>
      <c r="E9" s="79"/>
      <c r="F9" s="79"/>
    </row>
    <row r="10" ht="15.75" customHeight="1">
      <c r="B10" s="79"/>
      <c r="C10" s="81"/>
      <c r="D10" s="76" t="s">
        <v>152</v>
      </c>
      <c r="E10" s="79"/>
      <c r="F10" s="79"/>
    </row>
    <row r="11" ht="15.75" customHeight="1">
      <c r="B11" s="79"/>
      <c r="C11" s="75" t="s">
        <v>153</v>
      </c>
      <c r="D11" s="76" t="s">
        <v>154</v>
      </c>
      <c r="E11" s="79"/>
      <c r="F11" s="79"/>
    </row>
    <row r="12" ht="15.75" customHeight="1">
      <c r="B12" s="79"/>
      <c r="C12" s="79"/>
      <c r="D12" s="76" t="s">
        <v>155</v>
      </c>
      <c r="E12" s="79"/>
      <c r="F12" s="79"/>
    </row>
    <row r="13" ht="15.75" customHeight="1">
      <c r="B13" s="81"/>
      <c r="C13" s="81"/>
      <c r="D13" s="76" t="s">
        <v>156</v>
      </c>
      <c r="E13" s="81"/>
      <c r="F13" s="81"/>
    </row>
    <row r="14" ht="15.75" customHeight="1">
      <c r="B14" s="74" t="s">
        <v>157</v>
      </c>
      <c r="C14" s="75" t="s">
        <v>158</v>
      </c>
      <c r="D14" s="76" t="s">
        <v>159</v>
      </c>
      <c r="E14" s="82" t="s">
        <v>160</v>
      </c>
      <c r="F14" s="78">
        <f>'FASEHORESCÀRREC'!F36</f>
        <v>1990.305281</v>
      </c>
    </row>
    <row r="15" ht="15.75" customHeight="1">
      <c r="B15" s="79"/>
      <c r="C15" s="79"/>
      <c r="D15" s="76" t="s">
        <v>161</v>
      </c>
      <c r="E15" s="79"/>
      <c r="F15" s="79"/>
    </row>
    <row r="16" ht="15.75" customHeight="1">
      <c r="B16" s="79"/>
      <c r="C16" s="79"/>
      <c r="D16" s="76" t="s">
        <v>162</v>
      </c>
      <c r="E16" s="79"/>
      <c r="F16" s="79"/>
    </row>
    <row r="17" ht="15.75" customHeight="1">
      <c r="B17" s="79"/>
      <c r="C17" s="81"/>
      <c r="D17" s="76" t="s">
        <v>163</v>
      </c>
      <c r="E17" s="79"/>
      <c r="F17" s="79"/>
    </row>
    <row r="18" ht="15.75" customHeight="1">
      <c r="B18" s="79"/>
      <c r="C18" s="83" t="s">
        <v>164</v>
      </c>
      <c r="D18" s="76" t="s">
        <v>165</v>
      </c>
      <c r="E18" s="79"/>
      <c r="F18" s="79"/>
    </row>
    <row r="19" ht="15.75" customHeight="1">
      <c r="B19" s="79"/>
      <c r="C19" s="75" t="s">
        <v>166</v>
      </c>
      <c r="D19" s="76" t="s">
        <v>167</v>
      </c>
      <c r="E19" s="79"/>
      <c r="F19" s="79"/>
    </row>
    <row r="20" ht="15.75" customHeight="1">
      <c r="B20" s="81"/>
      <c r="C20" s="81"/>
      <c r="D20" s="76" t="s">
        <v>168</v>
      </c>
      <c r="E20" s="81"/>
      <c r="F20" s="81"/>
    </row>
    <row r="21" ht="15.75" customHeight="1">
      <c r="B21" s="74" t="s">
        <v>169</v>
      </c>
      <c r="C21" s="75" t="s">
        <v>170</v>
      </c>
      <c r="D21" s="76" t="s">
        <v>171</v>
      </c>
      <c r="E21" s="82" t="s">
        <v>172</v>
      </c>
      <c r="F21" s="78">
        <f>'FASEHORESCÀRREC'!G36</f>
        <v>367.440975</v>
      </c>
    </row>
    <row r="22" ht="15.75" customHeight="1">
      <c r="B22" s="79"/>
      <c r="C22" s="79"/>
      <c r="D22" s="76" t="s">
        <v>173</v>
      </c>
      <c r="E22" s="79"/>
      <c r="F22" s="79"/>
    </row>
    <row r="23" ht="15.75" customHeight="1">
      <c r="B23" s="79"/>
      <c r="C23" s="79"/>
      <c r="D23" s="76" t="s">
        <v>174</v>
      </c>
      <c r="E23" s="79"/>
      <c r="F23" s="79"/>
    </row>
    <row r="24" ht="15.75" customHeight="1">
      <c r="B24" s="81"/>
      <c r="C24" s="81"/>
      <c r="D24" s="76" t="s">
        <v>175</v>
      </c>
      <c r="E24" s="81"/>
      <c r="F24" s="8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3:B7"/>
    <mergeCell ref="C3:C7"/>
    <mergeCell ref="E3:E7"/>
    <mergeCell ref="F3:F7"/>
    <mergeCell ref="B8:B13"/>
    <mergeCell ref="E8:E13"/>
    <mergeCell ref="F8:F13"/>
    <mergeCell ref="B21:B24"/>
    <mergeCell ref="C21:C24"/>
    <mergeCell ref="E21:E24"/>
    <mergeCell ref="F21:F24"/>
    <mergeCell ref="C8:C10"/>
    <mergeCell ref="C11:C13"/>
    <mergeCell ref="B14:B20"/>
    <mergeCell ref="C14:C17"/>
    <mergeCell ref="E14:E20"/>
    <mergeCell ref="F14:F20"/>
    <mergeCell ref="C19:C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5.63"/>
    <col customWidth="1" min="5" max="5" width="12.63"/>
    <col customWidth="1" min="6" max="6" width="37.0"/>
    <col customWidth="1" min="7" max="7" width="17.38"/>
  </cols>
  <sheetData>
    <row r="1" ht="15.75" customHeight="1">
      <c r="A1" s="3" t="s">
        <v>176</v>
      </c>
    </row>
    <row r="2" ht="15.75" customHeight="1"/>
    <row r="3" ht="15.75" customHeight="1">
      <c r="B3" s="84" t="s">
        <v>177</v>
      </c>
      <c r="C3" s="85"/>
      <c r="D3" s="85"/>
      <c r="E3" s="85"/>
      <c r="F3" s="85"/>
      <c r="G3" s="85"/>
    </row>
    <row r="4" ht="15.75" customHeight="1">
      <c r="B4" s="86"/>
    </row>
    <row r="5" ht="15.75" customHeight="1">
      <c r="B5" s="86"/>
      <c r="C5" s="87" t="s">
        <v>178</v>
      </c>
      <c r="D5" s="88" t="s">
        <v>179</v>
      </c>
      <c r="E5" s="88" t="s">
        <v>180</v>
      </c>
      <c r="F5" s="88" t="s">
        <v>181</v>
      </c>
      <c r="G5" s="89" t="s">
        <v>182</v>
      </c>
    </row>
    <row r="6" ht="15.75" customHeight="1">
      <c r="B6" s="86"/>
      <c r="C6" s="90" t="s">
        <v>183</v>
      </c>
      <c r="D6" s="8" t="s">
        <v>184</v>
      </c>
      <c r="E6" s="12">
        <v>1.0</v>
      </c>
      <c r="F6" s="8" t="s">
        <v>185</v>
      </c>
      <c r="G6" s="91" t="s">
        <v>186</v>
      </c>
    </row>
    <row r="7" ht="15.75" customHeight="1">
      <c r="B7" s="86"/>
      <c r="C7" s="90" t="s">
        <v>187</v>
      </c>
      <c r="D7" s="8" t="s">
        <v>188</v>
      </c>
      <c r="E7" s="12">
        <v>1.0</v>
      </c>
      <c r="F7" s="8" t="s">
        <v>185</v>
      </c>
      <c r="G7" s="91" t="s">
        <v>186</v>
      </c>
    </row>
    <row r="8" ht="15.75" customHeight="1">
      <c r="B8" s="86"/>
      <c r="C8" s="90" t="s">
        <v>189</v>
      </c>
      <c r="D8" s="8" t="s">
        <v>190</v>
      </c>
      <c r="E8" s="12">
        <v>2.0</v>
      </c>
      <c r="F8" s="8" t="s">
        <v>185</v>
      </c>
      <c r="G8" s="91" t="s">
        <v>183</v>
      </c>
    </row>
    <row r="9" ht="15.75" customHeight="1">
      <c r="B9" s="86"/>
      <c r="C9" s="90" t="s">
        <v>191</v>
      </c>
      <c r="D9" s="8" t="s">
        <v>192</v>
      </c>
      <c r="E9" s="12">
        <v>5.0</v>
      </c>
      <c r="F9" s="8" t="s">
        <v>193</v>
      </c>
      <c r="G9" s="91" t="s">
        <v>187</v>
      </c>
    </row>
    <row r="10" ht="15.75" customHeight="1">
      <c r="B10" s="86"/>
      <c r="C10" s="90" t="s">
        <v>194</v>
      </c>
      <c r="D10" s="8" t="s">
        <v>195</v>
      </c>
      <c r="E10" s="12">
        <v>4.0</v>
      </c>
      <c r="F10" s="8" t="s">
        <v>196</v>
      </c>
      <c r="G10" s="91" t="s">
        <v>187</v>
      </c>
    </row>
    <row r="11" ht="15.75" customHeight="1">
      <c r="B11" s="86"/>
      <c r="C11" s="90" t="s">
        <v>197</v>
      </c>
      <c r="D11" s="8" t="s">
        <v>198</v>
      </c>
      <c r="E11" s="12">
        <v>2.0</v>
      </c>
      <c r="F11" s="8" t="s">
        <v>185</v>
      </c>
      <c r="G11" s="91" t="s">
        <v>189</v>
      </c>
    </row>
    <row r="12" ht="15.75" customHeight="1">
      <c r="B12" s="86"/>
      <c r="C12" s="90" t="s">
        <v>199</v>
      </c>
      <c r="D12" s="8" t="s">
        <v>200</v>
      </c>
      <c r="E12" s="12">
        <v>2.0</v>
      </c>
      <c r="F12" s="8" t="s">
        <v>185</v>
      </c>
      <c r="G12" s="91" t="s">
        <v>189</v>
      </c>
    </row>
    <row r="13" ht="15.75" customHeight="1">
      <c r="B13" s="86"/>
      <c r="C13" s="90" t="s">
        <v>201</v>
      </c>
      <c r="D13" s="8" t="s">
        <v>202</v>
      </c>
      <c r="E13" s="12">
        <v>4.0</v>
      </c>
      <c r="F13" s="8" t="s">
        <v>203</v>
      </c>
      <c r="G13" s="91" t="s">
        <v>199</v>
      </c>
    </row>
    <row r="14" ht="15.75" customHeight="1">
      <c r="B14" s="86"/>
      <c r="C14" s="90" t="s">
        <v>204</v>
      </c>
      <c r="D14" s="8" t="s">
        <v>205</v>
      </c>
      <c r="E14" s="12">
        <v>6.0</v>
      </c>
      <c r="F14" s="8" t="s">
        <v>193</v>
      </c>
      <c r="G14" s="91" t="s">
        <v>191</v>
      </c>
    </row>
    <row r="15" ht="15.75" customHeight="1">
      <c r="B15" s="86"/>
      <c r="C15" s="90" t="s">
        <v>206</v>
      </c>
      <c r="D15" s="8" t="s">
        <v>207</v>
      </c>
      <c r="E15" s="12">
        <v>5.0</v>
      </c>
      <c r="F15" s="8" t="s">
        <v>193</v>
      </c>
      <c r="G15" s="91" t="s">
        <v>197</v>
      </c>
    </row>
    <row r="16" ht="15.75" customHeight="1">
      <c r="B16" s="86"/>
      <c r="C16" s="90" t="s">
        <v>208</v>
      </c>
      <c r="D16" s="8" t="s">
        <v>209</v>
      </c>
      <c r="E16" s="12">
        <v>2.0</v>
      </c>
      <c r="F16" s="8" t="s">
        <v>193</v>
      </c>
      <c r="G16" s="91" t="s">
        <v>199</v>
      </c>
    </row>
    <row r="17" ht="15.75" customHeight="1">
      <c r="B17" s="86"/>
      <c r="C17" s="92" t="s">
        <v>210</v>
      </c>
      <c r="D17" s="93" t="s">
        <v>211</v>
      </c>
      <c r="E17" s="94">
        <v>2.0</v>
      </c>
      <c r="F17" s="93" t="s">
        <v>185</v>
      </c>
      <c r="G17" s="95" t="s">
        <v>189</v>
      </c>
    </row>
    <row r="18" ht="15.75" customHeight="1">
      <c r="B18" s="8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G1"/>
    <mergeCell ref="B3:G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96"/>
      <c r="C2" s="97">
        <v>45359.0</v>
      </c>
      <c r="D2" s="97">
        <v>45360.0</v>
      </c>
      <c r="E2" s="98">
        <v>45361.0</v>
      </c>
      <c r="F2" s="99">
        <v>45362.0</v>
      </c>
      <c r="G2" s="97">
        <v>45363.0</v>
      </c>
      <c r="H2" s="97">
        <v>45364.0</v>
      </c>
      <c r="I2" s="97">
        <v>45365.0</v>
      </c>
      <c r="J2" s="97">
        <v>45366.0</v>
      </c>
      <c r="K2" s="97">
        <v>45367.0</v>
      </c>
      <c r="L2" s="98">
        <v>45368.0</v>
      </c>
      <c r="M2" s="99">
        <v>45369.0</v>
      </c>
      <c r="N2" s="97">
        <v>45370.0</v>
      </c>
      <c r="O2" s="97">
        <v>45371.0</v>
      </c>
      <c r="P2" s="97">
        <v>45372.0</v>
      </c>
      <c r="Q2" s="97">
        <v>45373.0</v>
      </c>
      <c r="R2" s="97">
        <v>45374.0</v>
      </c>
      <c r="S2" s="98">
        <v>45375.0</v>
      </c>
      <c r="T2" s="99">
        <v>45376.0</v>
      </c>
      <c r="U2" s="97">
        <v>45377.0</v>
      </c>
      <c r="V2" s="97">
        <v>45378.0</v>
      </c>
      <c r="W2" s="97">
        <v>45379.0</v>
      </c>
      <c r="X2" s="97">
        <v>45380.0</v>
      </c>
      <c r="Y2" s="97">
        <v>45381.0</v>
      </c>
      <c r="Z2" s="98">
        <v>45382.0</v>
      </c>
      <c r="AA2" s="99">
        <v>45383.0</v>
      </c>
      <c r="AB2" s="97">
        <v>45384.0</v>
      </c>
      <c r="AC2" s="98">
        <v>45385.0</v>
      </c>
      <c r="AD2" s="100"/>
      <c r="AE2" s="100"/>
      <c r="AF2" s="33"/>
      <c r="AG2" s="101"/>
      <c r="AH2" s="101"/>
      <c r="AI2" s="101"/>
      <c r="AJ2" s="101"/>
      <c r="AK2" s="101"/>
      <c r="AL2" s="101"/>
      <c r="AM2" s="101"/>
      <c r="AN2" s="101"/>
    </row>
    <row r="3" ht="15.75" customHeight="1">
      <c r="B3" s="102" t="s">
        <v>183</v>
      </c>
      <c r="D3" s="103"/>
      <c r="E3" s="104"/>
      <c r="F3" s="105" t="s">
        <v>212</v>
      </c>
      <c r="G3" s="33"/>
      <c r="H3" s="33"/>
      <c r="I3" s="33"/>
      <c r="J3" s="33"/>
      <c r="K3" s="103"/>
      <c r="L3" s="104"/>
      <c r="M3" s="106"/>
      <c r="N3" s="33"/>
      <c r="O3" s="33"/>
      <c r="P3" s="33"/>
      <c r="Q3" s="33"/>
      <c r="R3" s="103"/>
      <c r="S3" s="104"/>
      <c r="T3" s="106"/>
      <c r="U3" s="33"/>
      <c r="V3" s="33"/>
      <c r="W3" s="33"/>
      <c r="X3" s="33"/>
      <c r="Y3" s="103"/>
      <c r="Z3" s="104"/>
      <c r="AA3" s="106"/>
      <c r="AB3" s="33"/>
      <c r="AC3" s="107"/>
      <c r="AD3" s="33"/>
      <c r="AE3" s="33"/>
      <c r="AF3" s="33"/>
    </row>
    <row r="4" ht="15.75" customHeight="1">
      <c r="B4" s="102" t="s">
        <v>187</v>
      </c>
      <c r="C4" s="105" t="s">
        <v>212</v>
      </c>
      <c r="D4" s="103"/>
      <c r="E4" s="104"/>
      <c r="G4" s="33"/>
      <c r="H4" s="33"/>
      <c r="I4" s="33"/>
      <c r="J4" s="33"/>
      <c r="K4" s="103"/>
      <c r="L4" s="104"/>
      <c r="M4" s="106"/>
      <c r="N4" s="33"/>
      <c r="O4" s="33"/>
      <c r="P4" s="33"/>
      <c r="Q4" s="33"/>
      <c r="R4" s="103"/>
      <c r="S4" s="104"/>
      <c r="T4" s="106"/>
      <c r="U4" s="33"/>
      <c r="V4" s="33"/>
      <c r="W4" s="33"/>
      <c r="X4" s="33"/>
      <c r="Y4" s="103"/>
      <c r="Z4" s="104"/>
      <c r="AA4" s="106"/>
      <c r="AB4" s="33"/>
      <c r="AC4" s="107"/>
      <c r="AD4" s="33"/>
      <c r="AE4" s="33"/>
      <c r="AF4" s="33"/>
    </row>
    <row r="5" ht="15.75" customHeight="1">
      <c r="B5" s="102" t="s">
        <v>189</v>
      </c>
      <c r="C5" s="33"/>
      <c r="D5" s="103"/>
      <c r="E5" s="104"/>
      <c r="F5" s="106"/>
      <c r="G5" s="105" t="s">
        <v>212</v>
      </c>
      <c r="H5" s="105" t="s">
        <v>212</v>
      </c>
      <c r="I5" s="33"/>
      <c r="J5" s="33"/>
      <c r="K5" s="103"/>
      <c r="L5" s="104"/>
      <c r="M5" s="106"/>
      <c r="N5" s="33"/>
      <c r="O5" s="33"/>
      <c r="P5" s="33"/>
      <c r="Q5" s="33"/>
      <c r="R5" s="103"/>
      <c r="S5" s="104"/>
      <c r="T5" s="106"/>
      <c r="U5" s="33"/>
      <c r="V5" s="33"/>
      <c r="W5" s="33"/>
      <c r="X5" s="33"/>
      <c r="Y5" s="103"/>
      <c r="Z5" s="104"/>
      <c r="AA5" s="106"/>
      <c r="AB5" s="33"/>
      <c r="AC5" s="107"/>
      <c r="AD5" s="33"/>
      <c r="AE5" s="33"/>
      <c r="AF5" s="33"/>
    </row>
    <row r="6" ht="15.75" customHeight="1">
      <c r="B6" s="102" t="s">
        <v>191</v>
      </c>
      <c r="C6" s="33"/>
      <c r="D6" s="103"/>
      <c r="E6" s="104"/>
      <c r="F6" s="108" t="s">
        <v>213</v>
      </c>
      <c r="G6" s="108" t="s">
        <v>213</v>
      </c>
      <c r="H6" s="108" t="s">
        <v>213</v>
      </c>
      <c r="I6" s="108" t="s">
        <v>213</v>
      </c>
      <c r="J6" s="108" t="s">
        <v>213</v>
      </c>
      <c r="K6" s="103"/>
      <c r="L6" s="104"/>
      <c r="M6" s="106"/>
      <c r="N6" s="33"/>
      <c r="O6" s="33"/>
      <c r="P6" s="33"/>
      <c r="Q6" s="33"/>
      <c r="R6" s="103"/>
      <c r="S6" s="104"/>
      <c r="T6" s="106"/>
      <c r="U6" s="33"/>
      <c r="V6" s="33"/>
      <c r="W6" s="33"/>
      <c r="X6" s="33"/>
      <c r="Y6" s="103"/>
      <c r="Z6" s="104"/>
      <c r="AA6" s="106"/>
      <c r="AB6" s="33"/>
      <c r="AC6" s="107"/>
      <c r="AD6" s="33"/>
      <c r="AE6" s="33"/>
      <c r="AF6" s="33"/>
    </row>
    <row r="7" ht="15.75" customHeight="1">
      <c r="B7" s="102" t="s">
        <v>194</v>
      </c>
      <c r="C7" s="33"/>
      <c r="D7" s="103"/>
      <c r="E7" s="104"/>
      <c r="F7" s="106"/>
      <c r="G7" s="33"/>
      <c r="H7" s="33"/>
      <c r="I7" s="109" t="s">
        <v>214</v>
      </c>
      <c r="J7" s="109" t="s">
        <v>214</v>
      </c>
      <c r="K7" s="103"/>
      <c r="L7" s="104"/>
      <c r="M7" s="109" t="s">
        <v>214</v>
      </c>
      <c r="N7" s="109" t="s">
        <v>214</v>
      </c>
      <c r="O7" s="33"/>
      <c r="P7" s="33"/>
      <c r="Q7" s="33"/>
      <c r="R7" s="103"/>
      <c r="S7" s="104"/>
      <c r="T7" s="106"/>
      <c r="U7" s="33"/>
      <c r="V7" s="33"/>
      <c r="W7" s="33"/>
      <c r="X7" s="33"/>
      <c r="Y7" s="103"/>
      <c r="Z7" s="104"/>
      <c r="AA7" s="106"/>
      <c r="AB7" s="33"/>
      <c r="AC7" s="107"/>
      <c r="AD7" s="33"/>
      <c r="AE7" s="33"/>
      <c r="AF7" s="33"/>
    </row>
    <row r="8" ht="15.75" customHeight="1">
      <c r="B8" s="102" t="s">
        <v>197</v>
      </c>
      <c r="C8" s="33"/>
      <c r="D8" s="103"/>
      <c r="E8" s="104"/>
      <c r="F8" s="106"/>
      <c r="G8" s="33"/>
      <c r="H8" s="33"/>
      <c r="I8" s="105" t="s">
        <v>212</v>
      </c>
      <c r="J8" s="105" t="s">
        <v>212</v>
      </c>
      <c r="K8" s="103"/>
      <c r="L8" s="104"/>
      <c r="M8" s="106"/>
      <c r="N8" s="33"/>
      <c r="O8" s="33"/>
      <c r="P8" s="33"/>
      <c r="Q8" s="33"/>
      <c r="R8" s="103"/>
      <c r="S8" s="104"/>
      <c r="T8" s="106"/>
      <c r="U8" s="33"/>
      <c r="V8" s="33"/>
      <c r="W8" s="33"/>
      <c r="X8" s="33"/>
      <c r="Y8" s="103"/>
      <c r="Z8" s="104"/>
      <c r="AA8" s="106"/>
      <c r="AB8" s="33"/>
      <c r="AC8" s="107"/>
      <c r="AD8" s="33"/>
      <c r="AE8" s="33"/>
      <c r="AF8" s="33"/>
    </row>
    <row r="9" ht="15.75" customHeight="1">
      <c r="B9" s="102" t="s">
        <v>199</v>
      </c>
      <c r="C9" s="33"/>
      <c r="D9" s="103"/>
      <c r="E9" s="104"/>
      <c r="F9" s="106"/>
      <c r="G9" s="33"/>
      <c r="H9" s="33"/>
      <c r="I9" s="33"/>
      <c r="J9" s="33"/>
      <c r="K9" s="103"/>
      <c r="L9" s="104"/>
      <c r="M9" s="105" t="s">
        <v>212</v>
      </c>
      <c r="N9" s="105" t="s">
        <v>212</v>
      </c>
      <c r="O9" s="33"/>
      <c r="P9" s="33"/>
      <c r="Q9" s="33"/>
      <c r="R9" s="103"/>
      <c r="S9" s="104"/>
      <c r="T9" s="106"/>
      <c r="U9" s="33"/>
      <c r="V9" s="33"/>
      <c r="W9" s="33"/>
      <c r="X9" s="33"/>
      <c r="Y9" s="103"/>
      <c r="Z9" s="104"/>
      <c r="AA9" s="106"/>
      <c r="AB9" s="33"/>
      <c r="AC9" s="107"/>
      <c r="AD9" s="33"/>
      <c r="AE9" s="33"/>
      <c r="AF9" s="33"/>
    </row>
    <row r="10" ht="15.75" customHeight="1">
      <c r="B10" s="102" t="s">
        <v>201</v>
      </c>
      <c r="C10" s="33"/>
      <c r="D10" s="103"/>
      <c r="E10" s="104"/>
      <c r="F10" s="106"/>
      <c r="G10" s="33"/>
      <c r="H10" s="33"/>
      <c r="I10" s="33"/>
      <c r="J10" s="33"/>
      <c r="K10" s="103"/>
      <c r="L10" s="104"/>
      <c r="M10" s="106"/>
      <c r="N10" s="33"/>
      <c r="O10" s="110" t="s">
        <v>215</v>
      </c>
      <c r="P10" s="111" t="s">
        <v>215</v>
      </c>
      <c r="Q10" s="111" t="s">
        <v>215</v>
      </c>
      <c r="R10" s="103"/>
      <c r="S10" s="104"/>
      <c r="T10" s="112" t="s">
        <v>215</v>
      </c>
      <c r="U10" s="33"/>
      <c r="V10" s="33"/>
      <c r="W10" s="33"/>
      <c r="X10" s="33"/>
      <c r="Y10" s="103"/>
      <c r="Z10" s="104"/>
      <c r="AA10" s="106"/>
      <c r="AB10" s="33"/>
      <c r="AC10" s="107"/>
      <c r="AD10" s="33"/>
      <c r="AE10" s="33"/>
      <c r="AF10" s="33"/>
    </row>
    <row r="11" ht="15.75" customHeight="1">
      <c r="B11" s="102" t="s">
        <v>204</v>
      </c>
      <c r="C11" s="33"/>
      <c r="D11" s="103"/>
      <c r="E11" s="104"/>
      <c r="F11" s="106"/>
      <c r="G11" s="33"/>
      <c r="H11" s="33"/>
      <c r="I11" s="33"/>
      <c r="J11" s="33"/>
      <c r="K11" s="103"/>
      <c r="L11" s="104"/>
      <c r="M11" s="108" t="s">
        <v>213</v>
      </c>
      <c r="N11" s="108" t="s">
        <v>213</v>
      </c>
      <c r="O11" s="108" t="s">
        <v>213</v>
      </c>
      <c r="P11" s="108" t="s">
        <v>213</v>
      </c>
      <c r="Q11" s="108" t="s">
        <v>213</v>
      </c>
      <c r="R11" s="103"/>
      <c r="S11" s="104"/>
      <c r="T11" s="108" t="s">
        <v>213</v>
      </c>
      <c r="U11" s="33"/>
      <c r="V11" s="33"/>
      <c r="W11" s="33"/>
      <c r="X11" s="33"/>
      <c r="Y11" s="103"/>
      <c r="Z11" s="104"/>
      <c r="AA11" s="106"/>
      <c r="AB11" s="33"/>
      <c r="AC11" s="107"/>
      <c r="AD11" s="33"/>
      <c r="AE11" s="33"/>
      <c r="AF11" s="33"/>
    </row>
    <row r="12" ht="15.75" customHeight="1">
      <c r="B12" s="102" t="s">
        <v>206</v>
      </c>
      <c r="C12" s="33"/>
      <c r="D12" s="103"/>
      <c r="E12" s="104"/>
      <c r="F12" s="106"/>
      <c r="G12" s="33"/>
      <c r="H12" s="33"/>
      <c r="I12" s="33"/>
      <c r="J12" s="33"/>
      <c r="K12" s="103"/>
      <c r="L12" s="104"/>
      <c r="M12" s="106"/>
      <c r="N12" s="33"/>
      <c r="O12" s="33"/>
      <c r="P12" s="33"/>
      <c r="Q12" s="33"/>
      <c r="R12" s="103"/>
      <c r="S12" s="104"/>
      <c r="T12" s="106"/>
      <c r="U12" s="108" t="s">
        <v>213</v>
      </c>
      <c r="V12" s="108" t="s">
        <v>213</v>
      </c>
      <c r="W12" s="108" t="s">
        <v>213</v>
      </c>
      <c r="X12" s="108" t="s">
        <v>213</v>
      </c>
      <c r="Y12" s="103"/>
      <c r="Z12" s="104"/>
      <c r="AA12" s="108" t="s">
        <v>213</v>
      </c>
      <c r="AB12" s="33"/>
      <c r="AC12" s="107"/>
      <c r="AD12" s="33"/>
      <c r="AE12" s="33"/>
      <c r="AF12" s="33"/>
    </row>
    <row r="13" ht="15.75" customHeight="1">
      <c r="B13" s="102" t="s">
        <v>208</v>
      </c>
      <c r="C13" s="33"/>
      <c r="D13" s="103"/>
      <c r="E13" s="104"/>
      <c r="F13" s="106"/>
      <c r="G13" s="33"/>
      <c r="H13" s="33"/>
      <c r="I13" s="33"/>
      <c r="J13" s="33"/>
      <c r="K13" s="103"/>
      <c r="L13" s="104"/>
      <c r="M13" s="106"/>
      <c r="N13" s="33"/>
      <c r="O13" s="33"/>
      <c r="P13" s="33"/>
      <c r="Q13" s="33"/>
      <c r="R13" s="103"/>
      <c r="S13" s="104"/>
      <c r="T13" s="106"/>
      <c r="U13" s="33"/>
      <c r="V13" s="33"/>
      <c r="W13" s="33"/>
      <c r="X13" s="33"/>
      <c r="Y13" s="103"/>
      <c r="Z13" s="104"/>
      <c r="AA13" s="106"/>
      <c r="AB13" s="108" t="s">
        <v>213</v>
      </c>
      <c r="AC13" s="108" t="s">
        <v>213</v>
      </c>
      <c r="AD13" s="33"/>
      <c r="AE13" s="33"/>
      <c r="AF13" s="33"/>
    </row>
    <row r="14" ht="15.75" customHeight="1">
      <c r="B14" s="113" t="s">
        <v>210</v>
      </c>
      <c r="C14" s="114"/>
      <c r="D14" s="115"/>
      <c r="E14" s="116"/>
      <c r="F14" s="117"/>
      <c r="G14" s="114"/>
      <c r="H14" s="114"/>
      <c r="I14" s="114"/>
      <c r="J14" s="114"/>
      <c r="K14" s="115"/>
      <c r="L14" s="116"/>
      <c r="M14" s="117"/>
      <c r="N14" s="114"/>
      <c r="O14" s="114"/>
      <c r="P14" s="114"/>
      <c r="Q14" s="114"/>
      <c r="R14" s="115"/>
      <c r="S14" s="116"/>
      <c r="T14" s="117"/>
      <c r="U14" s="114"/>
      <c r="V14" s="114"/>
      <c r="W14" s="114"/>
      <c r="X14" s="114"/>
      <c r="Y14" s="115"/>
      <c r="Z14" s="116"/>
      <c r="AA14" s="117"/>
      <c r="AB14" s="105" t="s">
        <v>212</v>
      </c>
      <c r="AC14" s="105" t="s">
        <v>212</v>
      </c>
      <c r="AD14" s="33"/>
      <c r="AE14" s="33"/>
      <c r="AF14" s="33"/>
    </row>
    <row r="15" ht="15.75" customHeight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5.75" customHeight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5.75" customHeight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5.75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