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ly\OneDrive\Documents\Archaeology\PhD\PhD\45po422 chapter\draft 2\"/>
    </mc:Choice>
  </mc:AlternateContent>
  <xr:revisionPtr revIDLastSave="0" documentId="13_ncr:1_{580237D2-8B10-4962-BED8-D6B261283E6D}" xr6:coauthVersionLast="46" xr6:coauthVersionMax="46" xr10:uidLastSave="{00000000-0000-0000-0000-000000000000}"/>
  <bookViews>
    <workbookView xWindow="31200" yWindow="2400" windowWidth="18900" windowHeight="10980" xr2:uid="{7402FFAF-6325-4314-9277-46F2F7AD4732}"/>
  </bookViews>
  <sheets>
    <sheet name="STI Radiocarbon Dates" sheetId="11" r:id="rId1"/>
    <sheet name="ST2 sample results" sheetId="4" r:id="rId2"/>
    <sheet name="ST3 sample density results" sheetId="5" r:id="rId3"/>
    <sheet name="ST4 Spot Samples" sheetId="12" r:id="rId4"/>
    <sheet name="ST5 Upper Columbia Comparis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0" i="5" l="1"/>
  <c r="AB80" i="5"/>
  <c r="AC79" i="5"/>
  <c r="AB79" i="5"/>
  <c r="AC58" i="5"/>
  <c r="AB58" i="5"/>
  <c r="AV81" i="4"/>
  <c r="AP81" i="4"/>
  <c r="AL81" i="4"/>
  <c r="AB81" i="4"/>
  <c r="O81" i="4"/>
  <c r="C81" i="4"/>
  <c r="B81" i="4"/>
  <c r="AG79" i="4"/>
  <c r="BO77" i="4"/>
  <c r="AG77" i="4"/>
  <c r="E77" i="4"/>
  <c r="AC76" i="4"/>
  <c r="AC63" i="4" s="1"/>
  <c r="W76" i="4"/>
  <c r="AW75" i="4"/>
  <c r="AO75" i="4"/>
  <c r="U78" i="4"/>
  <c r="AO69" i="4"/>
  <c r="AG69" i="4"/>
  <c r="W69" i="4"/>
  <c r="BO68" i="4"/>
  <c r="BI68" i="4"/>
  <c r="BG68" i="4"/>
  <c r="BC68" i="4"/>
  <c r="BI66" i="4"/>
  <c r="BG66" i="4"/>
  <c r="BA66" i="4"/>
  <c r="BA63" i="4" s="1"/>
  <c r="AO66" i="4"/>
  <c r="U66" i="4"/>
  <c r="I66" i="4"/>
  <c r="BO65" i="4"/>
  <c r="BC65" i="4"/>
  <c r="AO65" i="4"/>
  <c r="AM65" i="4"/>
  <c r="AM63" i="4" s="1"/>
  <c r="AI65" i="4"/>
  <c r="AG65" i="4"/>
  <c r="S65" i="4"/>
  <c r="K65" i="4"/>
  <c r="BM64" i="4"/>
  <c r="BC64" i="4"/>
  <c r="AG64" i="4"/>
  <c r="S64" i="4"/>
  <c r="K64" i="4"/>
  <c r="E64" i="4"/>
  <c r="E63" i="4" s="1"/>
  <c r="BN63" i="4"/>
  <c r="BK63" i="4"/>
  <c r="BH63" i="4"/>
  <c r="BG63" i="4"/>
  <c r="BF63" i="4"/>
  <c r="BC63" i="4"/>
  <c r="BB63" i="4"/>
  <c r="AW63" i="4"/>
  <c r="AW81" i="4" s="1"/>
  <c r="AS63" i="4"/>
  <c r="AF63" i="4"/>
  <c r="T63" i="4"/>
  <c r="R63" i="4"/>
  <c r="G63" i="4"/>
  <c r="D63" i="4"/>
  <c r="BO63" i="4" l="1"/>
  <c r="U63" i="4"/>
  <c r="BI63" i="4"/>
  <c r="S63" i="4"/>
  <c r="AG6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tc={822B0953-BAC8-4D07-BDF0-8651B90D4BE9}</author>
  </authors>
  <commentList>
    <comment ref="AV75" authorId="0" shapeId="0" xr:uid="{822B0953-BAC8-4D07-BDF0-8651B90D4BE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about this one.</t>
      </text>
    </comment>
  </commentList>
</comments>
</file>

<file path=xl/sharedStrings.xml><?xml version="1.0" encoding="utf-8"?>
<sst xmlns="http://schemas.openxmlformats.org/spreadsheetml/2006/main" count="1385" uniqueCount="365">
  <si>
    <t>20-2</t>
  </si>
  <si>
    <t>shovel test 5</t>
  </si>
  <si>
    <t>Ubiquity</t>
  </si>
  <si>
    <t>Seeds</t>
  </si>
  <si>
    <t>Count (n)</t>
  </si>
  <si>
    <t>Weight (g)</t>
  </si>
  <si>
    <t>Arctostaphylos uva-ursi</t>
  </si>
  <si>
    <t>P</t>
  </si>
  <si>
    <t>Amaranthus cf. hybridus</t>
  </si>
  <si>
    <t>Chen-Am</t>
  </si>
  <si>
    <t>Prunus virginiana</t>
  </si>
  <si>
    <t>Cyperaceae</t>
  </si>
  <si>
    <t>cf. Cyperaceae</t>
  </si>
  <si>
    <t>cf. Rumex sp.</t>
  </si>
  <si>
    <t>Polygonum sp.</t>
  </si>
  <si>
    <t>Pinus ponderosa</t>
  </si>
  <si>
    <t>Hydrocharitaceae cf. Najas guadalupensis</t>
  </si>
  <si>
    <t>cf. Erigonum sp.</t>
  </si>
  <si>
    <t>Vaccinium sp.</t>
  </si>
  <si>
    <t>Ranunculus sp.</t>
  </si>
  <si>
    <t>Vicia americana</t>
  </si>
  <si>
    <t>Undet 10</t>
  </si>
  <si>
    <t>Undet 1</t>
  </si>
  <si>
    <t>Undet 2</t>
  </si>
  <si>
    <t>Undet 3</t>
  </si>
  <si>
    <t>Undet 4</t>
  </si>
  <si>
    <t>Undet 5</t>
  </si>
  <si>
    <t>Undet 6</t>
  </si>
  <si>
    <t>Undet 7</t>
  </si>
  <si>
    <t>Undet 8</t>
  </si>
  <si>
    <t>Undet 9</t>
  </si>
  <si>
    <t>Undet 11</t>
  </si>
  <si>
    <t>Undet 15</t>
  </si>
  <si>
    <t>Undet 16</t>
  </si>
  <si>
    <t>Undet 17</t>
  </si>
  <si>
    <t>Undet 19</t>
  </si>
  <si>
    <t>Undet 20</t>
  </si>
  <si>
    <t>Undet 21</t>
  </si>
  <si>
    <t>Undet 22</t>
  </si>
  <si>
    <t>Vegetative Tissue</t>
  </si>
  <si>
    <t>Pinaceae cone fragments</t>
  </si>
  <si>
    <t>Pinaceae bark</t>
  </si>
  <si>
    <t>Pinus sp. needle fascile</t>
  </si>
  <si>
    <t>cf. Pinus albicaulis branch</t>
  </si>
  <si>
    <t>Pinus contorta whole pine cones</t>
  </si>
  <si>
    <t>cf. Pinus contorta cone fragments</t>
  </si>
  <si>
    <t>cf. Pinus contorta needles</t>
  </si>
  <si>
    <t>Bulb tissue</t>
  </si>
  <si>
    <t>Fruit tissue</t>
  </si>
  <si>
    <t>Twigs</t>
  </si>
  <si>
    <t>Resin</t>
  </si>
  <si>
    <t>Wood</t>
  </si>
  <si>
    <t>Gymnosperm</t>
  </si>
  <si>
    <t>Gymnosperm sp. branch or twig</t>
  </si>
  <si>
    <t>Resinous gymnosperm</t>
  </si>
  <si>
    <t>Pinaceae</t>
  </si>
  <si>
    <t>Pinus sp.</t>
  </si>
  <si>
    <t>Pinus contorta</t>
  </si>
  <si>
    <t>Pseudotsuga menziesii</t>
  </si>
  <si>
    <t>Tsuga sp.</t>
  </si>
  <si>
    <t>Abies/Tsuga sp.</t>
  </si>
  <si>
    <t>Picea/Larix sp.</t>
  </si>
  <si>
    <t>Angiosperm</t>
  </si>
  <si>
    <t>Salicaceae</t>
  </si>
  <si>
    <t>Salix sp.</t>
  </si>
  <si>
    <t>Semi-diffuse to diffuse angiosperm</t>
  </si>
  <si>
    <t>Resinous monocot</t>
  </si>
  <si>
    <t>Unidentifable wood</t>
  </si>
  <si>
    <t>Total wood weight</t>
  </si>
  <si>
    <t>Liters</t>
  </si>
  <si>
    <t>Block</t>
  </si>
  <si>
    <t>Line E</t>
  </si>
  <si>
    <t>Uncal dates</t>
  </si>
  <si>
    <t>n/a</t>
  </si>
  <si>
    <t>710 ± 60</t>
  </si>
  <si>
    <t>Cal date BP</t>
  </si>
  <si>
    <t>?</t>
  </si>
  <si>
    <t>cf. Eleocharis sp.</t>
  </si>
  <si>
    <t>Allium cernnum</t>
  </si>
  <si>
    <t>Feature</t>
  </si>
  <si>
    <t>Soil Sample #1</t>
  </si>
  <si>
    <t>6-3*</t>
  </si>
  <si>
    <t>7-1*</t>
  </si>
  <si>
    <t>14-1</t>
  </si>
  <si>
    <t>14-1*</t>
  </si>
  <si>
    <t>14-2</t>
  </si>
  <si>
    <t>14-3</t>
  </si>
  <si>
    <t>14-4</t>
  </si>
  <si>
    <t>14-5</t>
  </si>
  <si>
    <t>18-2</t>
  </si>
  <si>
    <t>18-2*</t>
  </si>
  <si>
    <t>19-1</t>
  </si>
  <si>
    <t>19-1*</t>
  </si>
  <si>
    <t>20-1*</t>
  </si>
  <si>
    <t>20-1</t>
  </si>
  <si>
    <t>20-2*</t>
  </si>
  <si>
    <t>Parenchyma</t>
  </si>
  <si>
    <t>Ponderosa pine needle</t>
  </si>
  <si>
    <t>Pinus albicaulis shoot</t>
  </si>
  <si>
    <t>UNID bark</t>
  </si>
  <si>
    <t>Glassy</t>
  </si>
  <si>
    <t>cf. Betula sp.</t>
  </si>
  <si>
    <t>UNID angiosperm</t>
  </si>
  <si>
    <t>&lt;1</t>
  </si>
  <si>
    <t>21?</t>
  </si>
  <si>
    <t xml:space="preserve">Depth </t>
  </si>
  <si>
    <t>56-72</t>
  </si>
  <si>
    <t>56-70</t>
  </si>
  <si>
    <t>64-67</t>
  </si>
  <si>
    <t>50-60</t>
  </si>
  <si>
    <t>64-70</t>
  </si>
  <si>
    <t>50-69</t>
  </si>
  <si>
    <t>30-37</t>
  </si>
  <si>
    <t>25-33</t>
  </si>
  <si>
    <t>44-60</t>
  </si>
  <si>
    <t>15-20</t>
  </si>
  <si>
    <t>25-35</t>
  </si>
  <si>
    <t>35-43</t>
  </si>
  <si>
    <t>58-66</t>
  </si>
  <si>
    <t>40-60</t>
  </si>
  <si>
    <t>70-80</t>
  </si>
  <si>
    <t>80-88</t>
  </si>
  <si>
    <t>80-91</t>
  </si>
  <si>
    <t>2420+- 90 2390 +- 60</t>
  </si>
  <si>
    <t>1260 +- 50</t>
  </si>
  <si>
    <t>2310+- 50 2470 +-60</t>
  </si>
  <si>
    <t>2080 +- 60</t>
  </si>
  <si>
    <t>840+-60 850+-60</t>
  </si>
  <si>
    <t>2520+-80 150+-60</t>
  </si>
  <si>
    <t>1020+-60</t>
  </si>
  <si>
    <t>1270+-60 1120+-80</t>
  </si>
  <si>
    <t>720 +- 50?</t>
  </si>
  <si>
    <t>2743-2321</t>
  </si>
  <si>
    <t>1286-1070</t>
  </si>
  <si>
    <t>2721-2154</t>
  </si>
  <si>
    <t>740-551</t>
  </si>
  <si>
    <t>2301-1896</t>
  </si>
  <si>
    <t>911-675</t>
  </si>
  <si>
    <t>2752-1303</t>
  </si>
  <si>
    <t>1059-792</t>
  </si>
  <si>
    <t>1295-915</t>
  </si>
  <si>
    <t>736-559</t>
  </si>
  <si>
    <t>Unit</t>
  </si>
  <si>
    <t>Unit 4-1</t>
  </si>
  <si>
    <t>Unit 4-2</t>
  </si>
  <si>
    <t>Trench 3</t>
  </si>
  <si>
    <t>Unit 6-1</t>
  </si>
  <si>
    <t xml:space="preserve">Unit 6-1 </t>
  </si>
  <si>
    <t>Unit 7-1</t>
  </si>
  <si>
    <t>Unit 7-2</t>
  </si>
  <si>
    <t>Unit 7-3</t>
  </si>
  <si>
    <t>Unit 7-4</t>
  </si>
  <si>
    <t>Trench 4 N wall?</t>
  </si>
  <si>
    <t>9-1</t>
  </si>
  <si>
    <t>Trench 4 wall</t>
  </si>
  <si>
    <t>Unit 6-3 (Trench 3)</t>
  </si>
  <si>
    <t>Unit 6-4 (Trench 3)</t>
  </si>
  <si>
    <t>Unit 14-6</t>
  </si>
  <si>
    <t>4-1</t>
  </si>
  <si>
    <t>4-2</t>
  </si>
  <si>
    <t>4-3</t>
  </si>
  <si>
    <t xml:space="preserve">6-1 </t>
  </si>
  <si>
    <t>6-2</t>
  </si>
  <si>
    <t>6-3</t>
  </si>
  <si>
    <t>7-1</t>
  </si>
  <si>
    <t>7-2</t>
  </si>
  <si>
    <t>7-3</t>
  </si>
  <si>
    <t>7-4</t>
  </si>
  <si>
    <t>8-1</t>
  </si>
  <si>
    <t>18-1</t>
  </si>
  <si>
    <t>p</t>
  </si>
  <si>
    <t>6-1</t>
  </si>
  <si>
    <t>6-3 (Trench 3)</t>
  </si>
  <si>
    <t>6-4 (Trench 3)</t>
  </si>
  <si>
    <t>14-6</t>
  </si>
  <si>
    <t>4-1*</t>
  </si>
  <si>
    <t>8-1*</t>
  </si>
  <si>
    <t>9-1*</t>
  </si>
  <si>
    <t>Special Sample #2</t>
  </si>
  <si>
    <t>Shovel Test 5</t>
  </si>
  <si>
    <t>Soil Sample #2</t>
  </si>
  <si>
    <t>45PO137</t>
  </si>
  <si>
    <t>45PO138</t>
  </si>
  <si>
    <t>45PO139</t>
  </si>
  <si>
    <t>45PO140</t>
  </si>
  <si>
    <t>45PO141</t>
  </si>
  <si>
    <t>45PO143</t>
  </si>
  <si>
    <t>45PO144</t>
  </si>
  <si>
    <t>45PO149</t>
  </si>
  <si>
    <t>45PO435</t>
  </si>
  <si>
    <t>45FS2075</t>
  </si>
  <si>
    <t>CNF-517</t>
  </si>
  <si>
    <t>45PO343</t>
  </si>
  <si>
    <t>45PO515</t>
  </si>
  <si>
    <t>45SP214</t>
  </si>
  <si>
    <t>45SP215</t>
  </si>
  <si>
    <t>45SP220</t>
  </si>
  <si>
    <t>45SP233</t>
  </si>
  <si>
    <t>45SP238</t>
  </si>
  <si>
    <t>45SP241</t>
  </si>
  <si>
    <t>10BR14</t>
  </si>
  <si>
    <t>45CH302</t>
  </si>
  <si>
    <t>45OK250</t>
  </si>
  <si>
    <t>EeRb 140</t>
  </si>
  <si>
    <t>EeRj 226</t>
  </si>
  <si>
    <t>45OK2/2A</t>
  </si>
  <si>
    <t>45OK11</t>
  </si>
  <si>
    <t>45OK18</t>
  </si>
  <si>
    <t>Gymnosperm (wood)</t>
  </si>
  <si>
    <t>Juniper</t>
  </si>
  <si>
    <t>Cedar</t>
  </si>
  <si>
    <t>Fir</t>
  </si>
  <si>
    <t>Larch</t>
  </si>
  <si>
    <t>Spruce</t>
  </si>
  <si>
    <t>Spruce Needles</t>
  </si>
  <si>
    <t>Lodgepole/Ponderosa</t>
  </si>
  <si>
    <t>Lodgepole</t>
  </si>
  <si>
    <t>Lodgepole pine needles</t>
  </si>
  <si>
    <t>Ponderosa pine</t>
  </si>
  <si>
    <t>Ponderosa pine needles</t>
  </si>
  <si>
    <t>Ponderosa Pine Bark</t>
  </si>
  <si>
    <t>Douglas Fir</t>
  </si>
  <si>
    <t>Douglas Fir needles</t>
  </si>
  <si>
    <t>Fir needles</t>
  </si>
  <si>
    <t>Hemlock</t>
  </si>
  <si>
    <t>UNID cone</t>
  </si>
  <si>
    <t>UNID needle</t>
  </si>
  <si>
    <t>Pitch</t>
  </si>
  <si>
    <t>UNID gymnosperm</t>
  </si>
  <si>
    <t>Angiosperm (wood)</t>
  </si>
  <si>
    <t>Alder</t>
  </si>
  <si>
    <t>Birch</t>
  </si>
  <si>
    <t>Birch bark</t>
  </si>
  <si>
    <t>Dogwood</t>
  </si>
  <si>
    <t>Oceanspray</t>
  </si>
  <si>
    <t>Poplar/Aspen</t>
  </si>
  <si>
    <t>Willow</t>
  </si>
  <si>
    <t>Hawthorn/Serviceberry</t>
  </si>
  <si>
    <t>Mock orange</t>
  </si>
  <si>
    <t>Hackberry</t>
  </si>
  <si>
    <t>Sagebrush</t>
  </si>
  <si>
    <t>Bitterbrush</t>
  </si>
  <si>
    <t>Buffaloberry</t>
  </si>
  <si>
    <t>Rose Family</t>
  </si>
  <si>
    <t>Poplar/Willow</t>
  </si>
  <si>
    <t>Edible Seeds/Tissue</t>
  </si>
  <si>
    <t>Camas</t>
  </si>
  <si>
    <t>Nodding onion</t>
  </si>
  <si>
    <t>Biscuitroot</t>
  </si>
  <si>
    <t>Douglas' brodiaea</t>
  </si>
  <si>
    <t>Serviceberry</t>
  </si>
  <si>
    <t>Kinnikinnick</t>
  </si>
  <si>
    <t>Hawthorn</t>
  </si>
  <si>
    <t>Raspberry Family</t>
  </si>
  <si>
    <t>Huckleberry</t>
  </si>
  <si>
    <t>Wild Cherry</t>
  </si>
  <si>
    <t>Oregon grape</t>
  </si>
  <si>
    <t>Red osier dogwood</t>
  </si>
  <si>
    <t>Elderberry</t>
  </si>
  <si>
    <t>Snowberry</t>
  </si>
  <si>
    <t>Currant</t>
  </si>
  <si>
    <t>Barberry</t>
  </si>
  <si>
    <t>Cabbage</t>
  </si>
  <si>
    <t>Lichen</t>
  </si>
  <si>
    <t>Chenopodium/amaranth</t>
  </si>
  <si>
    <t>Vetch</t>
  </si>
  <si>
    <t>Hazlenut</t>
  </si>
  <si>
    <t>Sumac</t>
  </si>
  <si>
    <t>Mint Family</t>
  </si>
  <si>
    <t>Lily Family</t>
  </si>
  <si>
    <t>Daisy Family</t>
  </si>
  <si>
    <t>Buttercup Family</t>
  </si>
  <si>
    <t>Fabaceae (bean)</t>
  </si>
  <si>
    <t>Borage Family</t>
  </si>
  <si>
    <t>Roots</t>
  </si>
  <si>
    <t>UNID other</t>
  </si>
  <si>
    <t>Corn</t>
  </si>
  <si>
    <t>Other Seeds/Tissue</t>
  </si>
  <si>
    <t>Sedge</t>
  </si>
  <si>
    <t>Blue-Eyed Mary</t>
  </si>
  <si>
    <t>Heather</t>
  </si>
  <si>
    <t>Knotweed</t>
  </si>
  <si>
    <t>UNID seeds</t>
  </si>
  <si>
    <t>Horsetail</t>
  </si>
  <si>
    <t>Leaf</t>
  </si>
  <si>
    <t>Grass</t>
  </si>
  <si>
    <t>Stem</t>
  </si>
  <si>
    <t>Root</t>
  </si>
  <si>
    <t>UNID other tissue</t>
  </si>
  <si>
    <t>Use</t>
  </si>
  <si>
    <t>Residential</t>
  </si>
  <si>
    <t>Camas processing</t>
  </si>
  <si>
    <t>Special purpose</t>
  </si>
  <si>
    <t>Special Purpose</t>
  </si>
  <si>
    <t>Use area for residential site</t>
  </si>
  <si>
    <t>FCR feature</t>
  </si>
  <si>
    <t>Midden</t>
  </si>
  <si>
    <t>Unknown Features</t>
  </si>
  <si>
    <t>Living surface</t>
  </si>
  <si>
    <t>Oven</t>
  </si>
  <si>
    <t>Residential, Midden</t>
  </si>
  <si>
    <t>Pit oven</t>
  </si>
  <si>
    <t>Author</t>
  </si>
  <si>
    <t>Stenholm 2000</t>
  </si>
  <si>
    <t>Kathleen Ann Cushman</t>
  </si>
  <si>
    <t>Carney 2016</t>
  </si>
  <si>
    <t>Joy Mastrogiuseppe 2008</t>
  </si>
  <si>
    <t>Stenholm 1991</t>
  </si>
  <si>
    <t>Cummings &amp; Puseman 2007</t>
  </si>
  <si>
    <t>Stenholm 1987</t>
  </si>
  <si>
    <t>Stenholm 1984</t>
  </si>
  <si>
    <t>Wollstonecroft</t>
  </si>
  <si>
    <t>Report</t>
  </si>
  <si>
    <t>CVAP 2000</t>
  </si>
  <si>
    <t>Sanders 1992</t>
  </si>
  <si>
    <t>Herbel 2012</t>
  </si>
  <si>
    <t>Herbel 2010</t>
  </si>
  <si>
    <t>Herbel 2011</t>
  </si>
  <si>
    <t>Draper &amp; Andrefsky 1991</t>
  </si>
  <si>
    <t>Draper &amp; Andrefsky 1992</t>
  </si>
  <si>
    <t>Draper &amp; Andrefsky 1993</t>
  </si>
  <si>
    <t>Draper &amp; Andrefsky 1994</t>
  </si>
  <si>
    <t>Draper &amp; Andrefsky 1995</t>
  </si>
  <si>
    <t>Draper &amp; Andrefsky 1996</t>
  </si>
  <si>
    <t>Willis 2011</t>
  </si>
  <si>
    <t>Boresom &amp; Galm 2005</t>
  </si>
  <si>
    <t>Miss (ed) 1984</t>
  </si>
  <si>
    <t>Vegetation History and Archaeobotany</t>
  </si>
  <si>
    <t>cf. Moehringia sp.</t>
  </si>
  <si>
    <t>Undet 14</t>
  </si>
  <si>
    <t>cf. Crataegus sp.</t>
  </si>
  <si>
    <t>Camassia spp.</t>
  </si>
  <si>
    <t>Puseman et al. 2010</t>
  </si>
  <si>
    <t>Uncal</t>
  </si>
  <si>
    <t>Sigma</t>
  </si>
  <si>
    <t>From</t>
  </si>
  <si>
    <t>To</t>
  </si>
  <si>
    <t>mu</t>
  </si>
  <si>
    <t>sigma</t>
  </si>
  <si>
    <t>Supplemental Table 1. Uncalibrated radiocarbon dates and recalibrated dates at a 95% confidence interval.</t>
  </si>
  <si>
    <t>Chenopodium atrovirens</t>
  </si>
  <si>
    <t>Supplemental Table 2 raw count and weight results by individual samples.</t>
  </si>
  <si>
    <t>Supplemental Table 3. Sample counts and weights standardized by density.</t>
  </si>
  <si>
    <t>Supplemental Table 5. Plant taxa presence for 25 additional sites in the Pend Oreille Valley and Upper Columbia watershed.</t>
  </si>
  <si>
    <t>B-1</t>
  </si>
  <si>
    <t>B-2</t>
  </si>
  <si>
    <t>B-3</t>
  </si>
  <si>
    <t>B-4</t>
  </si>
  <si>
    <t>B-5</t>
  </si>
  <si>
    <t>B-6</t>
  </si>
  <si>
    <t>cf. Camassia spp.</t>
  </si>
  <si>
    <t>Populus spp.</t>
  </si>
  <si>
    <t>Resinous Pinaceae</t>
  </si>
  <si>
    <t>7 fill</t>
  </si>
  <si>
    <t>20 fill</t>
  </si>
  <si>
    <t>50-65</t>
  </si>
  <si>
    <t>Trench 4 south wall</t>
  </si>
  <si>
    <t>From 14C 7-2; 9/11/96; DCR</t>
  </si>
  <si>
    <t>NAS#2, 9/19/96, from 14C F14-7, sample 14-4</t>
  </si>
  <si>
    <t>NAS #3, from 14C 14-9, 9/19/96</t>
  </si>
  <si>
    <t>14C sample 14-8; 9/19/96; nas #4</t>
  </si>
  <si>
    <t>NAS#5, 14C F 15-1, 9/4/96</t>
  </si>
  <si>
    <t>NAS #6, from 14-C 20-2; 9/9/96</t>
  </si>
  <si>
    <t>Location Notes</t>
  </si>
  <si>
    <t>Supplemental Table 4. Spot samples collected in 1996. Identifications were reconfirmed.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</si>
</sst>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lly Carney" id="{A4AE225D-C90F-4243-916A-3DF48A615810}" userId="81b97c617cfb46c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V75" dT="2019-12-08T02:22:49.87" personId="{A4AE225D-C90F-4243-916A-3DF48A615810}" id="{822B0953-BAC8-4D07-BDF0-8651B90D4BE9}">
    <text>not sure about this one.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1329-D006-4481-9455-3E8C2169BC26}">
  <dimension ref="A1:H18"/>
  <sheetViews>
    <sheetView tabSelected="1" workbookViewId="0"/>
  </sheetViews>
  <sheetFormatPr defaultRowHeight="14.4" x14ac:dyDescent="0.3"/>
  <sheetData>
    <row r="1" spans="1:8" s="11" customFormat="1" x14ac:dyDescent="0.3">
      <c r="A1" s="11" t="s">
        <v>339</v>
      </c>
    </row>
    <row r="2" spans="1:8" x14ac:dyDescent="0.3">
      <c r="A2" t="s">
        <v>79</v>
      </c>
      <c r="B2" t="s">
        <v>333</v>
      </c>
      <c r="C2" t="s">
        <v>334</v>
      </c>
      <c r="D2" t="s">
        <v>335</v>
      </c>
      <c r="E2" t="s">
        <v>336</v>
      </c>
      <c r="F2" t="s">
        <v>337</v>
      </c>
      <c r="G2" t="s">
        <v>338</v>
      </c>
      <c r="H2" s="5"/>
    </row>
    <row r="3" spans="1:8" x14ac:dyDescent="0.3">
      <c r="A3">
        <v>8</v>
      </c>
      <c r="B3">
        <v>590</v>
      </c>
      <c r="C3">
        <v>50</v>
      </c>
      <c r="D3">
        <v>656</v>
      </c>
      <c r="E3">
        <v>526</v>
      </c>
      <c r="F3">
        <v>593</v>
      </c>
      <c r="G3">
        <v>37</v>
      </c>
    </row>
    <row r="4" spans="1:8" x14ac:dyDescent="0.3">
      <c r="A4">
        <v>4.0999999999999996</v>
      </c>
      <c r="B4">
        <v>2420</v>
      </c>
      <c r="C4">
        <v>90</v>
      </c>
      <c r="D4">
        <v>2742</v>
      </c>
      <c r="E4">
        <v>2313</v>
      </c>
      <c r="F4">
        <v>2511</v>
      </c>
      <c r="G4">
        <v>128</v>
      </c>
    </row>
    <row r="5" spans="1:8" x14ac:dyDescent="0.3">
      <c r="A5">
        <v>4.2</v>
      </c>
      <c r="B5">
        <v>2390</v>
      </c>
      <c r="C5">
        <v>60</v>
      </c>
      <c r="D5">
        <v>2706</v>
      </c>
      <c r="E5">
        <v>2332</v>
      </c>
      <c r="F5">
        <v>2480</v>
      </c>
      <c r="G5">
        <v>114</v>
      </c>
    </row>
    <row r="6" spans="1:8" x14ac:dyDescent="0.3">
      <c r="A6">
        <v>6</v>
      </c>
      <c r="B6">
        <v>1260</v>
      </c>
      <c r="C6">
        <v>50</v>
      </c>
      <c r="D6">
        <v>1287</v>
      </c>
      <c r="E6">
        <v>1069</v>
      </c>
      <c r="F6">
        <v>1187</v>
      </c>
      <c r="G6">
        <v>64</v>
      </c>
    </row>
    <row r="7" spans="1:8" x14ac:dyDescent="0.3">
      <c r="A7">
        <v>7</v>
      </c>
      <c r="B7">
        <v>2310</v>
      </c>
      <c r="C7">
        <v>50</v>
      </c>
      <c r="D7">
        <v>2486</v>
      </c>
      <c r="E7">
        <v>2152</v>
      </c>
      <c r="F7">
        <v>2305</v>
      </c>
      <c r="G7">
        <v>91</v>
      </c>
    </row>
    <row r="8" spans="1:8" x14ac:dyDescent="0.3">
      <c r="A8">
        <v>7</v>
      </c>
      <c r="B8">
        <v>2470</v>
      </c>
      <c r="C8">
        <v>60</v>
      </c>
      <c r="D8">
        <v>2720</v>
      </c>
      <c r="E8">
        <v>2365</v>
      </c>
      <c r="F8">
        <v>2551</v>
      </c>
      <c r="G8">
        <v>105</v>
      </c>
    </row>
    <row r="9" spans="1:8" x14ac:dyDescent="0.3">
      <c r="A9">
        <v>9</v>
      </c>
      <c r="B9">
        <v>710</v>
      </c>
      <c r="C9">
        <v>60</v>
      </c>
      <c r="D9">
        <v>731</v>
      </c>
      <c r="E9">
        <v>554</v>
      </c>
      <c r="F9">
        <v>647</v>
      </c>
      <c r="G9">
        <v>51</v>
      </c>
    </row>
    <row r="10" spans="1:8" x14ac:dyDescent="0.3">
      <c r="A10">
        <v>10</v>
      </c>
      <c r="B10">
        <v>2080</v>
      </c>
      <c r="C10">
        <v>60</v>
      </c>
      <c r="D10">
        <v>2300</v>
      </c>
      <c r="E10">
        <v>1875</v>
      </c>
      <c r="F10">
        <v>2051</v>
      </c>
      <c r="G10">
        <v>95</v>
      </c>
    </row>
    <row r="11" spans="1:8" x14ac:dyDescent="0.3">
      <c r="A11">
        <v>14.1</v>
      </c>
      <c r="B11">
        <v>840</v>
      </c>
      <c r="C11">
        <v>60</v>
      </c>
      <c r="D11">
        <v>907</v>
      </c>
      <c r="E11">
        <v>671</v>
      </c>
      <c r="F11">
        <v>765</v>
      </c>
      <c r="G11">
        <v>64</v>
      </c>
    </row>
    <row r="12" spans="1:8" x14ac:dyDescent="0.3">
      <c r="A12">
        <v>14.2</v>
      </c>
      <c r="B12">
        <v>850</v>
      </c>
      <c r="C12">
        <v>60</v>
      </c>
      <c r="D12">
        <v>908</v>
      </c>
      <c r="E12">
        <v>674</v>
      </c>
      <c r="F12">
        <v>774</v>
      </c>
      <c r="G12">
        <v>66</v>
      </c>
    </row>
    <row r="13" spans="1:8" x14ac:dyDescent="0.3">
      <c r="A13">
        <v>18.100000000000001</v>
      </c>
      <c r="B13">
        <v>2520</v>
      </c>
      <c r="C13">
        <v>80</v>
      </c>
      <c r="D13">
        <v>2753</v>
      </c>
      <c r="E13">
        <v>2365</v>
      </c>
      <c r="F13">
        <v>2579</v>
      </c>
      <c r="G13">
        <v>110</v>
      </c>
    </row>
    <row r="14" spans="1:8" x14ac:dyDescent="0.3">
      <c r="A14">
        <v>18.2</v>
      </c>
      <c r="B14">
        <v>1500</v>
      </c>
      <c r="C14">
        <v>60</v>
      </c>
      <c r="D14">
        <v>1518</v>
      </c>
      <c r="E14">
        <v>1301</v>
      </c>
      <c r="F14">
        <v>1395</v>
      </c>
      <c r="G14">
        <v>61</v>
      </c>
    </row>
    <row r="15" spans="1:8" x14ac:dyDescent="0.3">
      <c r="A15">
        <v>19</v>
      </c>
      <c r="B15">
        <v>1020</v>
      </c>
      <c r="C15">
        <v>60</v>
      </c>
      <c r="D15">
        <v>1059</v>
      </c>
      <c r="E15">
        <v>788</v>
      </c>
      <c r="F15">
        <v>915</v>
      </c>
      <c r="G15">
        <v>76</v>
      </c>
    </row>
    <row r="16" spans="1:8" x14ac:dyDescent="0.3">
      <c r="A16">
        <v>20.100000000000001</v>
      </c>
      <c r="B16">
        <v>1270</v>
      </c>
      <c r="C16">
        <v>60</v>
      </c>
      <c r="D16">
        <v>1296</v>
      </c>
      <c r="E16">
        <v>1065</v>
      </c>
      <c r="F16">
        <v>1189</v>
      </c>
      <c r="G16">
        <v>69</v>
      </c>
    </row>
    <row r="17" spans="1:7" x14ac:dyDescent="0.3">
      <c r="A17">
        <v>20.2</v>
      </c>
      <c r="B17">
        <v>1120</v>
      </c>
      <c r="C17">
        <v>80</v>
      </c>
      <c r="D17">
        <v>1269</v>
      </c>
      <c r="E17">
        <v>830</v>
      </c>
      <c r="F17">
        <v>1044</v>
      </c>
      <c r="G17">
        <v>94</v>
      </c>
    </row>
    <row r="18" spans="1:7" x14ac:dyDescent="0.3">
      <c r="A18">
        <v>21</v>
      </c>
      <c r="B18">
        <v>720</v>
      </c>
      <c r="C18">
        <v>50</v>
      </c>
      <c r="D18">
        <v>730</v>
      </c>
      <c r="E18">
        <v>558</v>
      </c>
      <c r="F18">
        <v>656</v>
      </c>
      <c r="G18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846C-D07A-44C9-B7BC-DFF1A8EA58DB}">
  <dimension ref="A1:BR90"/>
  <sheetViews>
    <sheetView workbookViewId="0">
      <selection sqref="A1:XFD1"/>
    </sheetView>
  </sheetViews>
  <sheetFormatPr defaultColWidth="9.109375" defaultRowHeight="14.4" x14ac:dyDescent="0.3"/>
  <cols>
    <col min="1" max="1" width="30.44140625" bestFit="1" customWidth="1"/>
    <col min="11" max="11" width="9" customWidth="1"/>
  </cols>
  <sheetData>
    <row r="1" spans="1:70" s="11" customFormat="1" x14ac:dyDescent="0.3">
      <c r="A1" s="11" t="s">
        <v>341</v>
      </c>
    </row>
    <row r="2" spans="1:70" s="3" customFormat="1" ht="13.8" customHeight="1" x14ac:dyDescent="0.3">
      <c r="B2" s="12" t="s">
        <v>158</v>
      </c>
      <c r="C2" s="12"/>
      <c r="D2" s="12" t="s">
        <v>175</v>
      </c>
      <c r="E2" s="12"/>
      <c r="F2" s="12" t="s">
        <v>159</v>
      </c>
      <c r="G2" s="12"/>
      <c r="H2" s="12" t="s">
        <v>160</v>
      </c>
      <c r="I2" s="12"/>
      <c r="J2" s="12" t="s">
        <v>80</v>
      </c>
      <c r="K2" s="12"/>
      <c r="L2" s="12" t="s">
        <v>171</v>
      </c>
      <c r="M2" s="12"/>
      <c r="N2" s="12" t="s">
        <v>162</v>
      </c>
      <c r="O2" s="12"/>
      <c r="P2" s="12" t="s">
        <v>163</v>
      </c>
      <c r="Q2" s="12"/>
      <c r="R2" s="12" t="s">
        <v>81</v>
      </c>
      <c r="S2" s="12"/>
      <c r="T2" s="12" t="s">
        <v>82</v>
      </c>
      <c r="U2" s="12"/>
      <c r="V2" s="12" t="s">
        <v>164</v>
      </c>
      <c r="W2" s="12"/>
      <c r="X2" s="12" t="s">
        <v>165</v>
      </c>
      <c r="Y2" s="12"/>
      <c r="Z2" s="12" t="s">
        <v>166</v>
      </c>
      <c r="AA2" s="12"/>
      <c r="AB2" s="12" t="s">
        <v>167</v>
      </c>
      <c r="AC2" s="12"/>
      <c r="AD2" s="12" t="s">
        <v>168</v>
      </c>
      <c r="AE2" s="12"/>
      <c r="AF2" s="12" t="s">
        <v>176</v>
      </c>
      <c r="AG2" s="12"/>
      <c r="AH2" s="12" t="s">
        <v>177</v>
      </c>
      <c r="AI2" s="12"/>
      <c r="AJ2" s="12" t="s">
        <v>178</v>
      </c>
      <c r="AK2" s="12"/>
      <c r="AL2" s="12" t="s">
        <v>83</v>
      </c>
      <c r="AM2" s="12"/>
      <c r="AN2" s="12" t="s">
        <v>84</v>
      </c>
      <c r="AO2" s="12"/>
      <c r="AP2" s="12" t="s">
        <v>85</v>
      </c>
      <c r="AQ2" s="12"/>
      <c r="AR2" s="12" t="s">
        <v>86</v>
      </c>
      <c r="AS2" s="12"/>
      <c r="AT2" s="12" t="s">
        <v>87</v>
      </c>
      <c r="AU2" s="12"/>
      <c r="AV2" s="12" t="s">
        <v>88</v>
      </c>
      <c r="AW2" s="12"/>
      <c r="AX2" s="12" t="s">
        <v>169</v>
      </c>
      <c r="AY2" s="12"/>
      <c r="AZ2" s="12" t="s">
        <v>89</v>
      </c>
      <c r="BA2" s="12"/>
      <c r="BB2" s="12" t="s">
        <v>90</v>
      </c>
      <c r="BC2" s="12"/>
      <c r="BD2" s="12" t="s">
        <v>91</v>
      </c>
      <c r="BE2" s="12"/>
      <c r="BF2" s="12" t="s">
        <v>92</v>
      </c>
      <c r="BG2" s="12"/>
      <c r="BH2" s="12" t="s">
        <v>93</v>
      </c>
      <c r="BI2" s="12"/>
      <c r="BJ2" s="12" t="s">
        <v>94</v>
      </c>
      <c r="BK2" s="12"/>
      <c r="BL2" s="12" t="s">
        <v>0</v>
      </c>
      <c r="BM2" s="12"/>
      <c r="BN2" s="12" t="s">
        <v>95</v>
      </c>
      <c r="BO2" s="12"/>
      <c r="BP2" s="12" t="s">
        <v>179</v>
      </c>
      <c r="BQ2" s="12"/>
      <c r="BR2" s="3" t="s">
        <v>2</v>
      </c>
    </row>
    <row r="3" spans="1:70" s="2" customFormat="1" x14ac:dyDescent="0.3">
      <c r="A3" s="2" t="s">
        <v>3</v>
      </c>
      <c r="B3" s="2" t="s">
        <v>4</v>
      </c>
      <c r="C3" s="2" t="s">
        <v>5</v>
      </c>
      <c r="D3" s="2" t="s">
        <v>4</v>
      </c>
      <c r="E3" s="2" t="s">
        <v>5</v>
      </c>
      <c r="F3" s="2" t="s">
        <v>4</v>
      </c>
      <c r="G3" s="2" t="s">
        <v>5</v>
      </c>
      <c r="H3" s="2" t="s">
        <v>4</v>
      </c>
      <c r="I3" s="2" t="s">
        <v>5</v>
      </c>
      <c r="J3" s="2" t="s">
        <v>4</v>
      </c>
      <c r="K3" s="2" t="s">
        <v>5</v>
      </c>
      <c r="L3" s="2" t="s">
        <v>4</v>
      </c>
      <c r="M3" s="2" t="s">
        <v>5</v>
      </c>
      <c r="N3" s="2" t="s">
        <v>4</v>
      </c>
      <c r="O3" s="2" t="s">
        <v>5</v>
      </c>
      <c r="P3" s="2" t="s">
        <v>4</v>
      </c>
      <c r="Q3" s="2" t="s">
        <v>5</v>
      </c>
      <c r="R3" s="2" t="s">
        <v>4</v>
      </c>
      <c r="S3" s="2" t="s">
        <v>5</v>
      </c>
      <c r="T3" s="2" t="s">
        <v>4</v>
      </c>
      <c r="U3" s="2" t="s">
        <v>5</v>
      </c>
      <c r="V3" s="2" t="s">
        <v>4</v>
      </c>
      <c r="W3" s="2" t="s">
        <v>5</v>
      </c>
      <c r="X3" s="2" t="s">
        <v>4</v>
      </c>
      <c r="Y3" s="2" t="s">
        <v>5</v>
      </c>
      <c r="Z3" s="2" t="s">
        <v>4</v>
      </c>
      <c r="AA3" s="2" t="s">
        <v>5</v>
      </c>
      <c r="AB3" s="2" t="s">
        <v>4</v>
      </c>
      <c r="AC3" s="2" t="s">
        <v>5</v>
      </c>
      <c r="AD3" s="2" t="s">
        <v>4</v>
      </c>
      <c r="AE3" s="2" t="s">
        <v>5</v>
      </c>
      <c r="AF3" s="2" t="s">
        <v>4</v>
      </c>
      <c r="AG3" s="2" t="s">
        <v>5</v>
      </c>
      <c r="AH3" s="2" t="s">
        <v>4</v>
      </c>
      <c r="AI3" s="2" t="s">
        <v>5</v>
      </c>
      <c r="AJ3" s="2" t="s">
        <v>4</v>
      </c>
      <c r="AK3" s="2" t="s">
        <v>5</v>
      </c>
      <c r="AL3" s="2" t="s">
        <v>4</v>
      </c>
      <c r="AM3" s="2" t="s">
        <v>5</v>
      </c>
      <c r="AN3" s="2" t="s">
        <v>4</v>
      </c>
      <c r="AO3" s="2" t="s">
        <v>5</v>
      </c>
      <c r="AP3" s="2" t="s">
        <v>4</v>
      </c>
      <c r="AQ3" s="2" t="s">
        <v>5</v>
      </c>
      <c r="AR3" s="2" t="s">
        <v>4</v>
      </c>
      <c r="AS3" s="2" t="s">
        <v>5</v>
      </c>
      <c r="AT3" s="2" t="s">
        <v>4</v>
      </c>
      <c r="AU3" s="2" t="s">
        <v>5</v>
      </c>
      <c r="AV3" s="2" t="s">
        <v>4</v>
      </c>
      <c r="AW3" s="2" t="s">
        <v>5</v>
      </c>
      <c r="AX3" s="2" t="s">
        <v>4</v>
      </c>
      <c r="AY3" s="2" t="s">
        <v>5</v>
      </c>
      <c r="AZ3" s="2" t="s">
        <v>4</v>
      </c>
      <c r="BA3" s="2" t="s">
        <v>5</v>
      </c>
      <c r="BB3" s="2" t="s">
        <v>4</v>
      </c>
      <c r="BC3" s="2" t="s">
        <v>5</v>
      </c>
      <c r="BD3" s="2" t="s">
        <v>4</v>
      </c>
      <c r="BE3" s="2" t="s">
        <v>5</v>
      </c>
      <c r="BF3" s="2" t="s">
        <v>4</v>
      </c>
      <c r="BG3" s="2" t="s">
        <v>5</v>
      </c>
      <c r="BH3" s="2" t="s">
        <v>4</v>
      </c>
      <c r="BI3" s="2" t="s">
        <v>5</v>
      </c>
      <c r="BJ3" s="2" t="s">
        <v>4</v>
      </c>
      <c r="BK3" s="2" t="s">
        <v>5</v>
      </c>
      <c r="BL3" s="2" t="s">
        <v>4</v>
      </c>
      <c r="BM3" s="2" t="s">
        <v>5</v>
      </c>
      <c r="BN3" s="2" t="s">
        <v>4</v>
      </c>
      <c r="BO3" s="2" t="s">
        <v>5</v>
      </c>
      <c r="BP3" s="2" t="s">
        <v>4</v>
      </c>
      <c r="BQ3" s="2" t="s">
        <v>5</v>
      </c>
    </row>
    <row r="4" spans="1:70" x14ac:dyDescent="0.3">
      <c r="A4" t="s">
        <v>8</v>
      </c>
      <c r="J4">
        <v>1</v>
      </c>
      <c r="K4" t="s">
        <v>7</v>
      </c>
      <c r="L4">
        <v>1</v>
      </c>
      <c r="M4" t="s">
        <v>7</v>
      </c>
      <c r="AF4">
        <v>1</v>
      </c>
      <c r="AG4" t="s">
        <v>7</v>
      </c>
      <c r="AL4">
        <v>1</v>
      </c>
      <c r="AM4" t="s">
        <v>7</v>
      </c>
      <c r="AN4">
        <v>1</v>
      </c>
      <c r="AO4" t="s">
        <v>7</v>
      </c>
      <c r="AR4">
        <v>1</v>
      </c>
      <c r="AS4" t="s">
        <v>7</v>
      </c>
      <c r="AT4">
        <v>3</v>
      </c>
      <c r="AU4" t="s">
        <v>7</v>
      </c>
      <c r="AZ4">
        <v>3</v>
      </c>
      <c r="BA4" t="s">
        <v>7</v>
      </c>
      <c r="BB4">
        <v>1</v>
      </c>
      <c r="BC4" t="s">
        <v>7</v>
      </c>
      <c r="BD4">
        <v>1</v>
      </c>
      <c r="BE4" t="s">
        <v>7</v>
      </c>
      <c r="BF4">
        <v>5</v>
      </c>
      <c r="BG4">
        <v>1.6999999999999999E-3</v>
      </c>
      <c r="BP4">
        <v>11</v>
      </c>
      <c r="BQ4">
        <v>5.0000000000000001E-3</v>
      </c>
      <c r="BR4" s="4">
        <v>0.33329999999999999</v>
      </c>
    </row>
    <row r="5" spans="1:70" x14ac:dyDescent="0.3">
      <c r="A5" t="s">
        <v>6</v>
      </c>
      <c r="F5">
        <v>0.5</v>
      </c>
      <c r="G5" t="s">
        <v>7</v>
      </c>
      <c r="L5">
        <v>1</v>
      </c>
      <c r="M5" t="s">
        <v>7</v>
      </c>
      <c r="N5">
        <v>4</v>
      </c>
      <c r="O5">
        <v>8.9999999999999993E-3</v>
      </c>
      <c r="AB5">
        <v>3</v>
      </c>
      <c r="AC5" t="s">
        <v>7</v>
      </c>
      <c r="AD5">
        <v>1</v>
      </c>
      <c r="AE5" t="s">
        <v>7</v>
      </c>
      <c r="AF5">
        <v>5.5</v>
      </c>
      <c r="AG5">
        <v>6.1000000000000004E-3</v>
      </c>
      <c r="AH5">
        <v>11.5</v>
      </c>
      <c r="AI5">
        <v>3.27E-2</v>
      </c>
      <c r="AL5">
        <v>5.5</v>
      </c>
      <c r="AM5">
        <v>1.4999999999999999E-2</v>
      </c>
      <c r="AN5">
        <v>2</v>
      </c>
      <c r="AO5">
        <v>4.1000000000000003E-3</v>
      </c>
      <c r="AP5">
        <v>5.5</v>
      </c>
      <c r="AQ5">
        <v>1.4999999999999999E-2</v>
      </c>
      <c r="AR5">
        <v>2</v>
      </c>
      <c r="AS5" t="s">
        <v>7</v>
      </c>
      <c r="AT5">
        <v>2</v>
      </c>
      <c r="AU5">
        <v>5.0000000000000001E-3</v>
      </c>
      <c r="AV5">
        <v>13</v>
      </c>
      <c r="AW5">
        <v>3.7999999999999999E-2</v>
      </c>
      <c r="AX5">
        <v>1</v>
      </c>
      <c r="AY5" t="s">
        <v>7</v>
      </c>
      <c r="BB5">
        <v>2</v>
      </c>
      <c r="BC5">
        <v>5.0000000000000001E-3</v>
      </c>
      <c r="BD5">
        <v>3</v>
      </c>
      <c r="BE5">
        <v>1.2E-2</v>
      </c>
      <c r="BF5">
        <v>4</v>
      </c>
      <c r="BG5">
        <v>1.37E-2</v>
      </c>
      <c r="BH5">
        <v>1</v>
      </c>
      <c r="BI5">
        <v>2.3E-3</v>
      </c>
      <c r="BJ5">
        <v>1.5</v>
      </c>
      <c r="BK5" t="s">
        <v>7</v>
      </c>
      <c r="BL5">
        <v>1</v>
      </c>
      <c r="BM5" t="s">
        <v>7</v>
      </c>
      <c r="BN5">
        <v>2</v>
      </c>
      <c r="BO5">
        <v>5.1000000000000004E-3</v>
      </c>
      <c r="BR5" s="4">
        <v>0.61760000000000004</v>
      </c>
    </row>
    <row r="6" spans="1:70" x14ac:dyDescent="0.3">
      <c r="A6" t="s">
        <v>330</v>
      </c>
      <c r="N6">
        <v>1</v>
      </c>
      <c r="O6">
        <v>1.9E-2</v>
      </c>
      <c r="BR6" s="4">
        <v>4.1599999999999998E-2</v>
      </c>
    </row>
    <row r="7" spans="1:70" x14ac:dyDescent="0.3">
      <c r="A7" t="s">
        <v>12</v>
      </c>
      <c r="L7">
        <v>1</v>
      </c>
      <c r="M7" t="s">
        <v>7</v>
      </c>
      <c r="BR7" s="4">
        <v>4.1599999999999998E-2</v>
      </c>
    </row>
    <row r="8" spans="1:70" x14ac:dyDescent="0.3">
      <c r="A8" t="s">
        <v>77</v>
      </c>
      <c r="L8">
        <v>1</v>
      </c>
      <c r="M8" t="s">
        <v>7</v>
      </c>
      <c r="BR8" s="4">
        <v>4.1599999999999998E-2</v>
      </c>
    </row>
    <row r="9" spans="1:70" x14ac:dyDescent="0.3">
      <c r="A9" t="s">
        <v>17</v>
      </c>
      <c r="AP9">
        <v>1</v>
      </c>
      <c r="AQ9" t="s">
        <v>7</v>
      </c>
      <c r="BR9" s="4">
        <v>4.1599999999999998E-2</v>
      </c>
    </row>
    <row r="10" spans="1:70" x14ac:dyDescent="0.3">
      <c r="A10" t="s">
        <v>328</v>
      </c>
      <c r="BF10">
        <v>1</v>
      </c>
      <c r="BG10" t="s">
        <v>7</v>
      </c>
      <c r="BP10">
        <v>1</v>
      </c>
      <c r="BQ10" t="s">
        <v>7</v>
      </c>
      <c r="BR10" s="4">
        <v>4.1599999999999998E-2</v>
      </c>
    </row>
    <row r="11" spans="1:70" x14ac:dyDescent="0.3">
      <c r="A11" t="s">
        <v>13</v>
      </c>
      <c r="BL11">
        <v>1</v>
      </c>
      <c r="BM11" t="s">
        <v>7</v>
      </c>
      <c r="BR11" s="4">
        <v>4.1599999999999998E-2</v>
      </c>
    </row>
    <row r="12" spans="1:70" x14ac:dyDescent="0.3">
      <c r="A12" t="s">
        <v>9</v>
      </c>
      <c r="J12">
        <v>1</v>
      </c>
      <c r="K12" t="s">
        <v>7</v>
      </c>
      <c r="T12">
        <v>4</v>
      </c>
      <c r="U12" t="s">
        <v>7</v>
      </c>
      <c r="AD12">
        <v>2</v>
      </c>
      <c r="AE12" t="s">
        <v>7</v>
      </c>
      <c r="AH12">
        <v>1</v>
      </c>
      <c r="AI12" t="s">
        <v>7</v>
      </c>
      <c r="AJ12">
        <v>1</v>
      </c>
      <c r="AK12" t="s">
        <v>7</v>
      </c>
      <c r="AL12">
        <v>1</v>
      </c>
      <c r="AM12" t="s">
        <v>7</v>
      </c>
      <c r="AV12">
        <v>1</v>
      </c>
      <c r="AW12" t="s">
        <v>7</v>
      </c>
      <c r="BF12">
        <v>5</v>
      </c>
      <c r="BG12">
        <v>8.0000000000000004E-4</v>
      </c>
      <c r="BR12" s="4">
        <v>0.20830000000000001</v>
      </c>
    </row>
    <row r="13" spans="1:70" x14ac:dyDescent="0.3">
      <c r="A13" t="s">
        <v>340</v>
      </c>
      <c r="F13">
        <v>1</v>
      </c>
      <c r="G13" t="s">
        <v>7</v>
      </c>
      <c r="L13">
        <v>18</v>
      </c>
      <c r="M13" t="s">
        <v>7</v>
      </c>
      <c r="N13">
        <v>2</v>
      </c>
      <c r="O13" t="s">
        <v>7</v>
      </c>
      <c r="V13">
        <v>3</v>
      </c>
      <c r="W13" t="s">
        <v>7</v>
      </c>
      <c r="X13">
        <v>11.5</v>
      </c>
      <c r="Y13" t="s">
        <v>7</v>
      </c>
      <c r="AB13">
        <v>28</v>
      </c>
      <c r="AC13">
        <v>6.0000000000000001E-3</v>
      </c>
      <c r="AD13">
        <v>11</v>
      </c>
      <c r="AE13" t="s">
        <v>7</v>
      </c>
      <c r="AF13">
        <v>30</v>
      </c>
      <c r="AG13">
        <v>7.4999999999999997E-3</v>
      </c>
      <c r="AL13">
        <v>4</v>
      </c>
      <c r="AM13" t="s">
        <v>7</v>
      </c>
      <c r="AP13">
        <v>4</v>
      </c>
      <c r="AQ13" t="s">
        <v>7</v>
      </c>
      <c r="AR13">
        <v>2</v>
      </c>
      <c r="AS13" t="s">
        <v>7</v>
      </c>
      <c r="AT13">
        <v>8.5</v>
      </c>
      <c r="AU13" t="s">
        <v>7</v>
      </c>
      <c r="AV13">
        <v>2.5</v>
      </c>
      <c r="AW13" t="s">
        <v>7</v>
      </c>
      <c r="AZ13">
        <v>6</v>
      </c>
      <c r="BA13" t="s">
        <v>7</v>
      </c>
      <c r="BB13">
        <v>1</v>
      </c>
      <c r="BC13" t="s">
        <v>7</v>
      </c>
      <c r="BD13">
        <v>7</v>
      </c>
      <c r="BE13" t="s">
        <v>7</v>
      </c>
      <c r="BF13">
        <v>14</v>
      </c>
      <c r="BG13">
        <v>2.3999999999999998E-3</v>
      </c>
      <c r="BL13">
        <v>1</v>
      </c>
      <c r="BM13" t="s">
        <v>7</v>
      </c>
      <c r="BN13">
        <v>2</v>
      </c>
      <c r="BO13" t="s">
        <v>7</v>
      </c>
      <c r="BP13">
        <v>41</v>
      </c>
      <c r="BQ13">
        <v>1.0999999999999999E-2</v>
      </c>
      <c r="BR13" s="4">
        <v>0.66669999999999996</v>
      </c>
    </row>
    <row r="14" spans="1:70" x14ac:dyDescent="0.3">
      <c r="A14" t="s">
        <v>11</v>
      </c>
      <c r="AL14">
        <v>1</v>
      </c>
      <c r="AM14" t="s">
        <v>7</v>
      </c>
      <c r="BR14" s="4">
        <v>4.1599999999999998E-2</v>
      </c>
    </row>
    <row r="15" spans="1:70" x14ac:dyDescent="0.3">
      <c r="A15" t="s">
        <v>16</v>
      </c>
      <c r="B15">
        <v>1</v>
      </c>
      <c r="C15" t="s">
        <v>7</v>
      </c>
      <c r="AF15">
        <v>1</v>
      </c>
      <c r="AG15">
        <v>6.9999999999999999E-4</v>
      </c>
      <c r="BR15" s="4">
        <v>4.1599999999999998E-2</v>
      </c>
    </row>
    <row r="16" spans="1:70" x14ac:dyDescent="0.3">
      <c r="A16" t="s">
        <v>15</v>
      </c>
      <c r="AB16">
        <v>1</v>
      </c>
      <c r="AC16" t="s">
        <v>7</v>
      </c>
      <c r="BR16" s="4">
        <v>4.1599999999999998E-2</v>
      </c>
    </row>
    <row r="17" spans="1:70" x14ac:dyDescent="0.3">
      <c r="A17" t="s">
        <v>14</v>
      </c>
      <c r="L17">
        <v>1</v>
      </c>
      <c r="M17" t="s">
        <v>7</v>
      </c>
      <c r="BR17" s="4">
        <v>4.1599999999999998E-2</v>
      </c>
    </row>
    <row r="18" spans="1:70" x14ac:dyDescent="0.3">
      <c r="A18" t="s">
        <v>10</v>
      </c>
      <c r="BJ18">
        <v>1</v>
      </c>
      <c r="BK18">
        <v>1.2999999999999999E-2</v>
      </c>
      <c r="BR18" s="4">
        <v>4.1599999999999998E-2</v>
      </c>
    </row>
    <row r="19" spans="1:70" x14ac:dyDescent="0.3">
      <c r="A19" t="s">
        <v>19</v>
      </c>
      <c r="AB19">
        <v>1</v>
      </c>
      <c r="AC19" t="s">
        <v>7</v>
      </c>
      <c r="BR19" s="4">
        <v>4.1599999999999998E-2</v>
      </c>
    </row>
    <row r="20" spans="1:70" x14ac:dyDescent="0.3">
      <c r="A20" t="s">
        <v>22</v>
      </c>
      <c r="AV20">
        <v>2</v>
      </c>
      <c r="AW20" t="s">
        <v>7</v>
      </c>
      <c r="BR20" s="4">
        <v>4.1599999999999998E-2</v>
      </c>
    </row>
    <row r="21" spans="1:70" x14ac:dyDescent="0.3">
      <c r="A21" t="s">
        <v>21</v>
      </c>
      <c r="AZ21">
        <v>0.5</v>
      </c>
      <c r="BA21" t="s">
        <v>7</v>
      </c>
      <c r="BD21">
        <v>1</v>
      </c>
      <c r="BE21">
        <v>5.0000000000000001E-3</v>
      </c>
      <c r="BR21" s="4">
        <v>8.3299999999999999E-2</v>
      </c>
    </row>
    <row r="22" spans="1:70" x14ac:dyDescent="0.3">
      <c r="A22" t="s">
        <v>31</v>
      </c>
      <c r="AB22">
        <v>2</v>
      </c>
      <c r="AC22" t="s">
        <v>7</v>
      </c>
      <c r="BR22" s="4">
        <v>4.1599999999999998E-2</v>
      </c>
    </row>
    <row r="23" spans="1:70" x14ac:dyDescent="0.3">
      <c r="A23" t="s">
        <v>329</v>
      </c>
      <c r="T23">
        <v>1</v>
      </c>
      <c r="U23" t="s">
        <v>7</v>
      </c>
      <c r="AB23">
        <v>1</v>
      </c>
      <c r="AC23" t="s">
        <v>7</v>
      </c>
      <c r="BR23" s="4">
        <v>4.1599999999999998E-2</v>
      </c>
    </row>
    <row r="24" spans="1:70" x14ac:dyDescent="0.3">
      <c r="A24" t="s">
        <v>32</v>
      </c>
      <c r="AB24">
        <v>1</v>
      </c>
      <c r="AC24" t="s">
        <v>7</v>
      </c>
      <c r="BR24" s="4">
        <v>4.1599999999999998E-2</v>
      </c>
    </row>
    <row r="25" spans="1:70" x14ac:dyDescent="0.3">
      <c r="A25" t="s">
        <v>33</v>
      </c>
      <c r="AB25">
        <v>1</v>
      </c>
      <c r="AC25" t="s">
        <v>7</v>
      </c>
      <c r="BR25" s="4">
        <v>4.1599999999999998E-2</v>
      </c>
    </row>
    <row r="26" spans="1:70" x14ac:dyDescent="0.3">
      <c r="A26" t="s">
        <v>34</v>
      </c>
      <c r="AB26">
        <v>1</v>
      </c>
      <c r="AC26" t="s">
        <v>7</v>
      </c>
      <c r="BR26" s="4">
        <v>4.1599999999999998E-2</v>
      </c>
    </row>
    <row r="27" spans="1:70" x14ac:dyDescent="0.3">
      <c r="A27" t="s">
        <v>35</v>
      </c>
      <c r="T27">
        <v>1</v>
      </c>
      <c r="U27" t="s">
        <v>7</v>
      </c>
      <c r="BR27" s="4"/>
    </row>
    <row r="28" spans="1:70" x14ac:dyDescent="0.3">
      <c r="A28" t="s">
        <v>23</v>
      </c>
      <c r="AV28">
        <v>2</v>
      </c>
      <c r="AW28" t="s">
        <v>7</v>
      </c>
      <c r="BR28" s="4">
        <v>4.1599999999999998E-2</v>
      </c>
    </row>
    <row r="29" spans="1:70" x14ac:dyDescent="0.3">
      <c r="A29" t="s">
        <v>36</v>
      </c>
      <c r="BH29">
        <v>1</v>
      </c>
      <c r="BI29">
        <v>1E-3</v>
      </c>
      <c r="BR29" s="4"/>
    </row>
    <row r="30" spans="1:70" x14ac:dyDescent="0.3">
      <c r="A30" t="s">
        <v>37</v>
      </c>
      <c r="AF30">
        <v>1</v>
      </c>
      <c r="AG30">
        <v>1.4E-3</v>
      </c>
      <c r="BR30" s="4"/>
    </row>
    <row r="31" spans="1:70" x14ac:dyDescent="0.3">
      <c r="A31" t="s">
        <v>38</v>
      </c>
      <c r="BF31">
        <v>1</v>
      </c>
      <c r="BG31">
        <v>3.5000000000000001E-3</v>
      </c>
      <c r="BR31" s="4"/>
    </row>
    <row r="32" spans="1:70" x14ac:dyDescent="0.3">
      <c r="A32" t="s">
        <v>24</v>
      </c>
      <c r="BD32">
        <v>1</v>
      </c>
      <c r="BE32" t="s">
        <v>7</v>
      </c>
      <c r="BR32" s="4"/>
    </row>
    <row r="33" spans="1:70" x14ac:dyDescent="0.3">
      <c r="A33" t="s">
        <v>25</v>
      </c>
      <c r="AP33">
        <v>1</v>
      </c>
      <c r="AQ33" t="s">
        <v>7</v>
      </c>
      <c r="BR33" s="4">
        <v>4.1599999999999998E-2</v>
      </c>
    </row>
    <row r="34" spans="1:70" x14ac:dyDescent="0.3">
      <c r="A34" t="s">
        <v>26</v>
      </c>
      <c r="L34">
        <v>1</v>
      </c>
      <c r="M34" t="s">
        <v>7</v>
      </c>
      <c r="BR34" s="4">
        <v>4.1599999999999998E-2</v>
      </c>
    </row>
    <row r="35" spans="1:70" x14ac:dyDescent="0.3">
      <c r="A35" t="s">
        <v>27</v>
      </c>
      <c r="L35">
        <v>1</v>
      </c>
      <c r="M35" t="s">
        <v>7</v>
      </c>
      <c r="BR35" s="4">
        <v>4.1599999999999998E-2</v>
      </c>
    </row>
    <row r="36" spans="1:70" x14ac:dyDescent="0.3">
      <c r="A36" t="s">
        <v>28</v>
      </c>
      <c r="L36">
        <v>1</v>
      </c>
      <c r="M36" t="s">
        <v>7</v>
      </c>
      <c r="BR36" s="4">
        <v>4.1599999999999998E-2</v>
      </c>
    </row>
    <row r="37" spans="1:70" x14ac:dyDescent="0.3">
      <c r="A37" t="s">
        <v>29</v>
      </c>
      <c r="AR37">
        <v>1</v>
      </c>
      <c r="AS37" t="s">
        <v>7</v>
      </c>
      <c r="BR37" s="4">
        <v>4.1599999999999998E-2</v>
      </c>
    </row>
    <row r="38" spans="1:70" x14ac:dyDescent="0.3">
      <c r="A38" t="s">
        <v>30</v>
      </c>
      <c r="AZ38">
        <v>1</v>
      </c>
      <c r="BA38" t="s">
        <v>7</v>
      </c>
      <c r="BR38" s="4">
        <v>4.1599999999999998E-2</v>
      </c>
    </row>
    <row r="39" spans="1:70" x14ac:dyDescent="0.3">
      <c r="A39" t="s">
        <v>18</v>
      </c>
      <c r="AB39">
        <v>1</v>
      </c>
      <c r="AC39" t="s">
        <v>7</v>
      </c>
      <c r="BR39" s="4">
        <v>4.1599999999999998E-2</v>
      </c>
    </row>
    <row r="40" spans="1:70" x14ac:dyDescent="0.3">
      <c r="A40" t="s">
        <v>20</v>
      </c>
      <c r="AF40">
        <v>1</v>
      </c>
      <c r="AG40">
        <v>1.1000000000000001E-3</v>
      </c>
      <c r="BR40" s="4"/>
    </row>
    <row r="42" spans="1:70" x14ac:dyDescent="0.3">
      <c r="A42" s="2" t="s">
        <v>39</v>
      </c>
    </row>
    <row r="43" spans="1:70" x14ac:dyDescent="0.3">
      <c r="A43" t="s">
        <v>96</v>
      </c>
      <c r="B43">
        <v>1</v>
      </c>
      <c r="C43">
        <v>2.3E-2</v>
      </c>
      <c r="H43">
        <v>3</v>
      </c>
      <c r="I43">
        <v>6.0000000000000001E-3</v>
      </c>
      <c r="J43">
        <v>3</v>
      </c>
      <c r="K43">
        <v>0.01</v>
      </c>
      <c r="L43">
        <v>1</v>
      </c>
      <c r="M43" t="s">
        <v>7</v>
      </c>
      <c r="N43">
        <v>1</v>
      </c>
      <c r="O43" t="s">
        <v>7</v>
      </c>
      <c r="R43">
        <v>2</v>
      </c>
      <c r="S43">
        <v>0.123</v>
      </c>
      <c r="T43">
        <v>5</v>
      </c>
      <c r="U43">
        <v>3.3099999999999997E-2</v>
      </c>
      <c r="X43">
        <v>2</v>
      </c>
      <c r="Y43">
        <v>6.8000000000000005E-2</v>
      </c>
      <c r="AB43">
        <v>64</v>
      </c>
      <c r="AC43">
        <v>0.38100000000000001</v>
      </c>
      <c r="AD43">
        <v>1</v>
      </c>
      <c r="AE43">
        <v>0.01</v>
      </c>
      <c r="AJ43">
        <v>19</v>
      </c>
      <c r="AK43">
        <v>6.5000000000000002E-2</v>
      </c>
      <c r="AL43">
        <v>3</v>
      </c>
      <c r="AM43">
        <v>2.9000000000000001E-2</v>
      </c>
      <c r="AP43">
        <v>4</v>
      </c>
      <c r="AQ43">
        <v>1.7000000000000001E-2</v>
      </c>
      <c r="AR43">
        <v>3</v>
      </c>
      <c r="AS43" t="s">
        <v>7</v>
      </c>
      <c r="AT43">
        <v>11</v>
      </c>
      <c r="AU43">
        <v>6.4000000000000001E-2</v>
      </c>
      <c r="AV43">
        <v>104</v>
      </c>
      <c r="AW43">
        <v>1.4</v>
      </c>
      <c r="AX43">
        <v>1</v>
      </c>
      <c r="AY43">
        <v>4.0000000000000001E-3</v>
      </c>
      <c r="BD43">
        <v>8</v>
      </c>
      <c r="BE43">
        <v>0.02</v>
      </c>
      <c r="BH43">
        <v>9</v>
      </c>
      <c r="BI43">
        <v>2.1499999999999998E-2</v>
      </c>
      <c r="BJ43">
        <v>4</v>
      </c>
      <c r="BK43">
        <v>8.9999999999999993E-3</v>
      </c>
      <c r="BL43">
        <v>4</v>
      </c>
      <c r="BM43">
        <v>0.104</v>
      </c>
      <c r="BN43">
        <v>1</v>
      </c>
      <c r="BO43">
        <v>2.1999999999999999E-2</v>
      </c>
      <c r="BP43">
        <v>3</v>
      </c>
      <c r="BQ43">
        <v>1.4999999999999999E-2</v>
      </c>
      <c r="BR43" s="5">
        <v>0.75</v>
      </c>
    </row>
    <row r="44" spans="1:70" x14ac:dyDescent="0.3">
      <c r="A44" t="s">
        <v>40</v>
      </c>
      <c r="L44">
        <v>6</v>
      </c>
      <c r="M44">
        <v>6.3E-2</v>
      </c>
      <c r="N44">
        <v>4</v>
      </c>
      <c r="O44">
        <v>2.8000000000000001E-2</v>
      </c>
      <c r="R44">
        <v>1</v>
      </c>
      <c r="S44">
        <v>1.8800000000000001E-2</v>
      </c>
      <c r="T44">
        <v>1</v>
      </c>
      <c r="U44">
        <v>8.6E-3</v>
      </c>
      <c r="V44">
        <v>1</v>
      </c>
      <c r="W44">
        <v>7.3999999999999996E-2</v>
      </c>
      <c r="X44">
        <v>2</v>
      </c>
      <c r="Y44">
        <v>8.9999999999999993E-3</v>
      </c>
      <c r="Z44">
        <v>3</v>
      </c>
      <c r="AA44">
        <v>8.9999999999999993E-3</v>
      </c>
      <c r="AB44">
        <v>12</v>
      </c>
      <c r="AC44">
        <v>6.0999999999999999E-2</v>
      </c>
      <c r="AD44">
        <v>1</v>
      </c>
      <c r="AE44">
        <v>6.0000000000000001E-3</v>
      </c>
      <c r="AH44">
        <v>2</v>
      </c>
      <c r="AI44">
        <v>5.4999999999999997E-3</v>
      </c>
      <c r="AP44">
        <v>3</v>
      </c>
      <c r="AQ44">
        <v>2.1999999999999999E-2</v>
      </c>
      <c r="AR44">
        <v>1</v>
      </c>
      <c r="AS44">
        <v>5.0000000000000001E-3</v>
      </c>
      <c r="AT44">
        <v>1</v>
      </c>
      <c r="AU44">
        <v>6.0000000000000001E-3</v>
      </c>
      <c r="AV44">
        <v>20</v>
      </c>
      <c r="AW44">
        <v>0.1</v>
      </c>
      <c r="AX44">
        <v>1</v>
      </c>
      <c r="AY44">
        <v>6.0000000000000001E-3</v>
      </c>
      <c r="BF44">
        <v>3</v>
      </c>
      <c r="BG44">
        <v>2.4199999999999999E-2</v>
      </c>
      <c r="BL44">
        <v>3</v>
      </c>
      <c r="BM44">
        <v>7.8E-2</v>
      </c>
      <c r="BR44" s="4">
        <v>0.54159999999999997</v>
      </c>
    </row>
    <row r="45" spans="1:70" x14ac:dyDescent="0.3">
      <c r="A45" t="s">
        <v>45</v>
      </c>
      <c r="L45">
        <v>3</v>
      </c>
      <c r="M45">
        <v>6.0000000000000001E-3</v>
      </c>
      <c r="X45">
        <v>89</v>
      </c>
      <c r="Y45">
        <v>0.91600000000000004</v>
      </c>
      <c r="AB45">
        <v>45</v>
      </c>
      <c r="AC45">
        <v>0.11899999999999999</v>
      </c>
      <c r="AL45">
        <v>5</v>
      </c>
      <c r="AM45">
        <v>3.5000000000000003E-2</v>
      </c>
      <c r="AN45">
        <v>9</v>
      </c>
      <c r="AO45">
        <v>6.6699999999999995E-2</v>
      </c>
      <c r="AP45">
        <v>3</v>
      </c>
      <c r="AQ45">
        <v>3.6999999999999998E-2</v>
      </c>
      <c r="AR45">
        <v>1</v>
      </c>
      <c r="AS45">
        <v>6.0000000000000001E-3</v>
      </c>
      <c r="AT45">
        <v>2</v>
      </c>
      <c r="AU45" t="s">
        <v>7</v>
      </c>
      <c r="AV45">
        <v>448</v>
      </c>
      <c r="AW45">
        <v>2.75</v>
      </c>
      <c r="AX45">
        <v>5</v>
      </c>
      <c r="AY45">
        <v>2.9000000000000001E-2</v>
      </c>
      <c r="AZ45">
        <v>14</v>
      </c>
      <c r="BA45">
        <v>8.5999999999999993E-2</v>
      </c>
      <c r="BJ45">
        <v>5</v>
      </c>
      <c r="BK45">
        <v>3.3000000000000002E-2</v>
      </c>
      <c r="BP45">
        <v>2</v>
      </c>
      <c r="BQ45">
        <v>8.9999999999999993E-3</v>
      </c>
      <c r="BR45" s="5">
        <v>0.5</v>
      </c>
    </row>
    <row r="46" spans="1:70" x14ac:dyDescent="0.3">
      <c r="A46" t="s">
        <v>44</v>
      </c>
      <c r="X46">
        <v>4</v>
      </c>
      <c r="Y46">
        <v>0.89</v>
      </c>
      <c r="AN46">
        <v>2</v>
      </c>
      <c r="AO46">
        <v>0.20960000000000001</v>
      </c>
      <c r="AV46">
        <v>4</v>
      </c>
      <c r="AW46">
        <v>1.21</v>
      </c>
      <c r="BR46" s="4">
        <v>8.3299999999999999E-2</v>
      </c>
    </row>
    <row r="47" spans="1:70" x14ac:dyDescent="0.3">
      <c r="A47" t="s">
        <v>46</v>
      </c>
      <c r="L47">
        <v>2</v>
      </c>
      <c r="M47" t="s">
        <v>7</v>
      </c>
      <c r="N47">
        <v>5</v>
      </c>
      <c r="O47" t="s">
        <v>7</v>
      </c>
      <c r="V47">
        <v>2</v>
      </c>
      <c r="W47" t="s">
        <v>7</v>
      </c>
      <c r="AB47">
        <v>549</v>
      </c>
      <c r="AC47">
        <v>0.21299999999999999</v>
      </c>
      <c r="AP47">
        <v>2</v>
      </c>
      <c r="AQ47" t="s">
        <v>7</v>
      </c>
      <c r="AT47">
        <v>5</v>
      </c>
      <c r="AU47" t="s">
        <v>7</v>
      </c>
      <c r="AZ47">
        <v>1</v>
      </c>
      <c r="BA47" t="s">
        <v>7</v>
      </c>
      <c r="BB47">
        <v>2</v>
      </c>
      <c r="BC47" t="s">
        <v>7</v>
      </c>
      <c r="BR47" s="4">
        <v>0.29160000000000003</v>
      </c>
    </row>
    <row r="48" spans="1:70" x14ac:dyDescent="0.3">
      <c r="A48" t="s">
        <v>42</v>
      </c>
      <c r="L48">
        <v>2</v>
      </c>
      <c r="M48">
        <v>8.0000000000000002E-3</v>
      </c>
      <c r="N48">
        <v>3</v>
      </c>
      <c r="O48">
        <v>7.0000000000000001E-3</v>
      </c>
      <c r="AB48">
        <v>59</v>
      </c>
      <c r="AC48">
        <v>0.11600000000000001</v>
      </c>
      <c r="AD48">
        <v>1</v>
      </c>
      <c r="AE48">
        <v>4.0000000000000001E-3</v>
      </c>
      <c r="AF48">
        <v>1</v>
      </c>
      <c r="AG48">
        <v>3.8999999999999998E-3</v>
      </c>
      <c r="AN48">
        <v>2</v>
      </c>
      <c r="AO48">
        <v>1.52E-2</v>
      </c>
      <c r="AR48">
        <v>3</v>
      </c>
      <c r="AS48">
        <v>6.0000000000000001E-3</v>
      </c>
      <c r="AT48">
        <v>3</v>
      </c>
      <c r="AU48">
        <v>8.0000000000000002E-3</v>
      </c>
      <c r="AV48">
        <v>2</v>
      </c>
      <c r="AW48">
        <v>4.0000000000000001E-3</v>
      </c>
      <c r="BF48">
        <v>2</v>
      </c>
      <c r="BG48">
        <v>4.0000000000000001E-3</v>
      </c>
      <c r="BL48">
        <v>5</v>
      </c>
      <c r="BM48">
        <v>1.2E-2</v>
      </c>
      <c r="BP48">
        <v>1</v>
      </c>
      <c r="BQ48">
        <v>3.0000000000000001E-3</v>
      </c>
      <c r="BR48" s="4">
        <v>0.375</v>
      </c>
    </row>
    <row r="49" spans="1:70" x14ac:dyDescent="0.3">
      <c r="A49" t="s">
        <v>97</v>
      </c>
      <c r="L49">
        <v>11</v>
      </c>
      <c r="M49" t="s">
        <v>7</v>
      </c>
      <c r="N49">
        <v>1</v>
      </c>
      <c r="O49" t="s">
        <v>7</v>
      </c>
      <c r="T49">
        <v>2</v>
      </c>
      <c r="U49">
        <v>8.9999999999999998E-4</v>
      </c>
      <c r="AD49">
        <v>1</v>
      </c>
      <c r="AE49" t="s">
        <v>7</v>
      </c>
      <c r="AF49">
        <v>1</v>
      </c>
      <c r="AG49">
        <v>5.9999999999999995E-4</v>
      </c>
      <c r="AN49">
        <v>1</v>
      </c>
      <c r="AO49">
        <v>2.3E-3</v>
      </c>
      <c r="BB49">
        <v>2</v>
      </c>
      <c r="BC49" t="s">
        <v>7</v>
      </c>
      <c r="BD49">
        <v>1</v>
      </c>
      <c r="BE49" t="s">
        <v>7</v>
      </c>
      <c r="BF49">
        <v>1</v>
      </c>
      <c r="BG49">
        <v>4.0000000000000002E-4</v>
      </c>
      <c r="BH49">
        <v>3</v>
      </c>
      <c r="BI49">
        <v>1.6000000000000001E-3</v>
      </c>
      <c r="BL49">
        <v>2</v>
      </c>
      <c r="BM49" t="s">
        <v>7</v>
      </c>
      <c r="BR49" s="4">
        <v>0.20830000000000001</v>
      </c>
    </row>
    <row r="50" spans="1:70" x14ac:dyDescent="0.3">
      <c r="A50" t="s">
        <v>41</v>
      </c>
      <c r="R50">
        <v>2</v>
      </c>
      <c r="S50">
        <v>1.1299999999999999E-2</v>
      </c>
      <c r="AF50">
        <v>3</v>
      </c>
      <c r="AG50">
        <v>1.9099999999999999E-2</v>
      </c>
      <c r="AH50">
        <v>21</v>
      </c>
      <c r="AI50">
        <v>7.0999999999999994E-2</v>
      </c>
      <c r="AN50">
        <v>27</v>
      </c>
      <c r="AO50">
        <v>0.13150000000000001</v>
      </c>
      <c r="AT50">
        <v>1</v>
      </c>
      <c r="AU50">
        <v>7.0000000000000001E-3</v>
      </c>
      <c r="AX50">
        <v>1</v>
      </c>
      <c r="AY50" t="s">
        <v>7</v>
      </c>
      <c r="BB50">
        <v>69</v>
      </c>
      <c r="BC50">
        <v>0.57199999999999995</v>
      </c>
      <c r="BH50">
        <v>75</v>
      </c>
      <c r="BI50">
        <v>0.26850000000000002</v>
      </c>
      <c r="BJ50">
        <v>14</v>
      </c>
      <c r="BK50">
        <v>5.1999999999999998E-2</v>
      </c>
      <c r="BL50">
        <v>230</v>
      </c>
      <c r="BM50">
        <v>1.1359999999999999</v>
      </c>
      <c r="BN50">
        <v>134</v>
      </c>
      <c r="BO50">
        <v>0.52280000000000004</v>
      </c>
      <c r="BR50" s="4">
        <v>0.16669999999999999</v>
      </c>
    </row>
    <row r="51" spans="1:70" x14ac:dyDescent="0.3">
      <c r="A51" t="s">
        <v>331</v>
      </c>
      <c r="AH51">
        <v>5</v>
      </c>
      <c r="AI51">
        <v>1.15E-2</v>
      </c>
      <c r="BR51" s="4"/>
    </row>
    <row r="52" spans="1:70" x14ac:dyDescent="0.3">
      <c r="A52" t="s">
        <v>78</v>
      </c>
      <c r="AL52">
        <v>1</v>
      </c>
      <c r="AM52" t="s">
        <v>7</v>
      </c>
      <c r="BL52">
        <v>2</v>
      </c>
      <c r="BM52">
        <v>0.108</v>
      </c>
      <c r="BR52" s="4">
        <v>4.1599999999999998E-2</v>
      </c>
    </row>
    <row r="53" spans="1:70" x14ac:dyDescent="0.3">
      <c r="A53" t="s">
        <v>43</v>
      </c>
      <c r="AB53">
        <v>4</v>
      </c>
      <c r="AC53">
        <v>5.1999999999999998E-2</v>
      </c>
      <c r="BR53" s="4">
        <v>4.1599999999999998E-2</v>
      </c>
    </row>
    <row r="54" spans="1:70" x14ac:dyDescent="0.3">
      <c r="A54" t="s">
        <v>98</v>
      </c>
      <c r="AB54">
        <v>2</v>
      </c>
      <c r="AC54">
        <v>8.0000000000000002E-3</v>
      </c>
      <c r="BR54" s="4">
        <v>4.1599999999999998E-2</v>
      </c>
    </row>
    <row r="55" spans="1:70" x14ac:dyDescent="0.3">
      <c r="A55" t="s">
        <v>47</v>
      </c>
      <c r="F55">
        <v>1</v>
      </c>
      <c r="G55">
        <v>1.2E-2</v>
      </c>
      <c r="AB55">
        <v>1</v>
      </c>
      <c r="AC55">
        <v>8.9999999999999993E-3</v>
      </c>
      <c r="AT55">
        <v>1</v>
      </c>
      <c r="AU55">
        <v>7.0000000000000001E-3</v>
      </c>
      <c r="BP55">
        <v>1</v>
      </c>
      <c r="BQ55">
        <v>6.0000000000000001E-3</v>
      </c>
      <c r="BR55" s="4">
        <v>0.16669999999999999</v>
      </c>
    </row>
    <row r="56" spans="1:70" x14ac:dyDescent="0.3">
      <c r="A56" t="s">
        <v>48</v>
      </c>
      <c r="AB56">
        <v>4</v>
      </c>
      <c r="AC56">
        <v>6.6000000000000003E-2</v>
      </c>
      <c r="BR56" s="4"/>
    </row>
    <row r="57" spans="1:70" x14ac:dyDescent="0.3">
      <c r="A57" t="s">
        <v>49</v>
      </c>
      <c r="N57">
        <v>1</v>
      </c>
      <c r="O57" t="s">
        <v>7</v>
      </c>
      <c r="AB57">
        <v>42</v>
      </c>
      <c r="AC57">
        <v>0.19700000000000001</v>
      </c>
      <c r="AD57">
        <v>4</v>
      </c>
      <c r="AE57">
        <v>4.0000000000000001E-3</v>
      </c>
      <c r="AH57">
        <v>1</v>
      </c>
      <c r="AI57" t="s">
        <v>7</v>
      </c>
      <c r="AL57">
        <v>4</v>
      </c>
      <c r="AM57" t="s">
        <v>7</v>
      </c>
      <c r="AR57">
        <v>1</v>
      </c>
      <c r="AS57">
        <v>7.0000000000000001E-3</v>
      </c>
      <c r="AT57">
        <v>2</v>
      </c>
      <c r="AU57">
        <v>8.0000000000000002E-3</v>
      </c>
      <c r="AV57">
        <v>4</v>
      </c>
      <c r="AW57">
        <v>6.4000000000000001E-2</v>
      </c>
      <c r="BL57">
        <v>3</v>
      </c>
      <c r="BM57">
        <v>4.0000000000000001E-3</v>
      </c>
      <c r="BR57" s="4">
        <v>0.33329999999999999</v>
      </c>
    </row>
    <row r="58" spans="1:70" x14ac:dyDescent="0.3">
      <c r="A58" t="s">
        <v>99</v>
      </c>
      <c r="N58">
        <v>10</v>
      </c>
      <c r="O58">
        <v>2E-3</v>
      </c>
      <c r="AB58">
        <v>95</v>
      </c>
      <c r="AC58">
        <v>0.437</v>
      </c>
      <c r="BF58">
        <v>1</v>
      </c>
      <c r="BG58">
        <v>2.35E-2</v>
      </c>
      <c r="BN58">
        <v>113</v>
      </c>
      <c r="BO58">
        <v>0.52370000000000005</v>
      </c>
      <c r="BP58">
        <v>2</v>
      </c>
      <c r="BQ58">
        <v>6.0000000000000001E-3</v>
      </c>
      <c r="BR58" s="4">
        <v>0.125</v>
      </c>
    </row>
    <row r="59" spans="1:70" x14ac:dyDescent="0.3">
      <c r="A59" t="s">
        <v>100</v>
      </c>
      <c r="R59">
        <v>2</v>
      </c>
      <c r="S59">
        <v>1.2699999999999999E-2</v>
      </c>
      <c r="T59">
        <v>1</v>
      </c>
      <c r="U59">
        <v>8.6999999999999994E-3</v>
      </c>
      <c r="AF59">
        <v>35</v>
      </c>
      <c r="AG59">
        <v>0.105</v>
      </c>
      <c r="BR59" s="4"/>
    </row>
    <row r="60" spans="1:70" x14ac:dyDescent="0.3">
      <c r="A60" t="s">
        <v>50</v>
      </c>
      <c r="BB60">
        <v>1</v>
      </c>
      <c r="BC60">
        <v>2.92E-2</v>
      </c>
      <c r="BR60" s="4"/>
    </row>
    <row r="62" spans="1:70" x14ac:dyDescent="0.3">
      <c r="A62" s="2" t="s">
        <v>51</v>
      </c>
      <c r="AV62" t="s">
        <v>4</v>
      </c>
      <c r="AW62" t="s">
        <v>5</v>
      </c>
    </row>
    <row r="63" spans="1:70" x14ac:dyDescent="0.3">
      <c r="A63" t="s">
        <v>68</v>
      </c>
      <c r="B63">
        <v>317</v>
      </c>
      <c r="C63">
        <v>6.2969999999999997</v>
      </c>
      <c r="D63">
        <f>SUM(D64:D78)</f>
        <v>385</v>
      </c>
      <c r="E63">
        <f>SUM(E64:E78)</f>
        <v>15.8431</v>
      </c>
      <c r="F63">
        <v>98</v>
      </c>
      <c r="G63">
        <f>SUM(G64:G81)</f>
        <v>1.0489999999999999</v>
      </c>
      <c r="H63">
        <v>489</v>
      </c>
      <c r="I63">
        <v>13.763999999999999</v>
      </c>
      <c r="J63">
        <v>325</v>
      </c>
      <c r="K63">
        <v>7.1169000000000002</v>
      </c>
      <c r="L63">
        <v>72</v>
      </c>
      <c r="M63">
        <v>0.6</v>
      </c>
      <c r="N63">
        <v>133</v>
      </c>
      <c r="O63">
        <v>0.96399999999999997</v>
      </c>
      <c r="P63">
        <v>51</v>
      </c>
      <c r="Q63">
        <v>0.57599999999999996</v>
      </c>
      <c r="R63">
        <f>SUM(R65:R81)</f>
        <v>120</v>
      </c>
      <c r="S63">
        <f>SUM(S64:S81)</f>
        <v>1.0325</v>
      </c>
      <c r="T63">
        <f>SUM(T64:T81)</f>
        <v>244</v>
      </c>
      <c r="U63">
        <f>SUM(U64:U81)</f>
        <v>4.3139000000000003</v>
      </c>
      <c r="V63">
        <v>119</v>
      </c>
      <c r="W63">
        <v>1.9870000000000001</v>
      </c>
      <c r="X63">
        <v>61</v>
      </c>
      <c r="Y63">
        <v>0.5</v>
      </c>
      <c r="Z63">
        <v>78</v>
      </c>
      <c r="AA63">
        <v>0.99199999999999999</v>
      </c>
      <c r="AB63">
        <v>882</v>
      </c>
      <c r="AC63">
        <f>SUM(AC65:AC81)</f>
        <v>6.0570000000000004</v>
      </c>
      <c r="AD63">
        <v>52</v>
      </c>
      <c r="AE63">
        <v>0.26700000000000002</v>
      </c>
      <c r="AF63">
        <f>SUM(AF64:AF81)</f>
        <v>197</v>
      </c>
      <c r="AG63">
        <f>SUM(AG64:AG81)</f>
        <v>3.2784999999999997</v>
      </c>
      <c r="AH63">
        <v>195</v>
      </c>
      <c r="AI63">
        <v>1.9370000000000001</v>
      </c>
      <c r="AJ63">
        <v>29</v>
      </c>
      <c r="AK63">
        <v>0.246</v>
      </c>
      <c r="AL63">
        <v>1175</v>
      </c>
      <c r="AM63">
        <f>SUM(AM65:AM81)</f>
        <v>9.2919</v>
      </c>
      <c r="AN63">
        <v>1240</v>
      </c>
      <c r="AO63">
        <v>11.2622</v>
      </c>
      <c r="AP63">
        <v>1553</v>
      </c>
      <c r="AQ63">
        <v>19.47</v>
      </c>
      <c r="AR63">
        <v>129</v>
      </c>
      <c r="AS63">
        <f>SUM(0.226+0.748)</f>
        <v>0.97399999999999998</v>
      </c>
      <c r="AT63">
        <v>151</v>
      </c>
      <c r="AU63">
        <v>1.177</v>
      </c>
      <c r="AV63">
        <v>2663</v>
      </c>
      <c r="AW63">
        <f>0.7948+36.8</f>
        <v>37.594799999999999</v>
      </c>
      <c r="AX63">
        <v>60</v>
      </c>
      <c r="AY63">
        <v>0.60599999999999998</v>
      </c>
      <c r="AZ63">
        <v>346</v>
      </c>
      <c r="BA63">
        <f>SUM(BA66:BA77)</f>
        <v>0.65100000000000002</v>
      </c>
      <c r="BB63">
        <f>SUM(BB64:BB81)</f>
        <v>347</v>
      </c>
      <c r="BC63">
        <f>SUM(BC64:BC81)</f>
        <v>3.3795000000000002</v>
      </c>
      <c r="BD63">
        <v>131</v>
      </c>
      <c r="BE63">
        <v>1.0289999999999999</v>
      </c>
      <c r="BF63">
        <f>SUM(BF64:BF81)</f>
        <v>191</v>
      </c>
      <c r="BG63">
        <f>SUM(BG64:BG81)</f>
        <v>2.12961</v>
      </c>
      <c r="BH63">
        <f>SUM(BH66:BH81)</f>
        <v>120</v>
      </c>
      <c r="BI63">
        <f>SUM(BI66:BI81)</f>
        <v>1.1440999999999999</v>
      </c>
      <c r="BJ63">
        <v>194</v>
      </c>
      <c r="BK63">
        <f>SUM(BK66:BK81)</f>
        <v>1.508</v>
      </c>
      <c r="BL63">
        <v>326</v>
      </c>
      <c r="BM63">
        <v>1.7370000000000001</v>
      </c>
      <c r="BN63">
        <f>SUM(BN65:BN81)</f>
        <v>159</v>
      </c>
      <c r="BO63">
        <f>SUM(BO65:BO81)</f>
        <v>1.3693</v>
      </c>
      <c r="BP63">
        <v>62</v>
      </c>
      <c r="BQ63">
        <v>0.41799999999999998</v>
      </c>
      <c r="BR63" s="5">
        <v>1</v>
      </c>
    </row>
    <row r="64" spans="1:70" x14ac:dyDescent="0.3">
      <c r="A64" t="s">
        <v>15</v>
      </c>
      <c r="B64">
        <v>33</v>
      </c>
      <c r="C64">
        <v>2.5059999999999998</v>
      </c>
      <c r="D64">
        <v>68</v>
      </c>
      <c r="E64">
        <f>0.0428+6.9677</f>
        <v>7.0104999999999995</v>
      </c>
      <c r="F64">
        <v>1</v>
      </c>
      <c r="G64">
        <v>1.6E-2</v>
      </c>
      <c r="H64">
        <v>6</v>
      </c>
      <c r="I64">
        <v>1.0109999999999999</v>
      </c>
      <c r="J64">
        <v>8</v>
      </c>
      <c r="K64">
        <f>0.6029+0.1296+0.67</f>
        <v>1.4024999999999999</v>
      </c>
      <c r="N64">
        <v>2</v>
      </c>
      <c r="O64">
        <v>0.123</v>
      </c>
      <c r="R64">
        <v>2</v>
      </c>
      <c r="S64">
        <f>0.0206+0.017</f>
        <v>3.7600000000000001E-2</v>
      </c>
      <c r="T64">
        <v>17</v>
      </c>
      <c r="U64">
        <v>0.58830000000000005</v>
      </c>
      <c r="Z64">
        <v>3</v>
      </c>
      <c r="AA64">
        <v>2.5999999999999999E-2</v>
      </c>
      <c r="AB64">
        <v>25</v>
      </c>
      <c r="AC64">
        <v>1.073</v>
      </c>
      <c r="AF64">
        <v>5</v>
      </c>
      <c r="AG64">
        <f>0.1073+0.032+0.3018</f>
        <v>0.44110000000000005</v>
      </c>
      <c r="AH64">
        <v>2</v>
      </c>
      <c r="AI64">
        <v>8.7400000000000005E-2</v>
      </c>
      <c r="AN64">
        <v>2</v>
      </c>
      <c r="AO64">
        <v>2.4400000000000002E-2</v>
      </c>
      <c r="AP64">
        <v>25</v>
      </c>
      <c r="AQ64">
        <v>1.619</v>
      </c>
      <c r="AT64">
        <v>1</v>
      </c>
      <c r="AU64">
        <v>4.3999999999999997E-2</v>
      </c>
      <c r="AV64">
        <v>36</v>
      </c>
      <c r="AW64">
        <v>4.5389999999999997</v>
      </c>
      <c r="BB64">
        <v>3</v>
      </c>
      <c r="BC64">
        <f>0.0211+0.054</f>
        <v>7.51E-2</v>
      </c>
      <c r="BD64">
        <v>1</v>
      </c>
      <c r="BE64">
        <v>3.9E-2</v>
      </c>
      <c r="BF64">
        <v>1</v>
      </c>
      <c r="BG64">
        <v>5.1900000000000002E-2</v>
      </c>
      <c r="BH64">
        <v>3</v>
      </c>
      <c r="BI64">
        <v>4.8000000000000001E-2</v>
      </c>
      <c r="BL64">
        <v>2</v>
      </c>
      <c r="BM64">
        <f>0.183+0.081</f>
        <v>0.26400000000000001</v>
      </c>
      <c r="BR64" s="5"/>
    </row>
    <row r="65" spans="1:70" x14ac:dyDescent="0.3">
      <c r="A65" t="s">
        <v>57</v>
      </c>
      <c r="B65">
        <v>15</v>
      </c>
      <c r="C65">
        <v>0.67</v>
      </c>
      <c r="D65">
        <v>2</v>
      </c>
      <c r="E65">
        <v>0.4239</v>
      </c>
      <c r="H65">
        <v>2</v>
      </c>
      <c r="I65">
        <v>0.68100000000000005</v>
      </c>
      <c r="J65">
        <v>25</v>
      </c>
      <c r="K65">
        <f>0.2274+1.913</f>
        <v>2.1404000000000001</v>
      </c>
      <c r="R65">
        <v>4</v>
      </c>
      <c r="S65">
        <f>0.0913+0.101</f>
        <v>0.19230000000000003</v>
      </c>
      <c r="Z65">
        <v>7</v>
      </c>
      <c r="AA65">
        <v>0.29499999999999998</v>
      </c>
      <c r="AB65">
        <v>16</v>
      </c>
      <c r="AC65">
        <v>1.333</v>
      </c>
      <c r="AF65">
        <v>9</v>
      </c>
      <c r="AG65">
        <f>0.179+0.0604+0.0945+0.5047+0.0576</f>
        <v>0.8962</v>
      </c>
      <c r="AH65">
        <v>6</v>
      </c>
      <c r="AI65">
        <f>0.1088+0.1507</f>
        <v>0.25950000000000001</v>
      </c>
      <c r="AL65">
        <v>14</v>
      </c>
      <c r="AM65">
        <f>0.373+1.4579</f>
        <v>1.8309</v>
      </c>
      <c r="AN65">
        <v>3</v>
      </c>
      <c r="AO65">
        <f>0.0161+0.04</f>
        <v>5.6099999999999997E-2</v>
      </c>
      <c r="AP65">
        <v>47</v>
      </c>
      <c r="AQ65">
        <v>6.6230000000000002</v>
      </c>
      <c r="AR65">
        <v>2</v>
      </c>
      <c r="AS65">
        <v>0.22600000000000001</v>
      </c>
      <c r="AV65">
        <v>25</v>
      </c>
      <c r="AW65">
        <v>2.7519999999999998</v>
      </c>
      <c r="BB65">
        <v>5</v>
      </c>
      <c r="BC65">
        <f>0.1168+0.0981</f>
        <v>0.21490000000000001</v>
      </c>
      <c r="BF65">
        <v>1</v>
      </c>
      <c r="BG65">
        <v>0.17299999999999999</v>
      </c>
      <c r="BN65">
        <v>3</v>
      </c>
      <c r="BO65">
        <f>0.0615+0.1126</f>
        <v>0.1741</v>
      </c>
      <c r="BR65" s="5"/>
    </row>
    <row r="66" spans="1:70" x14ac:dyDescent="0.3">
      <c r="A66" t="s">
        <v>56</v>
      </c>
      <c r="D66">
        <v>1</v>
      </c>
      <c r="E66">
        <v>7.7899999999999997E-2</v>
      </c>
      <c r="F66">
        <v>1</v>
      </c>
      <c r="G66">
        <v>0.113</v>
      </c>
      <c r="H66">
        <v>40</v>
      </c>
      <c r="I66">
        <f>4.196+1.592</f>
        <v>5.7880000000000003</v>
      </c>
      <c r="J66">
        <v>8</v>
      </c>
      <c r="K66">
        <v>0.53700000000000003</v>
      </c>
      <c r="P66">
        <v>2</v>
      </c>
      <c r="Q66">
        <v>0.17399999999999999</v>
      </c>
      <c r="T66">
        <v>11</v>
      </c>
      <c r="U66">
        <f>0.2688+0.1153</f>
        <v>0.3841</v>
      </c>
      <c r="V66">
        <v>3</v>
      </c>
      <c r="W66">
        <v>0.20300000000000001</v>
      </c>
      <c r="AB66">
        <v>3</v>
      </c>
      <c r="AC66">
        <v>5.6000000000000001E-2</v>
      </c>
      <c r="AF66">
        <v>1</v>
      </c>
      <c r="AG66">
        <v>3.1399999999999997E-2</v>
      </c>
      <c r="AH66">
        <v>1</v>
      </c>
      <c r="AI66">
        <v>0.1027</v>
      </c>
      <c r="AL66">
        <v>4</v>
      </c>
      <c r="AM66">
        <v>0.40600000000000003</v>
      </c>
      <c r="AN66">
        <v>29</v>
      </c>
      <c r="AO66">
        <f>0.4021+0.5999</f>
        <v>1.002</v>
      </c>
      <c r="AP66">
        <v>14</v>
      </c>
      <c r="AQ66">
        <v>0.94</v>
      </c>
      <c r="AT66">
        <v>2</v>
      </c>
      <c r="AU66">
        <v>7.3999999999999996E-2</v>
      </c>
      <c r="AV66">
        <v>15</v>
      </c>
      <c r="AW66">
        <v>1.849</v>
      </c>
      <c r="AX66">
        <v>5</v>
      </c>
      <c r="AY66">
        <v>0.15</v>
      </c>
      <c r="AZ66">
        <v>5</v>
      </c>
      <c r="BA66">
        <f>0.198+0.341</f>
        <v>0.53900000000000003</v>
      </c>
      <c r="BD66">
        <v>2</v>
      </c>
      <c r="BE66">
        <v>9.4E-2</v>
      </c>
      <c r="BF66">
        <v>5</v>
      </c>
      <c r="BG66">
        <f>0.0478+0.061+0.0891</f>
        <v>0.19790000000000002</v>
      </c>
      <c r="BH66">
        <v>14</v>
      </c>
      <c r="BI66">
        <f>0.0292+0.1468</f>
        <v>0.17600000000000002</v>
      </c>
      <c r="BJ66">
        <v>4</v>
      </c>
      <c r="BK66">
        <v>0.129</v>
      </c>
      <c r="BN66">
        <v>1</v>
      </c>
      <c r="BO66">
        <v>6.8099999999999994E-2</v>
      </c>
      <c r="BR66" s="5"/>
    </row>
    <row r="67" spans="1:70" x14ac:dyDescent="0.3">
      <c r="A67" t="s">
        <v>53</v>
      </c>
      <c r="F67">
        <v>4</v>
      </c>
      <c r="G67">
        <v>0.23400000000000001</v>
      </c>
      <c r="H67">
        <v>6</v>
      </c>
      <c r="I67">
        <v>0.52</v>
      </c>
      <c r="AB67">
        <v>8</v>
      </c>
      <c r="AC67">
        <v>0.186</v>
      </c>
      <c r="BR67" s="5"/>
    </row>
    <row r="68" spans="1:70" x14ac:dyDescent="0.3">
      <c r="A68" t="s">
        <v>58</v>
      </c>
      <c r="BB68">
        <v>2</v>
      </c>
      <c r="BC68">
        <f>0.0092+0.004</f>
        <v>1.32E-2</v>
      </c>
      <c r="BF68">
        <v>2</v>
      </c>
      <c r="BG68">
        <f>0.01841+0.0503</f>
        <v>6.8709999999999993E-2</v>
      </c>
      <c r="BH68">
        <v>2</v>
      </c>
      <c r="BI68">
        <f>0.0363+0.0255</f>
        <v>6.1799999999999994E-2</v>
      </c>
      <c r="BN68">
        <v>2</v>
      </c>
      <c r="BO68">
        <f>0.0453+0.0218</f>
        <v>6.7099999999999993E-2</v>
      </c>
      <c r="BR68" s="5"/>
    </row>
    <row r="69" spans="1:70" x14ac:dyDescent="0.3">
      <c r="A69" t="s">
        <v>61</v>
      </c>
      <c r="D69">
        <v>3</v>
      </c>
      <c r="E69">
        <v>1.3387</v>
      </c>
      <c r="L69">
        <v>1</v>
      </c>
      <c r="M69">
        <v>0.15</v>
      </c>
      <c r="T69">
        <v>6</v>
      </c>
      <c r="U69">
        <v>0.38030000000000003</v>
      </c>
      <c r="V69">
        <v>3</v>
      </c>
      <c r="W69">
        <f>0.195+0.017</f>
        <v>0.21200000000000002</v>
      </c>
      <c r="AB69" s="7"/>
      <c r="AC69" s="7"/>
      <c r="AF69">
        <v>4</v>
      </c>
      <c r="AG69">
        <f>0.0708+0.0073+0.0133</f>
        <v>9.1400000000000009E-2</v>
      </c>
      <c r="AN69">
        <v>7</v>
      </c>
      <c r="AO69">
        <f>0.0895+0.3237</f>
        <v>0.41320000000000001</v>
      </c>
      <c r="AV69">
        <v>37</v>
      </c>
      <c r="AW69">
        <v>3.706</v>
      </c>
      <c r="BR69" s="5"/>
    </row>
    <row r="70" spans="1:70" x14ac:dyDescent="0.3">
      <c r="A70" t="s">
        <v>60</v>
      </c>
      <c r="AF70">
        <v>1</v>
      </c>
      <c r="AG70">
        <v>3.1199999999999999E-2</v>
      </c>
      <c r="AN70">
        <v>2</v>
      </c>
      <c r="AO70">
        <v>7.9699999999999993E-2</v>
      </c>
      <c r="BB70">
        <v>5</v>
      </c>
      <c r="BC70">
        <v>2.6499999999999999E-2</v>
      </c>
      <c r="BD70">
        <v>1</v>
      </c>
      <c r="BE70">
        <v>7.8E-2</v>
      </c>
      <c r="BF70">
        <v>3</v>
      </c>
      <c r="BG70">
        <v>4.9700000000000001E-2</v>
      </c>
      <c r="BR70" s="5"/>
    </row>
    <row r="71" spans="1:70" x14ac:dyDescent="0.3">
      <c r="A71" t="s">
        <v>59</v>
      </c>
      <c r="AH71">
        <v>3</v>
      </c>
      <c r="AI71">
        <v>9.74E-2</v>
      </c>
      <c r="BR71" s="5"/>
    </row>
    <row r="72" spans="1:70" x14ac:dyDescent="0.3">
      <c r="A72" t="s">
        <v>101</v>
      </c>
      <c r="V72">
        <v>2</v>
      </c>
      <c r="W72">
        <v>7.9000000000000001E-2</v>
      </c>
      <c r="AP72">
        <v>1</v>
      </c>
      <c r="AQ72">
        <v>3.5999999999999997E-2</v>
      </c>
      <c r="BR72" s="5"/>
    </row>
    <row r="73" spans="1:70" x14ac:dyDescent="0.3">
      <c r="A73" t="s">
        <v>102</v>
      </c>
      <c r="BR73" s="5"/>
    </row>
    <row r="74" spans="1:70" x14ac:dyDescent="0.3">
      <c r="A74" t="s">
        <v>63</v>
      </c>
      <c r="T74">
        <v>3</v>
      </c>
      <c r="U74">
        <v>5.1900000000000002E-2</v>
      </c>
      <c r="AH74">
        <v>1</v>
      </c>
      <c r="AI74">
        <v>6.9999999999999999E-4</v>
      </c>
      <c r="AN74">
        <v>19</v>
      </c>
      <c r="AO74">
        <v>0.20549999999999999</v>
      </c>
      <c r="BH74">
        <v>2</v>
      </c>
      <c r="BI74">
        <v>0.14000000000000001</v>
      </c>
      <c r="BR74" s="5"/>
    </row>
    <row r="75" spans="1:70" x14ac:dyDescent="0.3">
      <c r="A75" t="s">
        <v>64</v>
      </c>
      <c r="AL75">
        <v>75</v>
      </c>
      <c r="AM75">
        <v>1.9079999999999999</v>
      </c>
      <c r="AN75">
        <v>199</v>
      </c>
      <c r="AO75">
        <f>0.1322+2.3975</f>
        <v>2.5297000000000001</v>
      </c>
      <c r="AV75">
        <v>3</v>
      </c>
      <c r="AW75">
        <f>0.7948+0.17</f>
        <v>0.96479999999999999</v>
      </c>
      <c r="BR75" s="5"/>
    </row>
    <row r="76" spans="1:70" x14ac:dyDescent="0.3">
      <c r="A76" t="s">
        <v>55</v>
      </c>
      <c r="B76">
        <v>1</v>
      </c>
      <c r="C76">
        <v>3.3000000000000002E-2</v>
      </c>
      <c r="R76">
        <v>1</v>
      </c>
      <c r="S76">
        <v>1.8599999999999998E-2</v>
      </c>
      <c r="V76">
        <v>4</v>
      </c>
      <c r="W76">
        <f>0.195+0.037</f>
        <v>0.23200000000000001</v>
      </c>
      <c r="Z76">
        <v>2</v>
      </c>
      <c r="AA76">
        <v>2.5000000000000001E-2</v>
      </c>
      <c r="AB76">
        <v>12</v>
      </c>
      <c r="AC76">
        <f>0.047+0.221</f>
        <v>0.26800000000000002</v>
      </c>
      <c r="AN76">
        <v>34</v>
      </c>
      <c r="AO76">
        <v>1.06</v>
      </c>
      <c r="AV76">
        <v>9</v>
      </c>
      <c r="AW76">
        <v>0.61299999999999999</v>
      </c>
      <c r="BD76">
        <v>2</v>
      </c>
      <c r="BE76">
        <v>6.2E-2</v>
      </c>
      <c r="BF76">
        <v>4</v>
      </c>
      <c r="BG76">
        <v>5.2999999999999999E-2</v>
      </c>
      <c r="BN76">
        <v>4</v>
      </c>
      <c r="BO76">
        <v>5.8400000000000001E-2</v>
      </c>
      <c r="BR76" s="5"/>
    </row>
    <row r="77" spans="1:70" x14ac:dyDescent="0.3">
      <c r="A77" t="s">
        <v>52</v>
      </c>
      <c r="B77">
        <v>4</v>
      </c>
      <c r="C77">
        <v>0.106</v>
      </c>
      <c r="D77">
        <v>311</v>
      </c>
      <c r="E77">
        <f>0.0841+6.908</f>
        <v>6.9921000000000006</v>
      </c>
      <c r="H77">
        <v>34</v>
      </c>
      <c r="I77">
        <v>1.5249999999999999</v>
      </c>
      <c r="R77">
        <v>22</v>
      </c>
      <c r="S77">
        <v>0.20899999999999999</v>
      </c>
      <c r="T77">
        <v>37</v>
      </c>
      <c r="U77">
        <v>0.75039999999999996</v>
      </c>
      <c r="AB77">
        <v>13</v>
      </c>
      <c r="AC77">
        <v>0.223</v>
      </c>
      <c r="AF77">
        <v>14</v>
      </c>
      <c r="AG77">
        <f>0.0107+0.4047+0.0171</f>
        <v>0.4325</v>
      </c>
      <c r="AL77">
        <v>5</v>
      </c>
      <c r="AM77">
        <v>0.16800000000000001</v>
      </c>
      <c r="AN77">
        <v>38</v>
      </c>
      <c r="AO77">
        <v>0.57250000000000001</v>
      </c>
      <c r="AP77">
        <v>21</v>
      </c>
      <c r="AQ77">
        <v>1.0409999999999999</v>
      </c>
      <c r="AT77">
        <v>1</v>
      </c>
      <c r="AU77">
        <v>1.7000000000000001E-2</v>
      </c>
      <c r="AV77">
        <v>16</v>
      </c>
      <c r="AW77">
        <v>0.98</v>
      </c>
      <c r="AZ77">
        <v>3</v>
      </c>
      <c r="BA77">
        <v>0.112</v>
      </c>
      <c r="BB77">
        <v>37</v>
      </c>
      <c r="BC77">
        <v>0.52390000000000003</v>
      </c>
      <c r="BD77">
        <v>2</v>
      </c>
      <c r="BE77">
        <v>6.2E-2</v>
      </c>
      <c r="BF77">
        <v>10</v>
      </c>
      <c r="BG77">
        <v>0.28970000000000001</v>
      </c>
      <c r="BH77">
        <v>9</v>
      </c>
      <c r="BI77">
        <v>0.1734</v>
      </c>
      <c r="BJ77">
        <v>2</v>
      </c>
      <c r="BK77">
        <v>7.3999999999999996E-2</v>
      </c>
      <c r="BN77">
        <v>17</v>
      </c>
      <c r="BO77">
        <f>0.0228+0.2282</f>
        <v>0.251</v>
      </c>
      <c r="BP77">
        <v>1</v>
      </c>
      <c r="BQ77">
        <v>1.4999999999999999E-2</v>
      </c>
      <c r="BR77" s="5"/>
    </row>
    <row r="78" spans="1:70" x14ac:dyDescent="0.3">
      <c r="A78" t="s">
        <v>65</v>
      </c>
      <c r="T78">
        <v>4</v>
      </c>
      <c r="U78">
        <f>0.0505+0.0523</f>
        <v>0.1028</v>
      </c>
      <c r="AB78">
        <v>2</v>
      </c>
      <c r="AC78">
        <v>1.4999999999999999E-2</v>
      </c>
      <c r="AH78">
        <v>1</v>
      </c>
      <c r="AI78">
        <v>1.9E-3</v>
      </c>
      <c r="BB78">
        <v>2</v>
      </c>
      <c r="BC78">
        <v>2.1899999999999999E-2</v>
      </c>
      <c r="BF78">
        <v>3</v>
      </c>
      <c r="BG78">
        <v>4.2900000000000001E-2</v>
      </c>
      <c r="BR78" s="5"/>
    </row>
    <row r="79" spans="1:70" x14ac:dyDescent="0.3">
      <c r="A79" t="s">
        <v>54</v>
      </c>
      <c r="AB79">
        <v>1</v>
      </c>
      <c r="AC79">
        <v>9.7000000000000003E-2</v>
      </c>
      <c r="AF79">
        <v>16</v>
      </c>
      <c r="AG79">
        <f>0.0105+0.5086</f>
        <v>0.51910000000000001</v>
      </c>
      <c r="AV79">
        <v>2</v>
      </c>
      <c r="AW79">
        <v>0.24099999999999999</v>
      </c>
      <c r="BR79" s="5"/>
    </row>
    <row r="80" spans="1:70" x14ac:dyDescent="0.3">
      <c r="A80" t="s">
        <v>66</v>
      </c>
      <c r="BN80">
        <v>1</v>
      </c>
      <c r="BO80">
        <v>1.9699999999999999E-2</v>
      </c>
      <c r="BR80" s="5"/>
    </row>
    <row r="81" spans="1:70" x14ac:dyDescent="0.3">
      <c r="A81" t="s">
        <v>67</v>
      </c>
      <c r="B81">
        <f>(317-(SUM(B64:B78)))</f>
        <v>264</v>
      </c>
      <c r="C81">
        <f>(C63-(SUM(C64:C77)))</f>
        <v>2.9820000000000002</v>
      </c>
      <c r="D81">
        <v>0</v>
      </c>
      <c r="E81">
        <v>0</v>
      </c>
      <c r="F81">
        <v>92</v>
      </c>
      <c r="G81">
        <v>0.68600000000000005</v>
      </c>
      <c r="H81">
        <v>401</v>
      </c>
      <c r="I81">
        <v>4.2389999999999999</v>
      </c>
      <c r="J81">
        <v>284</v>
      </c>
      <c r="K81">
        <v>3.0369999999999999</v>
      </c>
      <c r="L81">
        <v>71</v>
      </c>
      <c r="M81">
        <v>0.45500000000000002</v>
      </c>
      <c r="N81">
        <v>131</v>
      </c>
      <c r="O81">
        <f>0.964-0.123</f>
        <v>0.84099999999999997</v>
      </c>
      <c r="P81">
        <v>49</v>
      </c>
      <c r="Q81">
        <v>0.41099999999999998</v>
      </c>
      <c r="R81">
        <v>93</v>
      </c>
      <c r="S81">
        <v>0.57499999999999996</v>
      </c>
      <c r="T81">
        <v>166</v>
      </c>
      <c r="U81">
        <v>2.0560999999999998</v>
      </c>
      <c r="V81">
        <v>109</v>
      </c>
      <c r="W81">
        <v>1.0529999999999999</v>
      </c>
      <c r="X81">
        <v>61</v>
      </c>
      <c r="Y81">
        <v>0.5</v>
      </c>
      <c r="Z81">
        <v>66</v>
      </c>
      <c r="AA81">
        <v>0.63800000000000001</v>
      </c>
      <c r="AB81">
        <f>(882-(SUM(AB64:AB79)))</f>
        <v>802</v>
      </c>
      <c r="AC81">
        <v>3.879</v>
      </c>
      <c r="AD81">
        <v>52</v>
      </c>
      <c r="AE81">
        <v>0.26700000000000002</v>
      </c>
      <c r="AF81">
        <v>147</v>
      </c>
      <c r="AG81">
        <v>0.83560000000000001</v>
      </c>
      <c r="AH81">
        <v>201</v>
      </c>
      <c r="AI81">
        <v>1.3661000000000001</v>
      </c>
      <c r="AJ81">
        <v>29</v>
      </c>
      <c r="AK81">
        <v>0.246</v>
      </c>
      <c r="AL81">
        <f>(AL63-(SUM(AL65:AL77)))</f>
        <v>1077</v>
      </c>
      <c r="AM81">
        <v>4.9790000000000001</v>
      </c>
      <c r="AN81">
        <v>907</v>
      </c>
      <c r="AO81">
        <v>5.3190999999999997</v>
      </c>
      <c r="AP81">
        <f>(AP63-((SUM(AP64:AP77))))</f>
        <v>1445</v>
      </c>
      <c r="AQ81">
        <v>8.7330000000000005</v>
      </c>
      <c r="AR81">
        <v>127</v>
      </c>
      <c r="AS81">
        <v>0.748</v>
      </c>
      <c r="AT81">
        <v>147</v>
      </c>
      <c r="AU81">
        <v>1.042</v>
      </c>
      <c r="AV81">
        <f>(AV63-(SUM(AV64:AV79)))</f>
        <v>2520</v>
      </c>
      <c r="AW81">
        <f>(AW63-(SUM(AW64:AW80)))</f>
        <v>21.950000000000003</v>
      </c>
      <c r="AX81">
        <v>55</v>
      </c>
      <c r="AY81">
        <v>0.46700000000000003</v>
      </c>
      <c r="AZ81">
        <v>338</v>
      </c>
      <c r="BA81">
        <v>1.736</v>
      </c>
      <c r="BB81">
        <v>293</v>
      </c>
      <c r="BC81">
        <v>2.504</v>
      </c>
      <c r="BD81">
        <v>123</v>
      </c>
      <c r="BE81">
        <v>0.69199999999999995</v>
      </c>
      <c r="BF81">
        <v>162</v>
      </c>
      <c r="BG81">
        <v>1.2028000000000001</v>
      </c>
      <c r="BH81">
        <v>93</v>
      </c>
      <c r="BI81">
        <v>0.59289999999999998</v>
      </c>
      <c r="BJ81">
        <v>188</v>
      </c>
      <c r="BK81">
        <v>1.3049999999999999</v>
      </c>
      <c r="BL81">
        <v>324</v>
      </c>
      <c r="BM81">
        <v>1.4730000000000001</v>
      </c>
      <c r="BN81">
        <v>131</v>
      </c>
      <c r="BO81">
        <v>0.73089999999999999</v>
      </c>
      <c r="BP81">
        <v>61</v>
      </c>
      <c r="BQ81">
        <v>0.40300000000000002</v>
      </c>
      <c r="BR81" s="5"/>
    </row>
    <row r="83" spans="1:70" x14ac:dyDescent="0.3">
      <c r="A83" s="2" t="s">
        <v>69</v>
      </c>
      <c r="B83" s="13">
        <v>2</v>
      </c>
      <c r="C83" s="13"/>
      <c r="D83" s="13">
        <v>2</v>
      </c>
      <c r="E83" s="13"/>
      <c r="F83" s="13">
        <v>2</v>
      </c>
      <c r="G83" s="13"/>
      <c r="H83" s="13">
        <v>2</v>
      </c>
      <c r="I83" s="13"/>
      <c r="J83" s="13">
        <v>2</v>
      </c>
      <c r="K83" s="13"/>
      <c r="L83" s="13">
        <v>2</v>
      </c>
      <c r="M83" s="13"/>
      <c r="N83" s="13">
        <v>2</v>
      </c>
      <c r="O83" s="13"/>
      <c r="P83" s="13">
        <v>2</v>
      </c>
      <c r="Q83" s="13"/>
      <c r="R83" s="13">
        <v>2</v>
      </c>
      <c r="S83" s="13"/>
      <c r="T83" s="13">
        <v>2.1</v>
      </c>
      <c r="U83" s="13"/>
      <c r="V83" s="13">
        <v>2</v>
      </c>
      <c r="W83" s="13"/>
      <c r="X83" s="13">
        <v>2</v>
      </c>
      <c r="Y83" s="13"/>
      <c r="Z83" s="13">
        <v>2</v>
      </c>
      <c r="AA83" s="13"/>
      <c r="AB83" s="13">
        <v>2</v>
      </c>
      <c r="AC83" s="13"/>
      <c r="AD83" s="13" t="s">
        <v>103</v>
      </c>
      <c r="AE83" s="13"/>
      <c r="AF83" s="13">
        <v>2</v>
      </c>
      <c r="AG83" s="13"/>
      <c r="AH83" s="13">
        <v>1.6</v>
      </c>
      <c r="AI83" s="13"/>
      <c r="AJ83" s="13">
        <v>2</v>
      </c>
      <c r="AK83" s="13"/>
      <c r="AL83" s="13">
        <v>2</v>
      </c>
      <c r="AM83" s="13"/>
      <c r="AN83" s="13">
        <v>2</v>
      </c>
      <c r="AO83" s="13"/>
      <c r="AP83" s="13">
        <v>2</v>
      </c>
      <c r="AQ83" s="13"/>
      <c r="AR83" s="13">
        <v>2</v>
      </c>
      <c r="AS83" s="13"/>
      <c r="AT83" s="13">
        <v>2</v>
      </c>
      <c r="AU83" s="13"/>
      <c r="AV83" s="13">
        <v>2</v>
      </c>
      <c r="AW83" s="13"/>
      <c r="AX83" s="13">
        <v>2</v>
      </c>
      <c r="AY83" s="13"/>
      <c r="AZ83" s="13">
        <v>2</v>
      </c>
      <c r="BA83" s="13"/>
      <c r="BB83" s="13">
        <v>2.1</v>
      </c>
      <c r="BC83" s="13"/>
      <c r="BD83" s="13">
        <v>2</v>
      </c>
      <c r="BE83" s="13"/>
      <c r="BF83" s="13">
        <v>2</v>
      </c>
      <c r="BG83" s="13"/>
      <c r="BH83" s="13">
        <v>1.8</v>
      </c>
      <c r="BI83" s="13"/>
      <c r="BJ83" s="13">
        <v>2</v>
      </c>
      <c r="BK83" s="13"/>
      <c r="BL83" s="13">
        <v>2</v>
      </c>
      <c r="BM83" s="13"/>
      <c r="BN83" s="13">
        <v>2</v>
      </c>
      <c r="BO83" s="13"/>
      <c r="BP83" s="13">
        <v>2</v>
      </c>
      <c r="BQ83" s="13"/>
    </row>
    <row r="84" spans="1:70" x14ac:dyDescent="0.3">
      <c r="A84" s="2" t="s">
        <v>70</v>
      </c>
      <c r="B84" s="13">
        <v>4</v>
      </c>
      <c r="C84" s="13"/>
      <c r="D84" s="13">
        <v>4</v>
      </c>
      <c r="E84" s="13"/>
      <c r="F84" s="13">
        <v>4</v>
      </c>
      <c r="G84" s="13"/>
      <c r="H84" s="13">
        <v>4</v>
      </c>
      <c r="I84" s="13"/>
      <c r="J84" s="13">
        <v>4</v>
      </c>
      <c r="K84" s="13"/>
      <c r="L84" s="13">
        <v>6</v>
      </c>
      <c r="M84" s="13"/>
      <c r="N84" s="13">
        <v>6</v>
      </c>
      <c r="O84" s="13"/>
      <c r="P84" s="13">
        <v>6</v>
      </c>
      <c r="Q84" s="13"/>
      <c r="R84" s="13">
        <v>6</v>
      </c>
      <c r="S84" s="13"/>
      <c r="T84" s="13">
        <v>7</v>
      </c>
      <c r="U84" s="13"/>
      <c r="V84" s="13">
        <v>7</v>
      </c>
      <c r="W84" s="13"/>
      <c r="X84" s="13">
        <v>7</v>
      </c>
      <c r="Y84" s="13"/>
      <c r="Z84" s="13">
        <v>7</v>
      </c>
      <c r="AA84" s="13"/>
      <c r="AB84" s="13">
        <v>7</v>
      </c>
      <c r="AC84" s="13"/>
      <c r="AD84" s="13" t="s">
        <v>76</v>
      </c>
      <c r="AE84" s="13"/>
      <c r="AF84" s="13" t="s">
        <v>76</v>
      </c>
      <c r="AG84" s="13"/>
      <c r="AH84" s="13">
        <v>9</v>
      </c>
      <c r="AI84" s="13"/>
      <c r="AJ84" s="13"/>
      <c r="AK84" s="13"/>
      <c r="AL84" s="13"/>
      <c r="AM84" s="13"/>
      <c r="AN84" s="13">
        <v>14</v>
      </c>
      <c r="AO84" s="13"/>
      <c r="AP84" s="13"/>
      <c r="AQ84" s="13"/>
      <c r="AR84" s="13"/>
      <c r="AS84" s="13"/>
      <c r="AT84" s="13"/>
      <c r="AU84" s="13"/>
      <c r="AV84" s="13"/>
      <c r="AW84" s="13"/>
      <c r="AX84" s="13">
        <v>6</v>
      </c>
      <c r="AY84" s="13"/>
      <c r="AZ84" s="13">
        <v>6</v>
      </c>
      <c r="BA84" s="13"/>
      <c r="BB84" s="13">
        <v>6</v>
      </c>
      <c r="BC84" s="13"/>
      <c r="BD84" s="13">
        <v>14</v>
      </c>
      <c r="BE84" s="13"/>
      <c r="BF84" s="13">
        <v>14</v>
      </c>
      <c r="BG84" s="13"/>
      <c r="BH84" s="13">
        <v>14</v>
      </c>
      <c r="BI84" s="13"/>
      <c r="BJ84" s="13">
        <v>14</v>
      </c>
      <c r="BK84" s="13"/>
      <c r="BL84" s="13">
        <v>14</v>
      </c>
      <c r="BM84" s="13"/>
      <c r="BN84" s="13">
        <v>14</v>
      </c>
      <c r="BO84" s="13"/>
      <c r="BP84" s="13" t="s">
        <v>71</v>
      </c>
      <c r="BQ84" s="13"/>
    </row>
    <row r="85" spans="1:70" x14ac:dyDescent="0.3">
      <c r="A85" s="2" t="s">
        <v>79</v>
      </c>
      <c r="B85" s="13">
        <v>4</v>
      </c>
      <c r="C85" s="13"/>
      <c r="D85" s="13">
        <v>4</v>
      </c>
      <c r="E85" s="13"/>
      <c r="F85" s="13">
        <v>4</v>
      </c>
      <c r="G85" s="13"/>
      <c r="H85" s="13">
        <v>4</v>
      </c>
      <c r="I85" s="13"/>
      <c r="J85" s="13">
        <v>5</v>
      </c>
      <c r="K85" s="13"/>
      <c r="L85" s="13">
        <v>6</v>
      </c>
      <c r="M85" s="13"/>
      <c r="N85" s="13">
        <v>6</v>
      </c>
      <c r="O85" s="13"/>
      <c r="P85" s="13">
        <v>6</v>
      </c>
      <c r="Q85" s="13"/>
      <c r="R85" s="13">
        <v>6</v>
      </c>
      <c r="S85" s="13"/>
      <c r="T85" s="13">
        <v>7</v>
      </c>
      <c r="U85" s="13"/>
      <c r="V85" s="13">
        <v>7</v>
      </c>
      <c r="W85" s="13"/>
      <c r="X85" s="13">
        <v>7</v>
      </c>
      <c r="Y85" s="13"/>
      <c r="Z85" s="13">
        <v>7</v>
      </c>
      <c r="AA85" s="13"/>
      <c r="AB85" s="13">
        <v>7</v>
      </c>
      <c r="AC85" s="13"/>
      <c r="AD85" s="13">
        <v>8</v>
      </c>
      <c r="AE85" s="13"/>
      <c r="AF85" s="13">
        <v>8</v>
      </c>
      <c r="AG85" s="13"/>
      <c r="AH85" s="13">
        <v>9</v>
      </c>
      <c r="AI85" s="13"/>
      <c r="AJ85" s="13">
        <v>10</v>
      </c>
      <c r="AK85" s="13"/>
      <c r="AL85" s="13">
        <v>14</v>
      </c>
      <c r="AM85" s="13"/>
      <c r="AN85" s="13">
        <v>14</v>
      </c>
      <c r="AO85" s="13"/>
      <c r="AP85" s="13">
        <v>14</v>
      </c>
      <c r="AQ85" s="13"/>
      <c r="AR85" s="13">
        <v>14</v>
      </c>
      <c r="AS85" s="13"/>
      <c r="AT85" s="13">
        <v>14</v>
      </c>
      <c r="AU85" s="13"/>
      <c r="AV85" s="13">
        <v>14</v>
      </c>
      <c r="AW85" s="13"/>
      <c r="AX85" s="13">
        <v>18</v>
      </c>
      <c r="AY85" s="13"/>
      <c r="AZ85" s="13">
        <v>18</v>
      </c>
      <c r="BA85" s="13"/>
      <c r="BB85" s="13">
        <v>18</v>
      </c>
      <c r="BC85" s="13"/>
      <c r="BD85" s="13">
        <v>19</v>
      </c>
      <c r="BE85" s="13"/>
      <c r="BF85" s="13">
        <v>19</v>
      </c>
      <c r="BG85" s="13"/>
      <c r="BH85" s="13">
        <v>20</v>
      </c>
      <c r="BI85" s="13"/>
      <c r="BJ85" s="13">
        <v>20</v>
      </c>
      <c r="BK85" s="13"/>
      <c r="BL85" s="13">
        <v>20</v>
      </c>
      <c r="BM85" s="13"/>
      <c r="BN85" s="13">
        <v>20</v>
      </c>
      <c r="BO85" s="13"/>
      <c r="BP85" s="13" t="s">
        <v>104</v>
      </c>
      <c r="BQ85" s="13"/>
    </row>
    <row r="86" spans="1:70" x14ac:dyDescent="0.3">
      <c r="A86" s="2" t="s">
        <v>105</v>
      </c>
      <c r="B86" s="13" t="s">
        <v>106</v>
      </c>
      <c r="C86" s="13"/>
      <c r="D86" s="13" t="s">
        <v>106</v>
      </c>
      <c r="E86" s="13"/>
      <c r="F86" s="13" t="s">
        <v>107</v>
      </c>
      <c r="G86" s="13"/>
      <c r="H86" s="13" t="s">
        <v>108</v>
      </c>
      <c r="I86" s="13"/>
      <c r="J86" s="13" t="s">
        <v>73</v>
      </c>
      <c r="K86" s="13"/>
      <c r="L86" s="13" t="s">
        <v>109</v>
      </c>
      <c r="M86" s="13"/>
      <c r="N86" s="13" t="s">
        <v>109</v>
      </c>
      <c r="O86" s="13"/>
      <c r="P86" s="13" t="s">
        <v>110</v>
      </c>
      <c r="Q86" s="13"/>
      <c r="R86" s="13" t="s">
        <v>110</v>
      </c>
      <c r="S86" s="13"/>
      <c r="T86" s="13" t="s">
        <v>111</v>
      </c>
      <c r="U86" s="13"/>
      <c r="V86" s="13" t="s">
        <v>111</v>
      </c>
      <c r="W86" s="13"/>
      <c r="X86" s="13" t="s">
        <v>111</v>
      </c>
      <c r="Y86" s="13"/>
      <c r="Z86" s="13" t="s">
        <v>73</v>
      </c>
      <c r="AA86" s="13"/>
      <c r="AB86" s="13" t="s">
        <v>73</v>
      </c>
      <c r="AC86" s="13"/>
      <c r="AD86" s="13" t="s">
        <v>73</v>
      </c>
      <c r="AE86" s="13"/>
      <c r="AF86" s="13" t="s">
        <v>73</v>
      </c>
      <c r="AG86" s="13"/>
      <c r="AH86" s="13" t="s">
        <v>112</v>
      </c>
      <c r="AI86" s="13"/>
      <c r="AJ86" s="13" t="s">
        <v>73</v>
      </c>
      <c r="AK86" s="13"/>
      <c r="AL86" s="13" t="s">
        <v>113</v>
      </c>
      <c r="AM86" s="13"/>
      <c r="AN86" s="13" t="s">
        <v>113</v>
      </c>
      <c r="AO86" s="13"/>
      <c r="AP86" s="13" t="s">
        <v>114</v>
      </c>
      <c r="AQ86" s="13"/>
      <c r="AR86" s="13" t="s">
        <v>115</v>
      </c>
      <c r="AS86" s="13"/>
      <c r="AT86" s="13" t="s">
        <v>116</v>
      </c>
      <c r="AU86" s="13"/>
      <c r="AV86" s="13" t="s">
        <v>117</v>
      </c>
      <c r="AW86" s="13"/>
      <c r="AX86" s="13" t="s">
        <v>73</v>
      </c>
      <c r="AY86" s="13"/>
      <c r="AZ86" s="13" t="s">
        <v>118</v>
      </c>
      <c r="BA86" s="13"/>
      <c r="BB86" s="13" t="s">
        <v>118</v>
      </c>
      <c r="BC86" s="13"/>
      <c r="BD86" s="13" t="s">
        <v>119</v>
      </c>
      <c r="BE86" s="13"/>
      <c r="BF86" s="13" t="s">
        <v>119</v>
      </c>
      <c r="BG86" s="13"/>
      <c r="BH86" s="13" t="s">
        <v>120</v>
      </c>
      <c r="BI86" s="13"/>
      <c r="BJ86" s="13" t="s">
        <v>120</v>
      </c>
      <c r="BK86" s="13"/>
      <c r="BL86" s="13" t="s">
        <v>121</v>
      </c>
      <c r="BM86" s="13"/>
      <c r="BN86" s="13" t="s">
        <v>122</v>
      </c>
      <c r="BO86" s="13"/>
      <c r="BP86" s="13" t="s">
        <v>73</v>
      </c>
      <c r="BQ86" s="13"/>
    </row>
    <row r="87" spans="1:70" x14ac:dyDescent="0.3">
      <c r="A87" s="2" t="s">
        <v>72</v>
      </c>
      <c r="B87" s="13" t="s">
        <v>123</v>
      </c>
      <c r="C87" s="13"/>
      <c r="D87" s="13" t="s">
        <v>123</v>
      </c>
      <c r="E87" s="13"/>
      <c r="F87" s="13" t="s">
        <v>123</v>
      </c>
      <c r="G87" s="13"/>
      <c r="H87" s="13" t="s">
        <v>123</v>
      </c>
      <c r="I87" s="13"/>
      <c r="J87" s="13" t="s">
        <v>73</v>
      </c>
      <c r="K87" s="13"/>
      <c r="L87" s="13" t="s">
        <v>124</v>
      </c>
      <c r="M87" s="13"/>
      <c r="N87" s="13" t="s">
        <v>124</v>
      </c>
      <c r="O87" s="13"/>
      <c r="P87" s="13" t="s">
        <v>124</v>
      </c>
      <c r="Q87" s="13"/>
      <c r="R87" s="13" t="s">
        <v>124</v>
      </c>
      <c r="S87" s="13"/>
      <c r="T87" s="13" t="s">
        <v>125</v>
      </c>
      <c r="U87" s="13"/>
      <c r="V87" s="13" t="s">
        <v>125</v>
      </c>
      <c r="W87" s="13"/>
      <c r="X87" s="13" t="s">
        <v>125</v>
      </c>
      <c r="Y87" s="13"/>
      <c r="Z87" s="13" t="s">
        <v>125</v>
      </c>
      <c r="AA87" s="13"/>
      <c r="AB87" s="13" t="s">
        <v>125</v>
      </c>
      <c r="AC87" s="13"/>
      <c r="AD87" s="13" t="s">
        <v>73</v>
      </c>
      <c r="AE87" s="13"/>
      <c r="AF87" s="13" t="s">
        <v>73</v>
      </c>
      <c r="AG87" s="13"/>
      <c r="AH87" s="13" t="s">
        <v>74</v>
      </c>
      <c r="AI87" s="13"/>
      <c r="AJ87" s="13" t="s">
        <v>126</v>
      </c>
      <c r="AK87" s="13"/>
      <c r="AL87" s="13" t="s">
        <v>127</v>
      </c>
      <c r="AM87" s="13"/>
      <c r="AN87" s="13" t="s">
        <v>127</v>
      </c>
      <c r="AO87" s="13"/>
      <c r="AP87" s="13" t="s">
        <v>127</v>
      </c>
      <c r="AQ87" s="13"/>
      <c r="AR87" s="13" t="s">
        <v>127</v>
      </c>
      <c r="AS87" s="13"/>
      <c r="AT87" s="13" t="s">
        <v>127</v>
      </c>
      <c r="AU87" s="13"/>
      <c r="AV87" s="13" t="s">
        <v>127</v>
      </c>
      <c r="AW87" s="13"/>
      <c r="AX87" s="13" t="s">
        <v>128</v>
      </c>
      <c r="AY87" s="13"/>
      <c r="AZ87" s="13" t="s">
        <v>128</v>
      </c>
      <c r="BA87" s="13"/>
      <c r="BB87" s="13" t="s">
        <v>128</v>
      </c>
      <c r="BC87" s="13"/>
      <c r="BD87" s="13" t="s">
        <v>129</v>
      </c>
      <c r="BE87" s="13"/>
      <c r="BF87" s="13" t="s">
        <v>129</v>
      </c>
      <c r="BG87" s="13"/>
      <c r="BH87" s="13" t="s">
        <v>130</v>
      </c>
      <c r="BI87" s="13"/>
      <c r="BJ87" s="13" t="s">
        <v>130</v>
      </c>
      <c r="BK87" s="13"/>
      <c r="BL87" s="13" t="s">
        <v>130</v>
      </c>
      <c r="BM87" s="13"/>
      <c r="BN87" s="13" t="s">
        <v>130</v>
      </c>
      <c r="BO87" s="13"/>
      <c r="BP87" s="13" t="s">
        <v>131</v>
      </c>
      <c r="BQ87" s="13"/>
    </row>
    <row r="88" spans="1:70" x14ac:dyDescent="0.3">
      <c r="A88" s="2" t="s">
        <v>75</v>
      </c>
      <c r="B88" s="13" t="s">
        <v>132</v>
      </c>
      <c r="C88" s="13"/>
      <c r="D88" s="13" t="s">
        <v>132</v>
      </c>
      <c r="E88" s="13"/>
      <c r="F88" s="13" t="s">
        <v>132</v>
      </c>
      <c r="G88" s="13"/>
      <c r="H88" s="13" t="s">
        <v>132</v>
      </c>
      <c r="I88" s="13"/>
      <c r="J88" s="13" t="s">
        <v>73</v>
      </c>
      <c r="K88" s="13"/>
      <c r="L88" s="13" t="s">
        <v>133</v>
      </c>
      <c r="M88" s="13"/>
      <c r="N88" s="13" t="s">
        <v>133</v>
      </c>
      <c r="O88" s="13"/>
      <c r="P88" s="13" t="s">
        <v>133</v>
      </c>
      <c r="Q88" s="13"/>
      <c r="R88" s="13" t="s">
        <v>133</v>
      </c>
      <c r="S88" s="13"/>
      <c r="T88" s="13" t="s">
        <v>134</v>
      </c>
      <c r="U88" s="13"/>
      <c r="V88" s="13" t="s">
        <v>134</v>
      </c>
      <c r="W88" s="13"/>
      <c r="X88" s="13" t="s">
        <v>134</v>
      </c>
      <c r="Y88" s="13"/>
      <c r="Z88" s="13" t="s">
        <v>134</v>
      </c>
      <c r="AA88" s="13"/>
      <c r="AB88" s="13" t="s">
        <v>134</v>
      </c>
      <c r="AC88" s="13"/>
      <c r="AD88" s="13" t="s">
        <v>73</v>
      </c>
      <c r="AE88" s="13"/>
      <c r="AF88" s="13" t="s">
        <v>73</v>
      </c>
      <c r="AG88" s="13"/>
      <c r="AH88" s="13" t="s">
        <v>135</v>
      </c>
      <c r="AI88" s="13"/>
      <c r="AJ88" s="13" t="s">
        <v>136</v>
      </c>
      <c r="AK88" s="13"/>
      <c r="AL88" s="13" t="s">
        <v>137</v>
      </c>
      <c r="AM88" s="13"/>
      <c r="AN88" s="13" t="s">
        <v>137</v>
      </c>
      <c r="AO88" s="13"/>
      <c r="AP88" s="13" t="s">
        <v>137</v>
      </c>
      <c r="AQ88" s="13"/>
      <c r="AR88" s="13" t="s">
        <v>137</v>
      </c>
      <c r="AS88" s="13"/>
      <c r="AT88" s="13" t="s">
        <v>137</v>
      </c>
      <c r="AU88" s="13"/>
      <c r="AV88" s="13" t="s">
        <v>137</v>
      </c>
      <c r="AW88" s="13"/>
      <c r="AX88" s="13" t="s">
        <v>138</v>
      </c>
      <c r="AY88" s="13"/>
      <c r="AZ88" s="13" t="s">
        <v>138</v>
      </c>
      <c r="BA88" s="13"/>
      <c r="BB88" s="13" t="s">
        <v>138</v>
      </c>
      <c r="BC88" s="13"/>
      <c r="BD88" s="13" t="s">
        <v>139</v>
      </c>
      <c r="BE88" s="13"/>
      <c r="BF88" s="13" t="s">
        <v>139</v>
      </c>
      <c r="BG88" s="13"/>
      <c r="BH88" s="13" t="s">
        <v>140</v>
      </c>
      <c r="BI88" s="13"/>
      <c r="BJ88" s="13" t="s">
        <v>140</v>
      </c>
      <c r="BK88" s="13"/>
      <c r="BL88" s="13" t="s">
        <v>140</v>
      </c>
      <c r="BM88" s="13"/>
      <c r="BN88" s="13" t="s">
        <v>140</v>
      </c>
      <c r="BO88" s="13"/>
      <c r="BP88" s="13" t="s">
        <v>141</v>
      </c>
      <c r="BQ88" s="13"/>
    </row>
    <row r="89" spans="1:70" x14ac:dyDescent="0.3">
      <c r="A89" s="2" t="s">
        <v>142</v>
      </c>
      <c r="B89" s="14" t="s">
        <v>143</v>
      </c>
      <c r="C89" s="13"/>
      <c r="D89" s="14" t="s">
        <v>143</v>
      </c>
      <c r="E89" s="13"/>
      <c r="F89" s="13" t="s">
        <v>143</v>
      </c>
      <c r="G89" s="13"/>
      <c r="H89" s="13" t="s">
        <v>144</v>
      </c>
      <c r="I89" s="13"/>
      <c r="J89" s="13" t="s">
        <v>145</v>
      </c>
      <c r="K89" s="13"/>
      <c r="L89" s="13" t="s">
        <v>146</v>
      </c>
      <c r="M89" s="13"/>
      <c r="N89" s="14" t="s">
        <v>146</v>
      </c>
      <c r="O89" s="13"/>
      <c r="P89" s="13" t="s">
        <v>147</v>
      </c>
      <c r="Q89" s="13"/>
      <c r="R89" s="13" t="s">
        <v>147</v>
      </c>
      <c r="S89" s="13"/>
      <c r="T89" s="14" t="s">
        <v>148</v>
      </c>
      <c r="U89" s="13"/>
      <c r="V89" s="14" t="s">
        <v>148</v>
      </c>
      <c r="W89" s="13"/>
      <c r="X89" s="14" t="s">
        <v>149</v>
      </c>
      <c r="Y89" s="13"/>
      <c r="Z89" s="14" t="s">
        <v>150</v>
      </c>
      <c r="AA89" s="13"/>
      <c r="AB89" s="14" t="s">
        <v>151</v>
      </c>
      <c r="AC89" s="13"/>
      <c r="AD89" s="13" t="s">
        <v>152</v>
      </c>
      <c r="AE89" s="13"/>
      <c r="AF89" s="13" t="s">
        <v>152</v>
      </c>
      <c r="AG89" s="13"/>
      <c r="AH89" s="12" t="s">
        <v>153</v>
      </c>
      <c r="AI89" s="12"/>
      <c r="AJ89" s="13" t="s">
        <v>154</v>
      </c>
      <c r="AK89" s="13"/>
      <c r="AL89" s="13" t="s">
        <v>83</v>
      </c>
      <c r="AM89" s="13"/>
      <c r="AN89" s="13" t="s">
        <v>83</v>
      </c>
      <c r="AO89" s="13"/>
      <c r="AP89" s="13" t="s">
        <v>87</v>
      </c>
      <c r="AQ89" s="13"/>
      <c r="AR89" s="13" t="s">
        <v>86</v>
      </c>
      <c r="AS89" s="13"/>
      <c r="AT89" s="13" t="s">
        <v>86</v>
      </c>
      <c r="AU89" s="13"/>
      <c r="AV89" s="13" t="s">
        <v>85</v>
      </c>
      <c r="AW89" s="13"/>
      <c r="AX89" t="s">
        <v>155</v>
      </c>
      <c r="AZ89" t="s">
        <v>156</v>
      </c>
      <c r="BB89" s="13" t="s">
        <v>156</v>
      </c>
      <c r="BC89" s="13"/>
      <c r="BD89" s="13" t="s">
        <v>157</v>
      </c>
      <c r="BE89" s="13"/>
      <c r="BF89" s="13" t="s">
        <v>157</v>
      </c>
      <c r="BG89" s="13"/>
      <c r="BH89" s="13" t="s">
        <v>88</v>
      </c>
      <c r="BI89" s="13"/>
      <c r="BJ89" s="13" t="s">
        <v>88</v>
      </c>
      <c r="BK89" s="13"/>
      <c r="BL89" s="13" t="s">
        <v>88</v>
      </c>
      <c r="BM89" s="13"/>
      <c r="BN89" s="13" t="s">
        <v>88</v>
      </c>
      <c r="BO89" s="13"/>
      <c r="BP89" s="13" t="s">
        <v>73</v>
      </c>
      <c r="BQ89" s="13"/>
    </row>
    <row r="90" spans="1:70" x14ac:dyDescent="0.3">
      <c r="T90" s="15"/>
      <c r="U90" s="15"/>
      <c r="AF90" s="15"/>
      <c r="AG90" s="15"/>
      <c r="AN90" s="15"/>
      <c r="AO90" s="15"/>
      <c r="BH90" s="15"/>
      <c r="BI90" s="15"/>
      <c r="BJ90" s="6"/>
      <c r="BK90" s="6"/>
      <c r="BL90" s="6"/>
      <c r="BM90" s="6"/>
      <c r="BN90" s="13"/>
      <c r="BO90" s="13"/>
    </row>
  </sheetData>
  <sortState xmlns:xlrd2="http://schemas.microsoft.com/office/spreadsheetml/2017/richdata2" ref="A4:BR40">
    <sortCondition ref="A21:A40"/>
  </sortState>
  <mergeCells count="275">
    <mergeCell ref="BN89:BO89"/>
    <mergeCell ref="L89:M89"/>
    <mergeCell ref="N89:O89"/>
    <mergeCell ref="P89:Q89"/>
    <mergeCell ref="R89:S89"/>
    <mergeCell ref="T89:U89"/>
    <mergeCell ref="V89:W89"/>
    <mergeCell ref="BP89:BQ89"/>
    <mergeCell ref="T90:U90"/>
    <mergeCell ref="AF90:AG90"/>
    <mergeCell ref="AN90:AO90"/>
    <mergeCell ref="BH90:BI90"/>
    <mergeCell ref="BN90:BO90"/>
    <mergeCell ref="AV89:AW89"/>
    <mergeCell ref="BB89:BC89"/>
    <mergeCell ref="BD89:BE89"/>
    <mergeCell ref="BF89:BG89"/>
    <mergeCell ref="BH89:BI89"/>
    <mergeCell ref="BJ89:BK89"/>
    <mergeCell ref="AJ89:AK89"/>
    <mergeCell ref="AL89:AM89"/>
    <mergeCell ref="AN89:AO89"/>
    <mergeCell ref="AP89:AQ89"/>
    <mergeCell ref="AR89:AS89"/>
    <mergeCell ref="AT89:AU89"/>
    <mergeCell ref="X89:Y89"/>
    <mergeCell ref="Z89:AA89"/>
    <mergeCell ref="AB89:AC89"/>
    <mergeCell ref="AD89:AE89"/>
    <mergeCell ref="AF89:AG89"/>
    <mergeCell ref="AH89:AI89"/>
    <mergeCell ref="BL89:BM89"/>
    <mergeCell ref="BH88:BI88"/>
    <mergeCell ref="BJ88:BK88"/>
    <mergeCell ref="BL88:BM88"/>
    <mergeCell ref="AH88:AI88"/>
    <mergeCell ref="BN88:BO88"/>
    <mergeCell ref="BP88:BQ88"/>
    <mergeCell ref="B89:C89"/>
    <mergeCell ref="D89:E89"/>
    <mergeCell ref="F89:G89"/>
    <mergeCell ref="H89:I89"/>
    <mergeCell ref="J89:K89"/>
    <mergeCell ref="AV88:AW88"/>
    <mergeCell ref="AX88:AY88"/>
    <mergeCell ref="AZ88:BA88"/>
    <mergeCell ref="BB88:BC88"/>
    <mergeCell ref="BD88:BE88"/>
    <mergeCell ref="BF88:BG88"/>
    <mergeCell ref="AJ88:AK88"/>
    <mergeCell ref="AL88:AM88"/>
    <mergeCell ref="AN88:AO88"/>
    <mergeCell ref="AP88:AQ88"/>
    <mergeCell ref="AR88:AS88"/>
    <mergeCell ref="AT88:AU88"/>
    <mergeCell ref="X88:Y88"/>
    <mergeCell ref="Z88:AA88"/>
    <mergeCell ref="AB88:AC88"/>
    <mergeCell ref="AD88:AE88"/>
    <mergeCell ref="AF88:AG88"/>
    <mergeCell ref="L88:M88"/>
    <mergeCell ref="N88:O88"/>
    <mergeCell ref="P88:Q88"/>
    <mergeCell ref="R88:S88"/>
    <mergeCell ref="T88:U88"/>
    <mergeCell ref="V88:W88"/>
    <mergeCell ref="BH87:BI87"/>
    <mergeCell ref="BJ87:BK87"/>
    <mergeCell ref="BL87:BM87"/>
    <mergeCell ref="AH87:AI87"/>
    <mergeCell ref="L87:M87"/>
    <mergeCell ref="N87:O87"/>
    <mergeCell ref="P87:Q87"/>
    <mergeCell ref="R87:S87"/>
    <mergeCell ref="T87:U87"/>
    <mergeCell ref="V87:W87"/>
    <mergeCell ref="BN87:BO87"/>
    <mergeCell ref="BP87:BQ87"/>
    <mergeCell ref="B88:C88"/>
    <mergeCell ref="D88:E88"/>
    <mergeCell ref="F88:G88"/>
    <mergeCell ref="H88:I88"/>
    <mergeCell ref="J88:K88"/>
    <mergeCell ref="AV87:AW87"/>
    <mergeCell ref="AX87:AY87"/>
    <mergeCell ref="AZ87:BA87"/>
    <mergeCell ref="BB87:BC87"/>
    <mergeCell ref="BD87:BE87"/>
    <mergeCell ref="BF87:BG87"/>
    <mergeCell ref="AJ87:AK87"/>
    <mergeCell ref="AL87:AM87"/>
    <mergeCell ref="AN87:AO87"/>
    <mergeCell ref="AP87:AQ87"/>
    <mergeCell ref="AR87:AS87"/>
    <mergeCell ref="AT87:AU87"/>
    <mergeCell ref="X87:Y87"/>
    <mergeCell ref="Z87:AA87"/>
    <mergeCell ref="AB87:AC87"/>
    <mergeCell ref="AD87:AE87"/>
    <mergeCell ref="AF87:AG87"/>
    <mergeCell ref="BH86:BI86"/>
    <mergeCell ref="BJ86:BK86"/>
    <mergeCell ref="BL86:BM86"/>
    <mergeCell ref="BN86:BO86"/>
    <mergeCell ref="BP86:BQ86"/>
    <mergeCell ref="B87:C87"/>
    <mergeCell ref="D87:E87"/>
    <mergeCell ref="F87:G87"/>
    <mergeCell ref="H87:I87"/>
    <mergeCell ref="J87:K87"/>
    <mergeCell ref="AV86:AW86"/>
    <mergeCell ref="AX86:AY86"/>
    <mergeCell ref="AZ86:BA86"/>
    <mergeCell ref="BB86:BC86"/>
    <mergeCell ref="BD86:BE86"/>
    <mergeCell ref="BF86:BG86"/>
    <mergeCell ref="AJ86:AK86"/>
    <mergeCell ref="AL86:AM86"/>
    <mergeCell ref="AN86:AO86"/>
    <mergeCell ref="AP86:AQ86"/>
    <mergeCell ref="AR86:AS86"/>
    <mergeCell ref="AT86:AU86"/>
    <mergeCell ref="X86:Y86"/>
    <mergeCell ref="Z86:AA86"/>
    <mergeCell ref="AB86:AC86"/>
    <mergeCell ref="AD86:AE86"/>
    <mergeCell ref="AF86:AG86"/>
    <mergeCell ref="AH86:AI86"/>
    <mergeCell ref="L86:M86"/>
    <mergeCell ref="N86:O86"/>
    <mergeCell ref="P86:Q86"/>
    <mergeCell ref="R86:S86"/>
    <mergeCell ref="T86:U86"/>
    <mergeCell ref="V86:W86"/>
    <mergeCell ref="BH85:BI85"/>
    <mergeCell ref="BJ85:BK85"/>
    <mergeCell ref="BL85:BM85"/>
    <mergeCell ref="BN85:BO85"/>
    <mergeCell ref="BP85:BQ85"/>
    <mergeCell ref="B86:C86"/>
    <mergeCell ref="D86:E86"/>
    <mergeCell ref="F86:G86"/>
    <mergeCell ref="H86:I86"/>
    <mergeCell ref="J86:K86"/>
    <mergeCell ref="AV85:AW85"/>
    <mergeCell ref="AX85:AY85"/>
    <mergeCell ref="AZ85:BA85"/>
    <mergeCell ref="BB85:BC85"/>
    <mergeCell ref="BD85:BE85"/>
    <mergeCell ref="BF85:BG85"/>
    <mergeCell ref="AJ85:AK85"/>
    <mergeCell ref="AL85:AM85"/>
    <mergeCell ref="AN85:AO85"/>
    <mergeCell ref="AP85:AQ85"/>
    <mergeCell ref="AR85:AS85"/>
    <mergeCell ref="AT85:AU85"/>
    <mergeCell ref="X85:Y85"/>
    <mergeCell ref="Z85:AA85"/>
    <mergeCell ref="AB85:AC85"/>
    <mergeCell ref="AD85:AE85"/>
    <mergeCell ref="AF85:AG85"/>
    <mergeCell ref="AH85:AI85"/>
    <mergeCell ref="L85:M85"/>
    <mergeCell ref="N85:O85"/>
    <mergeCell ref="P85:Q85"/>
    <mergeCell ref="R85:S85"/>
    <mergeCell ref="T85:U85"/>
    <mergeCell ref="V85:W85"/>
    <mergeCell ref="BH84:BI84"/>
    <mergeCell ref="BJ84:BK84"/>
    <mergeCell ref="BL84:BM84"/>
    <mergeCell ref="BN84:BO84"/>
    <mergeCell ref="BP84:BQ84"/>
    <mergeCell ref="B85:C85"/>
    <mergeCell ref="D85:E85"/>
    <mergeCell ref="F85:G85"/>
    <mergeCell ref="H85:I85"/>
    <mergeCell ref="J85:K85"/>
    <mergeCell ref="AV84:AW84"/>
    <mergeCell ref="AX84:AY84"/>
    <mergeCell ref="AZ84:BA84"/>
    <mergeCell ref="BB84:BC84"/>
    <mergeCell ref="BD84:BE84"/>
    <mergeCell ref="BF84:BG84"/>
    <mergeCell ref="AJ84:AK84"/>
    <mergeCell ref="AL84:AM84"/>
    <mergeCell ref="AN84:AO84"/>
    <mergeCell ref="AP84:AQ84"/>
    <mergeCell ref="AR84:AS84"/>
    <mergeCell ref="AT84:AU84"/>
    <mergeCell ref="X84:Y84"/>
    <mergeCell ref="Z84:AA84"/>
    <mergeCell ref="AB84:AC84"/>
    <mergeCell ref="AD84:AE84"/>
    <mergeCell ref="AF84:AG84"/>
    <mergeCell ref="AH84:AI84"/>
    <mergeCell ref="L84:M84"/>
    <mergeCell ref="N84:O84"/>
    <mergeCell ref="P84:Q84"/>
    <mergeCell ref="R84:S84"/>
    <mergeCell ref="T84:U84"/>
    <mergeCell ref="V84:W84"/>
    <mergeCell ref="BH83:BI83"/>
    <mergeCell ref="BJ83:BK83"/>
    <mergeCell ref="BL83:BM83"/>
    <mergeCell ref="BN83:BO83"/>
    <mergeCell ref="BP83:BQ83"/>
    <mergeCell ref="B84:C84"/>
    <mergeCell ref="D84:E84"/>
    <mergeCell ref="F84:G84"/>
    <mergeCell ref="H84:I84"/>
    <mergeCell ref="J84:K84"/>
    <mergeCell ref="AV83:AW83"/>
    <mergeCell ref="AX83:AY83"/>
    <mergeCell ref="AZ83:BA83"/>
    <mergeCell ref="BB83:BC83"/>
    <mergeCell ref="BD83:BE83"/>
    <mergeCell ref="BF83:BG83"/>
    <mergeCell ref="AJ83:AK83"/>
    <mergeCell ref="AL83:AM83"/>
    <mergeCell ref="AN83:AO83"/>
    <mergeCell ref="AP83:AQ83"/>
    <mergeCell ref="AR83:AS83"/>
    <mergeCell ref="AT83:AU83"/>
    <mergeCell ref="X83:Y83"/>
    <mergeCell ref="Z83:AA83"/>
    <mergeCell ref="B83:C83"/>
    <mergeCell ref="D83:E83"/>
    <mergeCell ref="F83:G83"/>
    <mergeCell ref="H83:I83"/>
    <mergeCell ref="J83:K83"/>
    <mergeCell ref="AB83:AC83"/>
    <mergeCell ref="AD83:AE83"/>
    <mergeCell ref="AF83:AG83"/>
    <mergeCell ref="AH83:AI83"/>
    <mergeCell ref="L83:M83"/>
    <mergeCell ref="N83:O83"/>
    <mergeCell ref="P83:Q83"/>
    <mergeCell ref="R83:S83"/>
    <mergeCell ref="T83:U83"/>
    <mergeCell ref="V83:W83"/>
    <mergeCell ref="BJ2:BK2"/>
    <mergeCell ref="BL2:BM2"/>
    <mergeCell ref="BN2:BO2"/>
    <mergeCell ref="BP2:BQ2"/>
    <mergeCell ref="AX2:AY2"/>
    <mergeCell ref="AZ2:BA2"/>
    <mergeCell ref="BB2:BC2"/>
    <mergeCell ref="BD2:BE2"/>
    <mergeCell ref="BF2:BG2"/>
    <mergeCell ref="BH2:BI2"/>
    <mergeCell ref="B2:C2"/>
    <mergeCell ref="D2:E2"/>
    <mergeCell ref="F2:G2"/>
    <mergeCell ref="H2:I2"/>
    <mergeCell ref="J2:K2"/>
    <mergeCell ref="L2:M2"/>
    <mergeCell ref="AT2:AU2"/>
    <mergeCell ref="AV2:AW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AL2:AM2"/>
    <mergeCell ref="AN2:AO2"/>
    <mergeCell ref="AP2:AQ2"/>
    <mergeCell ref="AR2:AS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EE49-0EDA-4D83-AC36-4D0CDEEC4673}">
  <dimension ref="A1:AZ89"/>
  <sheetViews>
    <sheetView zoomScaleNormal="100" workbookViewId="0"/>
  </sheetViews>
  <sheetFormatPr defaultColWidth="9.109375" defaultRowHeight="14.4" x14ac:dyDescent="0.3"/>
  <cols>
    <col min="1" max="1" width="30.44140625" bestFit="1" customWidth="1"/>
    <col min="3" max="3" width="9.5546875" bestFit="1" customWidth="1"/>
    <col min="8" max="9" width="9" customWidth="1"/>
  </cols>
  <sheetData>
    <row r="1" spans="1:52" s="11" customFormat="1" x14ac:dyDescent="0.3">
      <c r="A1" s="11" t="s">
        <v>342</v>
      </c>
    </row>
    <row r="2" spans="1:52" s="3" customFormat="1" x14ac:dyDescent="0.3">
      <c r="B2" s="12" t="s">
        <v>158</v>
      </c>
      <c r="C2" s="12"/>
      <c r="D2" s="12" t="s">
        <v>159</v>
      </c>
      <c r="E2" s="12"/>
      <c r="F2" s="12" t="s">
        <v>160</v>
      </c>
      <c r="G2" s="12"/>
      <c r="H2" s="12" t="s">
        <v>80</v>
      </c>
      <c r="I2" s="12"/>
      <c r="J2" s="12" t="s">
        <v>161</v>
      </c>
      <c r="K2" s="12"/>
      <c r="L2" s="12" t="s">
        <v>162</v>
      </c>
      <c r="M2" s="12"/>
      <c r="N2" s="12" t="s">
        <v>163</v>
      </c>
      <c r="O2" s="12"/>
      <c r="P2" s="12" t="s">
        <v>164</v>
      </c>
      <c r="Q2" s="12"/>
      <c r="R2" s="12" t="s">
        <v>165</v>
      </c>
      <c r="S2" s="12"/>
      <c r="T2" s="12" t="s">
        <v>166</v>
      </c>
      <c r="U2" s="12"/>
      <c r="V2" s="12" t="s">
        <v>167</v>
      </c>
      <c r="W2" s="12"/>
      <c r="X2" s="12" t="s">
        <v>168</v>
      </c>
      <c r="Y2" s="12"/>
      <c r="Z2" s="12" t="s">
        <v>153</v>
      </c>
      <c r="AA2" s="12"/>
      <c r="AB2" s="12" t="s">
        <v>180</v>
      </c>
      <c r="AC2" s="12"/>
      <c r="AD2" s="12" t="s">
        <v>83</v>
      </c>
      <c r="AE2" s="12"/>
      <c r="AF2" s="12" t="s">
        <v>85</v>
      </c>
      <c r="AG2" s="12"/>
      <c r="AH2" s="12" t="s">
        <v>86</v>
      </c>
      <c r="AI2" s="12"/>
      <c r="AJ2" s="12" t="s">
        <v>87</v>
      </c>
      <c r="AK2" s="12"/>
      <c r="AL2" s="12" t="s">
        <v>88</v>
      </c>
      <c r="AM2" s="12"/>
      <c r="AN2" s="12" t="s">
        <v>169</v>
      </c>
      <c r="AO2" s="12"/>
      <c r="AP2" s="12" t="s">
        <v>89</v>
      </c>
      <c r="AQ2" s="12"/>
      <c r="AR2" s="12" t="s">
        <v>91</v>
      </c>
      <c r="AS2" s="12"/>
      <c r="AT2" s="12" t="s">
        <v>94</v>
      </c>
      <c r="AU2" s="12"/>
      <c r="AV2" s="12" t="s">
        <v>0</v>
      </c>
      <c r="AW2" s="12"/>
      <c r="AX2" s="12" t="s">
        <v>1</v>
      </c>
      <c r="AY2" s="12"/>
      <c r="AZ2" s="3" t="s">
        <v>2</v>
      </c>
    </row>
    <row r="3" spans="1:52" s="2" customFormat="1" x14ac:dyDescent="0.3">
      <c r="A3" s="2" t="s">
        <v>3</v>
      </c>
      <c r="B3" s="2" t="s">
        <v>4</v>
      </c>
      <c r="C3" s="2" t="s">
        <v>5</v>
      </c>
      <c r="D3" s="2" t="s">
        <v>4</v>
      </c>
      <c r="E3" s="2" t="s">
        <v>5</v>
      </c>
      <c r="F3" s="2" t="s">
        <v>4</v>
      </c>
      <c r="G3" s="2" t="s">
        <v>5</v>
      </c>
      <c r="H3" s="2" t="s">
        <v>4</v>
      </c>
      <c r="I3" s="2" t="s">
        <v>5</v>
      </c>
      <c r="J3" s="2" t="s">
        <v>4</v>
      </c>
      <c r="K3" s="2" t="s">
        <v>5</v>
      </c>
      <c r="L3" s="2" t="s">
        <v>4</v>
      </c>
      <c r="M3" s="2" t="s">
        <v>5</v>
      </c>
      <c r="N3" s="2" t="s">
        <v>4</v>
      </c>
      <c r="O3" s="2" t="s">
        <v>5</v>
      </c>
      <c r="P3" s="2" t="s">
        <v>4</v>
      </c>
      <c r="Q3" s="2" t="s">
        <v>5</v>
      </c>
      <c r="R3" s="2" t="s">
        <v>4</v>
      </c>
      <c r="S3" s="2" t="s">
        <v>5</v>
      </c>
      <c r="T3" s="2" t="s">
        <v>4</v>
      </c>
      <c r="U3" s="2" t="s">
        <v>5</v>
      </c>
      <c r="V3" s="2" t="s">
        <v>4</v>
      </c>
      <c r="W3" s="2" t="s">
        <v>5</v>
      </c>
      <c r="X3" s="2" t="s">
        <v>4</v>
      </c>
      <c r="Y3" s="2" t="s">
        <v>5</v>
      </c>
      <c r="Z3" s="2" t="s">
        <v>4</v>
      </c>
      <c r="AA3" s="2" t="s">
        <v>5</v>
      </c>
      <c r="AB3" s="2" t="s">
        <v>4</v>
      </c>
      <c r="AC3" s="2" t="s">
        <v>5</v>
      </c>
      <c r="AD3" s="2" t="s">
        <v>4</v>
      </c>
      <c r="AE3" s="2" t="s">
        <v>5</v>
      </c>
      <c r="AF3" s="2" t="s">
        <v>4</v>
      </c>
      <c r="AG3" s="2" t="s">
        <v>5</v>
      </c>
      <c r="AH3" s="2" t="s">
        <v>4</v>
      </c>
      <c r="AI3" s="2" t="s">
        <v>5</v>
      </c>
      <c r="AJ3" s="2" t="s">
        <v>4</v>
      </c>
      <c r="AK3" s="2" t="s">
        <v>5</v>
      </c>
      <c r="AL3" s="2" t="s">
        <v>4</v>
      </c>
      <c r="AM3" s="2" t="s">
        <v>5</v>
      </c>
      <c r="AN3" s="2" t="s">
        <v>4</v>
      </c>
      <c r="AO3" s="2" t="s">
        <v>5</v>
      </c>
      <c r="AP3" s="2" t="s">
        <v>4</v>
      </c>
      <c r="AQ3" s="2" t="s">
        <v>5</v>
      </c>
      <c r="AR3" s="2" t="s">
        <v>4</v>
      </c>
      <c r="AS3" s="2" t="s">
        <v>5</v>
      </c>
      <c r="AT3" s="2" t="s">
        <v>4</v>
      </c>
      <c r="AU3" s="2" t="s">
        <v>5</v>
      </c>
      <c r="AV3" s="2" t="s">
        <v>4</v>
      </c>
      <c r="AW3" s="2" t="s">
        <v>5</v>
      </c>
      <c r="AX3" s="2" t="s">
        <v>4</v>
      </c>
      <c r="AY3" s="2" t="s">
        <v>5</v>
      </c>
    </row>
    <row r="4" spans="1:52" x14ac:dyDescent="0.3">
      <c r="A4" s="8" t="s">
        <v>8</v>
      </c>
      <c r="H4">
        <v>0.5</v>
      </c>
      <c r="I4" t="s">
        <v>7</v>
      </c>
      <c r="J4">
        <v>0.5</v>
      </c>
      <c r="K4" t="s">
        <v>7</v>
      </c>
      <c r="X4" s="1">
        <v>0.36363636363636365</v>
      </c>
      <c r="Y4" s="1" t="s">
        <v>7</v>
      </c>
      <c r="AD4">
        <v>0.5</v>
      </c>
      <c r="AE4" s="11" t="s">
        <v>7</v>
      </c>
      <c r="AH4">
        <v>0.5</v>
      </c>
      <c r="AI4" t="s">
        <v>7</v>
      </c>
      <c r="AJ4">
        <v>1.5</v>
      </c>
      <c r="AK4" t="s">
        <v>7</v>
      </c>
      <c r="AP4" s="1">
        <v>0.97560975609756106</v>
      </c>
      <c r="AQ4" t="s">
        <v>7</v>
      </c>
      <c r="AR4">
        <v>1.5</v>
      </c>
      <c r="AS4" s="1">
        <v>4.2499999999999998E-4</v>
      </c>
      <c r="AT4" s="1"/>
      <c r="AU4" s="1"/>
      <c r="AW4" s="11"/>
      <c r="AX4">
        <v>5.5</v>
      </c>
      <c r="AY4">
        <v>2.5000000000000001E-3</v>
      </c>
      <c r="AZ4" s="4"/>
    </row>
    <row r="5" spans="1:52" x14ac:dyDescent="0.3">
      <c r="A5" s="8" t="s">
        <v>6</v>
      </c>
      <c r="D5">
        <v>1</v>
      </c>
      <c r="E5" t="s">
        <v>7</v>
      </c>
      <c r="J5">
        <v>0.5</v>
      </c>
      <c r="K5" t="s">
        <v>7</v>
      </c>
      <c r="L5">
        <v>2</v>
      </c>
      <c r="M5">
        <v>4.4999999999999997E-3</v>
      </c>
      <c r="P5" s="11"/>
      <c r="V5">
        <v>1.5</v>
      </c>
      <c r="W5" t="s">
        <v>7</v>
      </c>
      <c r="X5" s="1">
        <v>2.3636363636363638</v>
      </c>
      <c r="Y5" s="1">
        <v>2.2181818181818184E-3</v>
      </c>
      <c r="Z5">
        <v>7.1875</v>
      </c>
      <c r="AA5">
        <v>2.0400000000000001E-2</v>
      </c>
      <c r="AD5">
        <v>1.875</v>
      </c>
      <c r="AE5" s="1">
        <v>4.7749999999999997E-3</v>
      </c>
      <c r="AF5">
        <v>2.75</v>
      </c>
      <c r="AG5">
        <v>7.4999999999999997E-3</v>
      </c>
      <c r="AH5">
        <v>1</v>
      </c>
      <c r="AI5" t="s">
        <v>7</v>
      </c>
      <c r="AJ5">
        <v>1</v>
      </c>
      <c r="AK5">
        <v>2.5000000000000001E-3</v>
      </c>
      <c r="AL5">
        <v>6.5</v>
      </c>
      <c r="AM5">
        <v>1.9E-2</v>
      </c>
      <c r="AN5">
        <v>0.5</v>
      </c>
      <c r="AO5" t="s">
        <v>7</v>
      </c>
      <c r="AP5" s="1">
        <v>0.48780487804878053</v>
      </c>
      <c r="AQ5">
        <v>0.11897679952409282</v>
      </c>
      <c r="AR5">
        <v>1.75</v>
      </c>
      <c r="AS5" s="1">
        <v>6.4250000000000002E-3</v>
      </c>
      <c r="AT5" s="1">
        <v>0.65789473684210531</v>
      </c>
      <c r="AU5" s="1">
        <v>6.0526315789473687E-4</v>
      </c>
      <c r="AV5">
        <v>0.75</v>
      </c>
      <c r="AW5" s="1">
        <v>1.2750000000000001E-3</v>
      </c>
      <c r="AZ5" s="4"/>
    </row>
    <row r="6" spans="1:52" x14ac:dyDescent="0.3">
      <c r="A6" s="8" t="s">
        <v>330</v>
      </c>
      <c r="L6">
        <v>0.5</v>
      </c>
      <c r="M6">
        <v>9.4999999999999998E-3</v>
      </c>
      <c r="P6" s="1"/>
      <c r="X6" s="1"/>
      <c r="Y6" s="1"/>
      <c r="AP6" s="11"/>
      <c r="AS6" s="11"/>
      <c r="AT6" s="11"/>
      <c r="AU6" s="11"/>
      <c r="AZ6" s="4"/>
    </row>
    <row r="7" spans="1:52" x14ac:dyDescent="0.3">
      <c r="A7" s="8" t="s">
        <v>12</v>
      </c>
      <c r="J7">
        <v>0.5</v>
      </c>
      <c r="K7" t="s">
        <v>7</v>
      </c>
      <c r="P7" s="1"/>
      <c r="X7" s="1"/>
      <c r="Y7" s="1"/>
      <c r="AS7" s="11"/>
      <c r="AT7" s="11"/>
      <c r="AU7" s="11"/>
      <c r="AZ7" s="4"/>
    </row>
    <row r="8" spans="1:52" x14ac:dyDescent="0.3">
      <c r="A8" s="8" t="s">
        <v>77</v>
      </c>
      <c r="J8">
        <v>0.5</v>
      </c>
      <c r="K8" t="s">
        <v>7</v>
      </c>
      <c r="P8" s="1"/>
      <c r="X8" s="1"/>
      <c r="Y8" s="1"/>
      <c r="AZ8" s="4"/>
    </row>
    <row r="9" spans="1:52" x14ac:dyDescent="0.3">
      <c r="A9" s="8" t="s">
        <v>17</v>
      </c>
      <c r="P9" s="1"/>
      <c r="X9" s="1"/>
      <c r="Y9" s="1"/>
      <c r="AF9">
        <v>0.5</v>
      </c>
      <c r="AG9" t="s">
        <v>7</v>
      </c>
      <c r="AZ9" s="4"/>
    </row>
    <row r="10" spans="1:52" x14ac:dyDescent="0.3">
      <c r="A10" s="8" t="s">
        <v>328</v>
      </c>
      <c r="P10" s="1"/>
      <c r="X10" s="1"/>
      <c r="Y10" s="1"/>
      <c r="AR10">
        <v>0.25</v>
      </c>
      <c r="AS10" t="s">
        <v>7</v>
      </c>
      <c r="AT10" s="1"/>
      <c r="AU10" s="1"/>
      <c r="AX10">
        <v>0.5</v>
      </c>
      <c r="AY10" t="s">
        <v>7</v>
      </c>
      <c r="AZ10" s="4"/>
    </row>
    <row r="11" spans="1:52" x14ac:dyDescent="0.3">
      <c r="A11" s="8" t="s">
        <v>13</v>
      </c>
      <c r="P11" s="1"/>
      <c r="X11" s="1"/>
      <c r="Y11" s="1"/>
      <c r="AV11">
        <v>0.25</v>
      </c>
      <c r="AW11" t="s">
        <v>7</v>
      </c>
      <c r="AZ11" s="4"/>
    </row>
    <row r="12" spans="1:52" x14ac:dyDescent="0.3">
      <c r="A12" s="8" t="s">
        <v>9</v>
      </c>
      <c r="H12">
        <v>0.5</v>
      </c>
      <c r="I12" t="s">
        <v>7</v>
      </c>
      <c r="P12" s="1">
        <v>0.97560975609756106</v>
      </c>
      <c r="Q12" t="s">
        <v>7</v>
      </c>
      <c r="X12" s="1">
        <v>0.72727272727272729</v>
      </c>
      <c r="Y12" s="1" t="s">
        <v>7</v>
      </c>
      <c r="Z12">
        <v>0.625</v>
      </c>
      <c r="AA12" t="s">
        <v>7</v>
      </c>
      <c r="AB12">
        <v>0.5</v>
      </c>
      <c r="AC12" t="s">
        <v>7</v>
      </c>
      <c r="AD12">
        <v>0.25</v>
      </c>
      <c r="AE12" t="s">
        <v>7</v>
      </c>
      <c r="AL12">
        <v>0.5</v>
      </c>
      <c r="AM12" t="s">
        <v>7</v>
      </c>
      <c r="AR12">
        <v>1.25</v>
      </c>
      <c r="AS12" s="1">
        <v>2.0000000000000001E-4</v>
      </c>
      <c r="AT12" s="1"/>
      <c r="AU12" s="1"/>
      <c r="AZ12" s="4"/>
    </row>
    <row r="13" spans="1:52" x14ac:dyDescent="0.3">
      <c r="A13" s="8" t="s">
        <v>340</v>
      </c>
      <c r="D13">
        <v>0.5</v>
      </c>
      <c r="E13" t="s">
        <v>7</v>
      </c>
      <c r="J13">
        <v>9</v>
      </c>
      <c r="K13" t="s">
        <v>7</v>
      </c>
      <c r="L13">
        <v>1</v>
      </c>
      <c r="M13" t="s">
        <v>170</v>
      </c>
      <c r="P13" s="1">
        <v>0.73170731707317083</v>
      </c>
      <c r="Q13" t="s">
        <v>7</v>
      </c>
      <c r="R13">
        <v>5.75</v>
      </c>
      <c r="S13" t="s">
        <v>7</v>
      </c>
      <c r="V13">
        <v>14</v>
      </c>
      <c r="W13">
        <v>3.0000000000000001E-3</v>
      </c>
      <c r="X13" s="1">
        <v>14.909090909090908</v>
      </c>
      <c r="Y13" s="1">
        <v>2.7272727272727271E-3</v>
      </c>
      <c r="AD13">
        <v>1</v>
      </c>
      <c r="AE13" t="s">
        <v>7</v>
      </c>
      <c r="AF13">
        <v>2</v>
      </c>
      <c r="AG13" t="s">
        <v>7</v>
      </c>
      <c r="AH13">
        <v>1</v>
      </c>
      <c r="AI13" t="s">
        <v>7</v>
      </c>
      <c r="AJ13">
        <v>4.25</v>
      </c>
      <c r="AK13" t="s">
        <v>7</v>
      </c>
      <c r="AL13">
        <v>1.25</v>
      </c>
      <c r="AM13" t="s">
        <v>7</v>
      </c>
      <c r="AP13" s="1">
        <v>1.7073170731707319</v>
      </c>
      <c r="AQ13" t="s">
        <v>7</v>
      </c>
      <c r="AR13">
        <v>4.25</v>
      </c>
      <c r="AS13" s="1">
        <v>5.9999999999999995E-4</v>
      </c>
      <c r="AT13" s="1"/>
      <c r="AU13" s="1"/>
      <c r="AV13">
        <v>0.75</v>
      </c>
      <c r="AW13" t="s">
        <v>7</v>
      </c>
      <c r="AX13">
        <v>20.5</v>
      </c>
      <c r="AY13">
        <v>5.4999999999999997E-3</v>
      </c>
      <c r="AZ13" s="4"/>
    </row>
    <row r="14" spans="1:52" x14ac:dyDescent="0.3">
      <c r="A14" s="8" t="s">
        <v>11</v>
      </c>
      <c r="P14" s="1"/>
      <c r="X14" s="1"/>
      <c r="Y14" s="1"/>
      <c r="AD14">
        <v>0.25</v>
      </c>
      <c r="AE14" t="s">
        <v>7</v>
      </c>
      <c r="AT14" s="11"/>
      <c r="AU14" s="11"/>
      <c r="AZ14" s="4"/>
    </row>
    <row r="15" spans="1:52" x14ac:dyDescent="0.3">
      <c r="A15" s="8" t="s">
        <v>16</v>
      </c>
      <c r="B15">
        <v>0.25</v>
      </c>
      <c r="C15" t="s">
        <v>7</v>
      </c>
      <c r="P15" s="1"/>
      <c r="X15" s="1">
        <v>0.36363636363636365</v>
      </c>
      <c r="Y15" s="1">
        <v>2.5454545454545456E-4</v>
      </c>
      <c r="AZ15" s="4"/>
    </row>
    <row r="16" spans="1:52" x14ac:dyDescent="0.3">
      <c r="A16" s="8" t="s">
        <v>15</v>
      </c>
      <c r="P16" s="1"/>
      <c r="V16">
        <v>0.5</v>
      </c>
      <c r="W16" t="s">
        <v>7</v>
      </c>
      <c r="X16" s="1"/>
      <c r="Y16" s="1"/>
      <c r="AZ16" s="4"/>
    </row>
    <row r="17" spans="1:52" x14ac:dyDescent="0.3">
      <c r="A17" s="8" t="s">
        <v>14</v>
      </c>
      <c r="J17">
        <v>0.5</v>
      </c>
      <c r="K17" t="s">
        <v>7</v>
      </c>
      <c r="P17" s="1"/>
      <c r="X17" s="1"/>
      <c r="Y17" s="1"/>
      <c r="AT17" s="11"/>
      <c r="AU17" s="11"/>
      <c r="AZ17" s="4"/>
    </row>
    <row r="18" spans="1:52" x14ac:dyDescent="0.3">
      <c r="A18" s="8" t="s">
        <v>10</v>
      </c>
      <c r="P18" s="1"/>
      <c r="X18" s="1"/>
      <c r="Y18" s="1"/>
      <c r="AT18" s="1">
        <v>0.26315789473684209</v>
      </c>
      <c r="AU18" s="1">
        <v>3.4210526315789475E-3</v>
      </c>
      <c r="AZ18" s="4"/>
    </row>
    <row r="19" spans="1:52" x14ac:dyDescent="0.3">
      <c r="A19" s="8" t="s">
        <v>19</v>
      </c>
      <c r="P19" s="1"/>
      <c r="V19">
        <v>0.5</v>
      </c>
      <c r="W19" t="s">
        <v>7</v>
      </c>
      <c r="X19" s="1"/>
      <c r="Y19" s="1"/>
      <c r="AZ19" s="4"/>
    </row>
    <row r="20" spans="1:52" x14ac:dyDescent="0.3">
      <c r="A20" s="8" t="s">
        <v>22</v>
      </c>
      <c r="P20" s="1"/>
      <c r="X20" s="1"/>
      <c r="Y20" s="1"/>
      <c r="AL20">
        <v>1</v>
      </c>
      <c r="AM20" t="s">
        <v>7</v>
      </c>
      <c r="AP20" s="1"/>
      <c r="AZ20" s="4"/>
    </row>
    <row r="21" spans="1:52" x14ac:dyDescent="0.3">
      <c r="A21" s="8" t="s">
        <v>21</v>
      </c>
      <c r="P21" s="1"/>
      <c r="X21" s="1"/>
      <c r="Y21" s="1"/>
      <c r="AP21" s="1">
        <v>0.12195121951219513</v>
      </c>
      <c r="AQ21" t="s">
        <v>7</v>
      </c>
      <c r="AR21">
        <v>0.25</v>
      </c>
      <c r="AS21" s="1">
        <v>1.25E-3</v>
      </c>
      <c r="AZ21" s="4"/>
    </row>
    <row r="22" spans="1:52" x14ac:dyDescent="0.3">
      <c r="A22" s="8" t="s">
        <v>31</v>
      </c>
      <c r="P22" s="1"/>
      <c r="V22">
        <v>1</v>
      </c>
      <c r="W22" t="s">
        <v>7</v>
      </c>
      <c r="X22" s="1"/>
      <c r="Y22" s="1"/>
      <c r="AZ22" s="4"/>
    </row>
    <row r="23" spans="1:52" x14ac:dyDescent="0.3">
      <c r="A23" s="8" t="s">
        <v>329</v>
      </c>
      <c r="P23" s="1">
        <v>0.24390243902439027</v>
      </c>
      <c r="Q23" t="s">
        <v>7</v>
      </c>
      <c r="V23">
        <v>0.5</v>
      </c>
      <c r="W23" t="s">
        <v>7</v>
      </c>
      <c r="X23" s="1"/>
      <c r="Y23" s="1"/>
      <c r="AP23" s="11"/>
      <c r="AS23" s="11"/>
      <c r="AZ23" s="4"/>
    </row>
    <row r="24" spans="1:52" x14ac:dyDescent="0.3">
      <c r="A24" s="8" t="s">
        <v>32</v>
      </c>
      <c r="P24" s="1"/>
      <c r="V24">
        <v>0.5</v>
      </c>
      <c r="W24" t="s">
        <v>7</v>
      </c>
      <c r="X24" s="1"/>
      <c r="Y24" s="1"/>
      <c r="AP24" s="11"/>
      <c r="AZ24" s="4"/>
    </row>
    <row r="25" spans="1:52" x14ac:dyDescent="0.3">
      <c r="A25" s="8" t="s">
        <v>33</v>
      </c>
      <c r="P25" s="1"/>
      <c r="V25">
        <v>0.5</v>
      </c>
      <c r="W25" t="s">
        <v>7</v>
      </c>
      <c r="X25" s="1"/>
      <c r="Y25" s="1"/>
      <c r="AP25" s="11"/>
      <c r="AZ25" s="4"/>
    </row>
    <row r="26" spans="1:52" x14ac:dyDescent="0.3">
      <c r="A26" s="8" t="s">
        <v>34</v>
      </c>
      <c r="P26" s="1"/>
      <c r="V26">
        <v>0.5</v>
      </c>
      <c r="W26" t="s">
        <v>7</v>
      </c>
      <c r="X26" s="1"/>
      <c r="Y26" s="1"/>
      <c r="AP26" s="11"/>
      <c r="AZ26" s="4"/>
    </row>
    <row r="27" spans="1:52" x14ac:dyDescent="0.3">
      <c r="A27" s="8" t="s">
        <v>35</v>
      </c>
      <c r="P27" s="1">
        <v>0.24390243902439027</v>
      </c>
      <c r="Q27" t="s">
        <v>7</v>
      </c>
      <c r="X27" s="1"/>
      <c r="Y27" s="1"/>
      <c r="AP27" s="11"/>
      <c r="AZ27" s="4"/>
    </row>
    <row r="28" spans="1:52" x14ac:dyDescent="0.3">
      <c r="A28" s="8" t="s">
        <v>23</v>
      </c>
      <c r="P28" s="1"/>
      <c r="X28" s="1"/>
      <c r="Y28" s="1"/>
      <c r="AL28">
        <v>1</v>
      </c>
      <c r="AM28" t="s">
        <v>7</v>
      </c>
      <c r="AP28" s="1"/>
      <c r="AZ28" s="4"/>
    </row>
    <row r="29" spans="1:52" x14ac:dyDescent="0.3">
      <c r="A29" s="8" t="s">
        <v>36</v>
      </c>
      <c r="P29" s="11"/>
      <c r="X29" s="1"/>
      <c r="Y29" s="1"/>
      <c r="AP29" s="11"/>
      <c r="AT29" s="1">
        <v>0.26315789473684209</v>
      </c>
      <c r="AU29" s="1">
        <v>2.631578947368421E-4</v>
      </c>
      <c r="AZ29" s="4"/>
    </row>
    <row r="30" spans="1:52" x14ac:dyDescent="0.3">
      <c r="A30" s="8" t="s">
        <v>37</v>
      </c>
      <c r="P30" s="11"/>
      <c r="X30" s="1">
        <v>0.36363636363636365</v>
      </c>
      <c r="Y30" s="1">
        <v>5.0909090909090913E-4</v>
      </c>
      <c r="AP30" s="11"/>
      <c r="AT30" s="1"/>
      <c r="AU30" s="1"/>
      <c r="AZ30" s="4"/>
    </row>
    <row r="31" spans="1:52" x14ac:dyDescent="0.3">
      <c r="A31" s="8" t="s">
        <v>38</v>
      </c>
      <c r="P31" s="11"/>
      <c r="X31" s="11"/>
      <c r="Y31" s="11"/>
      <c r="AP31" s="11"/>
      <c r="AR31">
        <v>0.25</v>
      </c>
      <c r="AS31" s="1">
        <v>8.7500000000000002E-4</v>
      </c>
      <c r="AT31" s="1"/>
      <c r="AU31" s="1"/>
      <c r="AZ31" s="4"/>
    </row>
    <row r="32" spans="1:52" x14ac:dyDescent="0.3">
      <c r="A32" s="8" t="s">
        <v>24</v>
      </c>
      <c r="P32" s="1"/>
      <c r="X32" s="1"/>
      <c r="Y32" s="1"/>
      <c r="AP32" s="1"/>
      <c r="AR32">
        <v>0.25</v>
      </c>
      <c r="AS32" t="s">
        <v>7</v>
      </c>
      <c r="AZ32" s="4"/>
    </row>
    <row r="33" spans="1:52" x14ac:dyDescent="0.3">
      <c r="A33" s="8" t="s">
        <v>25</v>
      </c>
      <c r="P33" s="1"/>
      <c r="X33" s="1"/>
      <c r="Y33" s="1"/>
      <c r="AF33">
        <v>0.5</v>
      </c>
      <c r="AG33" t="s">
        <v>7</v>
      </c>
      <c r="AP33" s="1"/>
      <c r="AZ33" s="4"/>
    </row>
    <row r="34" spans="1:52" x14ac:dyDescent="0.3">
      <c r="A34" s="8" t="s">
        <v>26</v>
      </c>
      <c r="J34">
        <v>0.5</v>
      </c>
      <c r="K34" t="s">
        <v>7</v>
      </c>
      <c r="P34" s="1"/>
      <c r="X34" s="1"/>
      <c r="Y34" s="1"/>
      <c r="AP34" s="1"/>
      <c r="AZ34" s="4"/>
    </row>
    <row r="35" spans="1:52" x14ac:dyDescent="0.3">
      <c r="A35" s="8" t="s">
        <v>27</v>
      </c>
      <c r="J35">
        <v>0.5</v>
      </c>
      <c r="K35" t="s">
        <v>7</v>
      </c>
      <c r="P35" s="1"/>
      <c r="X35" s="1"/>
      <c r="Y35" s="1"/>
      <c r="AP35" s="1"/>
      <c r="AZ35" s="4"/>
    </row>
    <row r="36" spans="1:52" x14ac:dyDescent="0.3">
      <c r="A36" s="8" t="s">
        <v>28</v>
      </c>
      <c r="J36">
        <v>0.5</v>
      </c>
      <c r="K36" t="s">
        <v>7</v>
      </c>
      <c r="P36" s="1"/>
      <c r="X36" s="1"/>
      <c r="Y36" s="1"/>
      <c r="AP36" s="1"/>
      <c r="AZ36" s="4"/>
    </row>
    <row r="37" spans="1:52" x14ac:dyDescent="0.3">
      <c r="A37" s="8" t="s">
        <v>29</v>
      </c>
      <c r="P37" s="1"/>
      <c r="X37" s="1"/>
      <c r="Y37" s="1"/>
      <c r="AH37">
        <v>0.5</v>
      </c>
      <c r="AI37" t="s">
        <v>7</v>
      </c>
      <c r="AP37" s="1"/>
      <c r="AZ37" s="4"/>
    </row>
    <row r="38" spans="1:52" x14ac:dyDescent="0.3">
      <c r="A38" s="8" t="s">
        <v>30</v>
      </c>
      <c r="P38" s="1"/>
      <c r="X38" s="1"/>
      <c r="Y38" s="1"/>
      <c r="AP38" s="1">
        <v>0.24390243902439027</v>
      </c>
      <c r="AQ38" t="s">
        <v>7</v>
      </c>
      <c r="AT38" s="11"/>
      <c r="AU38" s="11"/>
      <c r="AZ38" s="4"/>
    </row>
    <row r="39" spans="1:52" x14ac:dyDescent="0.3">
      <c r="A39" s="8" t="s">
        <v>18</v>
      </c>
      <c r="P39" s="1"/>
      <c r="V39">
        <v>0.5</v>
      </c>
      <c r="W39" t="s">
        <v>7</v>
      </c>
      <c r="X39" s="1"/>
      <c r="Y39" s="1"/>
      <c r="AT39" s="11"/>
      <c r="AU39" s="11"/>
      <c r="AZ39" s="4"/>
    </row>
    <row r="40" spans="1:52" x14ac:dyDescent="0.3">
      <c r="A40" s="8" t="s">
        <v>20</v>
      </c>
      <c r="P40" s="1"/>
      <c r="X40" s="1">
        <v>0.36363636363636365</v>
      </c>
      <c r="Y40" s="1">
        <v>4.0000000000000002E-4</v>
      </c>
      <c r="AS40" s="11"/>
      <c r="AT40" s="11"/>
      <c r="AU40" s="11"/>
      <c r="AZ40" s="4"/>
    </row>
    <row r="41" spans="1:52" x14ac:dyDescent="0.3">
      <c r="A41" s="8"/>
      <c r="AS41" s="1"/>
      <c r="AT41" s="1"/>
      <c r="AU41" s="1"/>
    </row>
    <row r="42" spans="1:52" x14ac:dyDescent="0.3">
      <c r="A42" s="2" t="s">
        <v>39</v>
      </c>
      <c r="AS42" s="1"/>
      <c r="AT42" s="1"/>
      <c r="AU42" s="1"/>
    </row>
    <row r="43" spans="1:52" x14ac:dyDescent="0.3">
      <c r="A43" s="8" t="s">
        <v>96</v>
      </c>
      <c r="AD43">
        <v>0.25</v>
      </c>
      <c r="AE43" t="s">
        <v>7</v>
      </c>
      <c r="AS43" s="1"/>
      <c r="AT43" s="1"/>
      <c r="AU43" s="1"/>
      <c r="AV43">
        <v>0.5</v>
      </c>
      <c r="AW43">
        <v>2.7E-2</v>
      </c>
      <c r="AZ43" s="4"/>
    </row>
    <row r="44" spans="1:52" x14ac:dyDescent="0.3">
      <c r="A44" s="8" t="s">
        <v>40</v>
      </c>
      <c r="Z44">
        <v>3.125</v>
      </c>
      <c r="AA44" s="1">
        <v>7.1874999999999994E-3</v>
      </c>
      <c r="AS44" s="1"/>
      <c r="AT44" s="1"/>
      <c r="AU44" s="1"/>
      <c r="AZ44" s="4"/>
    </row>
    <row r="45" spans="1:52" x14ac:dyDescent="0.3">
      <c r="A45" s="8" t="s">
        <v>45</v>
      </c>
      <c r="J45">
        <v>3</v>
      </c>
      <c r="K45">
        <v>3.15E-2</v>
      </c>
      <c r="L45">
        <v>2</v>
      </c>
      <c r="M45">
        <v>1.4E-2</v>
      </c>
      <c r="N45">
        <v>0.25</v>
      </c>
      <c r="O45">
        <v>9.4000000000000004E-3</v>
      </c>
      <c r="P45" s="1">
        <v>0.48780487804878053</v>
      </c>
      <c r="Q45" s="1">
        <v>0.11897679952409282</v>
      </c>
      <c r="R45">
        <v>1</v>
      </c>
      <c r="S45">
        <v>4.4999999999999997E-3</v>
      </c>
      <c r="T45">
        <v>1.5</v>
      </c>
      <c r="U45">
        <v>4.4999999999999997E-3</v>
      </c>
      <c r="V45">
        <v>6</v>
      </c>
      <c r="W45">
        <v>3.0499999999999999E-2</v>
      </c>
      <c r="X45" s="1">
        <v>0.36363636363636365</v>
      </c>
      <c r="Y45" s="1">
        <v>2.1818181818181819E-3</v>
      </c>
      <c r="Z45">
        <v>1.25</v>
      </c>
      <c r="AA45" s="1">
        <v>3.4374999999999996E-3</v>
      </c>
      <c r="AF45">
        <v>1.5</v>
      </c>
      <c r="AG45">
        <v>1.0999999999999999E-2</v>
      </c>
      <c r="AH45">
        <v>0.5</v>
      </c>
      <c r="AI45">
        <v>2.5000000000000001E-3</v>
      </c>
      <c r="AJ45">
        <v>0.5</v>
      </c>
      <c r="AK45">
        <v>3.0000000000000001E-3</v>
      </c>
      <c r="AL45">
        <v>10</v>
      </c>
      <c r="AM45">
        <v>0.05</v>
      </c>
      <c r="AN45">
        <v>0.5</v>
      </c>
      <c r="AO45">
        <v>3.0000000000000001E-3</v>
      </c>
      <c r="AR45">
        <v>0.75</v>
      </c>
      <c r="AS45" s="1">
        <v>6.0499999999999998E-3</v>
      </c>
      <c r="AT45" s="1"/>
      <c r="AU45" s="1"/>
      <c r="AV45">
        <v>0.75</v>
      </c>
      <c r="AW45">
        <v>1.95E-2</v>
      </c>
      <c r="AZ45" s="4"/>
    </row>
    <row r="46" spans="1:52" x14ac:dyDescent="0.3">
      <c r="A46" s="8" t="s">
        <v>44</v>
      </c>
      <c r="N46">
        <v>0.5</v>
      </c>
      <c r="O46" s="1">
        <v>5.6499999999999996E-3</v>
      </c>
      <c r="P46" s="1"/>
      <c r="Q46" s="1"/>
      <c r="X46" s="1">
        <v>1.0909090909090908</v>
      </c>
      <c r="Y46" s="1">
        <v>6.9454545454545455E-3</v>
      </c>
      <c r="Z46">
        <v>13.125</v>
      </c>
      <c r="AA46" s="1">
        <v>4.4374999999999991E-2</v>
      </c>
      <c r="AD46">
        <v>6.75</v>
      </c>
      <c r="AE46" s="1">
        <v>3.2875000000000001E-2</v>
      </c>
      <c r="AJ46">
        <v>0.5</v>
      </c>
      <c r="AK46">
        <v>3.5000000000000001E-3</v>
      </c>
      <c r="AN46">
        <v>0.5</v>
      </c>
      <c r="AO46" t="s">
        <v>7</v>
      </c>
      <c r="AP46" s="1">
        <v>16.829268292682929</v>
      </c>
      <c r="AQ46" s="1">
        <v>4.104699583581203</v>
      </c>
      <c r="AS46" s="1"/>
      <c r="AT46" s="1">
        <v>23.421052631578949</v>
      </c>
      <c r="AU46" s="1">
        <v>8.4342105263157899E-2</v>
      </c>
      <c r="AV46">
        <v>91</v>
      </c>
      <c r="AW46">
        <v>0.41469999999999996</v>
      </c>
      <c r="AZ46" s="4"/>
    </row>
    <row r="47" spans="1:52" x14ac:dyDescent="0.3">
      <c r="A47" s="8" t="s">
        <v>46</v>
      </c>
      <c r="J47">
        <v>1</v>
      </c>
      <c r="K47">
        <v>4.0000000000000001E-3</v>
      </c>
      <c r="L47">
        <v>1.5</v>
      </c>
      <c r="M47">
        <v>3.5000000000000001E-3</v>
      </c>
      <c r="P47" s="1"/>
      <c r="Q47" s="1"/>
      <c r="V47">
        <v>29.5</v>
      </c>
      <c r="W47">
        <v>5.8000000000000003E-2</v>
      </c>
      <c r="X47" s="1">
        <v>0.72727272727272729</v>
      </c>
      <c r="Y47" s="1">
        <v>2.8727272727272729E-3</v>
      </c>
      <c r="AA47" s="1"/>
      <c r="AD47">
        <v>0.5</v>
      </c>
      <c r="AE47" s="1">
        <v>3.8E-3</v>
      </c>
      <c r="AH47">
        <v>1.5</v>
      </c>
      <c r="AI47">
        <v>3.0000000000000001E-3</v>
      </c>
      <c r="AJ47">
        <v>1.5</v>
      </c>
      <c r="AK47">
        <v>4.0000000000000001E-3</v>
      </c>
      <c r="AL47">
        <v>1</v>
      </c>
      <c r="AM47">
        <v>2E-3</v>
      </c>
      <c r="AP47" s="1"/>
      <c r="AQ47" s="1"/>
      <c r="AR47">
        <v>0.5</v>
      </c>
      <c r="AS47" s="1">
        <v>1E-3</v>
      </c>
      <c r="AT47" s="1"/>
      <c r="AU47" s="1"/>
      <c r="AV47">
        <v>1.25</v>
      </c>
      <c r="AW47">
        <v>3.0000000000000001E-3</v>
      </c>
      <c r="AX47">
        <v>0.5</v>
      </c>
      <c r="AY47">
        <v>1.5E-3</v>
      </c>
      <c r="AZ47" s="4"/>
    </row>
    <row r="48" spans="1:52" x14ac:dyDescent="0.3">
      <c r="A48" s="8" t="s">
        <v>42</v>
      </c>
      <c r="P48" s="1"/>
      <c r="Q48" s="1"/>
      <c r="V48">
        <v>2</v>
      </c>
      <c r="W48">
        <v>2.5999999999999999E-2</v>
      </c>
      <c r="X48" s="1"/>
      <c r="Y48" s="1"/>
      <c r="AA48" s="1"/>
      <c r="AE48" s="1"/>
      <c r="AP48" s="1"/>
      <c r="AQ48" s="1"/>
      <c r="AS48" s="1"/>
      <c r="AT48" s="1"/>
      <c r="AU48" s="1"/>
      <c r="AZ48" s="4"/>
    </row>
    <row r="49" spans="1:52" x14ac:dyDescent="0.3">
      <c r="A49" s="8" t="s">
        <v>97</v>
      </c>
      <c r="P49" s="1"/>
      <c r="Q49" s="1"/>
      <c r="V49">
        <v>1</v>
      </c>
      <c r="W49">
        <v>4.0000000000000001E-3</v>
      </c>
      <c r="X49" s="1"/>
      <c r="Y49" s="1"/>
      <c r="AA49" s="1"/>
      <c r="AE49" s="1"/>
      <c r="AP49" s="1"/>
      <c r="AQ49" s="1"/>
      <c r="AS49" s="1"/>
      <c r="AT49" s="1"/>
      <c r="AU49" s="1"/>
      <c r="AZ49" s="4"/>
    </row>
    <row r="50" spans="1:52" x14ac:dyDescent="0.3">
      <c r="A50" s="8" t="s">
        <v>41</v>
      </c>
      <c r="P50" s="1"/>
      <c r="Q50" s="1"/>
      <c r="R50">
        <v>2</v>
      </c>
      <c r="S50">
        <v>0.44500000000000001</v>
      </c>
      <c r="X50" s="1"/>
      <c r="Y50" s="1"/>
      <c r="AA50" s="1"/>
      <c r="AD50">
        <v>0.5</v>
      </c>
      <c r="AE50" s="1">
        <v>5.2400000000000002E-2</v>
      </c>
      <c r="AL50">
        <v>2</v>
      </c>
      <c r="AM50">
        <v>0.60499999999999998</v>
      </c>
      <c r="AP50" s="1"/>
      <c r="AQ50" s="1"/>
      <c r="AS50" s="1"/>
      <c r="AT50" s="1"/>
      <c r="AU50" s="1"/>
      <c r="AZ50" s="4"/>
    </row>
    <row r="51" spans="1:52" x14ac:dyDescent="0.3">
      <c r="A51" s="8" t="s">
        <v>331</v>
      </c>
      <c r="J51">
        <v>1.5</v>
      </c>
      <c r="K51">
        <v>3.0000000000000001E-3</v>
      </c>
      <c r="P51" s="1"/>
      <c r="Q51" s="1"/>
      <c r="R51">
        <v>44.5</v>
      </c>
      <c r="S51">
        <v>0.45800000000000002</v>
      </c>
      <c r="V51">
        <v>22.5</v>
      </c>
      <c r="W51">
        <v>5.9499999999999997E-2</v>
      </c>
      <c r="X51" s="1"/>
      <c r="Y51" s="1"/>
      <c r="AA51" s="1"/>
      <c r="AD51">
        <v>3.5</v>
      </c>
      <c r="AE51" s="1">
        <v>2.5425E-2</v>
      </c>
      <c r="AF51">
        <v>1.5</v>
      </c>
      <c r="AG51">
        <v>1.8499999999999999E-2</v>
      </c>
      <c r="AH51">
        <v>0.5</v>
      </c>
      <c r="AI51">
        <v>3.0000000000000001E-3</v>
      </c>
      <c r="AJ51">
        <v>1</v>
      </c>
      <c r="AK51" t="s">
        <v>7</v>
      </c>
      <c r="AL51">
        <v>224</v>
      </c>
      <c r="AM51">
        <v>1.375</v>
      </c>
      <c r="AN51">
        <v>2.5</v>
      </c>
      <c r="AO51">
        <v>1.4500000000000001E-2</v>
      </c>
      <c r="AP51" s="1"/>
      <c r="AQ51" s="1"/>
      <c r="AS51" s="1"/>
      <c r="AT51" s="1">
        <v>1.3157894736842106</v>
      </c>
      <c r="AU51" s="1">
        <v>8.6842105263157908E-3</v>
      </c>
      <c r="AX51">
        <v>1</v>
      </c>
      <c r="AY51">
        <v>4.4999999999999997E-3</v>
      </c>
      <c r="AZ51" s="5"/>
    </row>
    <row r="52" spans="1:52" x14ac:dyDescent="0.3">
      <c r="A52" s="8" t="s">
        <v>78</v>
      </c>
      <c r="J52">
        <v>1</v>
      </c>
      <c r="K52" t="s">
        <v>7</v>
      </c>
      <c r="L52">
        <v>2.5</v>
      </c>
      <c r="M52" t="s">
        <v>7</v>
      </c>
      <c r="P52" s="1">
        <v>0.48780487804878053</v>
      </c>
      <c r="Q52" s="1" t="s">
        <v>7</v>
      </c>
      <c r="V52">
        <v>274.5</v>
      </c>
      <c r="W52">
        <v>0.1065</v>
      </c>
      <c r="X52" s="1"/>
      <c r="Y52" s="1"/>
      <c r="AA52" s="1"/>
      <c r="AE52" s="1"/>
      <c r="AF52">
        <v>1</v>
      </c>
      <c r="AG52" t="s">
        <v>7</v>
      </c>
      <c r="AJ52">
        <v>2.5</v>
      </c>
      <c r="AK52" t="s">
        <v>7</v>
      </c>
      <c r="AP52" s="1">
        <v>0.73170731707317083</v>
      </c>
      <c r="AQ52" s="1">
        <v>0.17846519928613924</v>
      </c>
      <c r="AS52" s="1"/>
      <c r="AZ52" s="4"/>
    </row>
    <row r="53" spans="1:52" x14ac:dyDescent="0.3">
      <c r="A53" s="8" t="s">
        <v>43</v>
      </c>
      <c r="J53">
        <v>5.5</v>
      </c>
      <c r="K53" t="s">
        <v>7</v>
      </c>
      <c r="L53">
        <v>0.5</v>
      </c>
      <c r="M53" t="s">
        <v>7</v>
      </c>
      <c r="P53" s="1">
        <v>0.48780487804878053</v>
      </c>
      <c r="Q53" s="1">
        <v>0.11897679952409282</v>
      </c>
      <c r="X53" s="1">
        <v>0.72727272727272729</v>
      </c>
      <c r="Y53" s="1">
        <v>2.1818181818181816E-4</v>
      </c>
      <c r="AA53" s="1"/>
      <c r="AD53">
        <v>0.25</v>
      </c>
      <c r="AE53" s="1">
        <v>5.7499999999999999E-4</v>
      </c>
      <c r="AP53" s="1">
        <v>0.48780487804878053</v>
      </c>
      <c r="AQ53" s="1">
        <v>0.11897679952409282</v>
      </c>
      <c r="AR53">
        <v>0.5</v>
      </c>
      <c r="AS53" s="1">
        <v>1E-4</v>
      </c>
      <c r="AT53" s="1">
        <v>0.78947368421052633</v>
      </c>
      <c r="AU53" s="1">
        <v>4.2105263157894739E-4</v>
      </c>
      <c r="AV53">
        <v>0.5</v>
      </c>
      <c r="AW53" t="s">
        <v>7</v>
      </c>
      <c r="AZ53" s="4"/>
    </row>
    <row r="54" spans="1:52" x14ac:dyDescent="0.3">
      <c r="A54" s="8" t="s">
        <v>98</v>
      </c>
      <c r="D54">
        <v>0.5</v>
      </c>
      <c r="E54">
        <v>6.0000000000000001E-3</v>
      </c>
      <c r="P54" s="1"/>
      <c r="Q54" s="1"/>
      <c r="V54">
        <v>0.5</v>
      </c>
      <c r="W54">
        <v>4.4999999999999997E-3</v>
      </c>
      <c r="X54" s="1"/>
      <c r="Y54" s="1"/>
      <c r="AA54" s="1"/>
      <c r="AE54" s="1"/>
      <c r="AJ54">
        <v>0.5</v>
      </c>
      <c r="AK54">
        <v>3.5000000000000001E-3</v>
      </c>
      <c r="AP54" s="1"/>
      <c r="AQ54" s="1"/>
      <c r="AS54" s="1"/>
      <c r="AT54" s="1"/>
      <c r="AU54" s="1"/>
      <c r="AX54">
        <v>0.5</v>
      </c>
      <c r="AY54">
        <v>3.0000000000000001E-3</v>
      </c>
      <c r="AZ54" s="4"/>
    </row>
    <row r="55" spans="1:52" x14ac:dyDescent="0.3">
      <c r="A55" s="8" t="s">
        <v>47</v>
      </c>
      <c r="P55" s="1"/>
      <c r="Q55" s="1"/>
      <c r="V55">
        <v>2</v>
      </c>
      <c r="W55">
        <v>3.3000000000000002E-2</v>
      </c>
      <c r="X55" s="1"/>
      <c r="Y55" s="1"/>
      <c r="AA55" s="1"/>
      <c r="AE55" s="1"/>
      <c r="AP55" s="1"/>
      <c r="AQ55" s="1"/>
      <c r="AS55" s="1"/>
      <c r="AT55" s="1"/>
      <c r="AU55" s="1"/>
      <c r="AZ55" s="4"/>
    </row>
    <row r="56" spans="1:52" x14ac:dyDescent="0.3">
      <c r="A56" s="8" t="s">
        <v>48</v>
      </c>
      <c r="L56">
        <v>0.5</v>
      </c>
      <c r="M56" t="s">
        <v>7</v>
      </c>
      <c r="P56" s="1"/>
      <c r="Q56" s="1"/>
      <c r="V56">
        <v>21</v>
      </c>
      <c r="W56">
        <v>9.8500000000000004E-2</v>
      </c>
      <c r="X56" s="1">
        <v>1.4545454545454546</v>
      </c>
      <c r="Y56" s="1">
        <v>1.4545454545454547E-3</v>
      </c>
      <c r="Z56">
        <v>0.625</v>
      </c>
      <c r="AA56" s="1" t="s">
        <v>7</v>
      </c>
      <c r="AD56">
        <v>1</v>
      </c>
      <c r="AE56" s="1" t="s">
        <v>7</v>
      </c>
      <c r="AH56">
        <v>0.5</v>
      </c>
      <c r="AI56">
        <v>3.5000000000000001E-3</v>
      </c>
      <c r="AJ56">
        <v>1</v>
      </c>
      <c r="AK56">
        <v>4.0000000000000001E-3</v>
      </c>
      <c r="AL56">
        <v>2</v>
      </c>
      <c r="AM56">
        <v>3.2000000000000001E-2</v>
      </c>
      <c r="AP56" s="1"/>
      <c r="AQ56" s="1"/>
      <c r="AS56" s="1"/>
      <c r="AT56" s="1"/>
      <c r="AU56" s="1"/>
      <c r="AV56">
        <v>0.75</v>
      </c>
      <c r="AW56">
        <v>1E-3</v>
      </c>
      <c r="AZ56" s="4"/>
    </row>
    <row r="57" spans="1:52" x14ac:dyDescent="0.3">
      <c r="A57" s="8" t="s">
        <v>49</v>
      </c>
      <c r="L57">
        <v>5</v>
      </c>
      <c r="M57">
        <v>1E-3</v>
      </c>
      <c r="P57" s="1"/>
      <c r="Q57" s="1"/>
      <c r="V57">
        <v>47.5</v>
      </c>
      <c r="W57">
        <v>0.2185</v>
      </c>
      <c r="X57" s="1"/>
      <c r="Y57" s="1"/>
      <c r="AA57" s="1"/>
      <c r="AE57" s="1"/>
      <c r="AP57" s="1"/>
      <c r="AQ57" s="1"/>
      <c r="AR57">
        <v>0.25</v>
      </c>
      <c r="AS57" s="1">
        <v>5.875E-3</v>
      </c>
      <c r="AT57" s="1"/>
      <c r="AU57" s="1"/>
      <c r="AV57">
        <v>28.25</v>
      </c>
      <c r="AW57" s="1">
        <v>0.13092500000000001</v>
      </c>
      <c r="AX57">
        <v>1</v>
      </c>
      <c r="AY57">
        <v>3.0000000000000001E-3</v>
      </c>
      <c r="AZ57" s="4"/>
    </row>
    <row r="58" spans="1:52" x14ac:dyDescent="0.3">
      <c r="A58" s="8" t="s">
        <v>99</v>
      </c>
      <c r="B58">
        <v>0.25</v>
      </c>
      <c r="C58">
        <v>5.7999999999999996E-3</v>
      </c>
      <c r="F58">
        <v>1.5</v>
      </c>
      <c r="G58">
        <v>3.0000000000000001E-3</v>
      </c>
      <c r="H58">
        <v>1.5</v>
      </c>
      <c r="I58">
        <v>5.0000000000000001E-3</v>
      </c>
      <c r="J58">
        <v>0.5</v>
      </c>
      <c r="K58" t="s">
        <v>7</v>
      </c>
      <c r="N58">
        <v>0.5</v>
      </c>
      <c r="O58" s="1">
        <v>6.1499999999999999E-2</v>
      </c>
      <c r="P58" s="1">
        <v>1.2195121951219514</v>
      </c>
      <c r="Q58" s="1">
        <v>0.29744199881023209</v>
      </c>
      <c r="R58">
        <v>1</v>
      </c>
      <c r="S58">
        <v>3.4000000000000002E-2</v>
      </c>
      <c r="V58">
        <v>32</v>
      </c>
      <c r="W58">
        <v>0.1905</v>
      </c>
      <c r="X58" s="1">
        <v>0.36363636363636365</v>
      </c>
      <c r="Y58" s="1">
        <v>3.6363636363636364E-3</v>
      </c>
      <c r="AA58" s="1"/>
      <c r="AB58">
        <f>19/2</f>
        <v>9.5</v>
      </c>
      <c r="AC58">
        <f>0.065/2</f>
        <v>3.2500000000000001E-2</v>
      </c>
      <c r="AD58">
        <v>0.75</v>
      </c>
      <c r="AE58" s="1">
        <v>7.2500000000000004E-3</v>
      </c>
      <c r="AF58">
        <v>2</v>
      </c>
      <c r="AG58">
        <v>8.5000000000000006E-3</v>
      </c>
      <c r="AH58">
        <v>1.5</v>
      </c>
      <c r="AI58" t="s">
        <v>7</v>
      </c>
      <c r="AJ58">
        <v>5.5</v>
      </c>
      <c r="AK58">
        <v>3.2000000000000001E-2</v>
      </c>
      <c r="AL58">
        <v>52</v>
      </c>
      <c r="AM58">
        <v>0.7</v>
      </c>
      <c r="AN58">
        <v>0.5</v>
      </c>
      <c r="AO58">
        <v>2E-3</v>
      </c>
      <c r="AP58" s="1"/>
      <c r="AQ58" s="1"/>
      <c r="AR58">
        <v>2</v>
      </c>
      <c r="AS58" s="1">
        <v>5.0000000000000001E-3</v>
      </c>
      <c r="AT58" s="1">
        <v>3.4210526315789473</v>
      </c>
      <c r="AU58" s="1">
        <v>8.0263157894736852E-3</v>
      </c>
      <c r="AV58">
        <v>1.25</v>
      </c>
      <c r="AW58">
        <v>3.15E-2</v>
      </c>
      <c r="AX58">
        <v>1.5</v>
      </c>
      <c r="AY58">
        <v>7.4999999999999997E-3</v>
      </c>
      <c r="AZ58" s="5"/>
    </row>
    <row r="59" spans="1:52" x14ac:dyDescent="0.3">
      <c r="A59" s="8" t="s">
        <v>100</v>
      </c>
      <c r="N59">
        <v>0.5</v>
      </c>
      <c r="O59" s="1">
        <v>6.3499999999999997E-3</v>
      </c>
      <c r="P59" s="1">
        <v>0.24390243902439027</v>
      </c>
      <c r="Q59" s="1">
        <v>5.9488399762046409E-2</v>
      </c>
      <c r="X59" s="1">
        <v>12.727272727272727</v>
      </c>
      <c r="Y59" s="1">
        <v>3.8181818181818178E-2</v>
      </c>
      <c r="AA59" s="1"/>
      <c r="AE59" s="1"/>
      <c r="AP59" s="1"/>
      <c r="AQ59" s="1"/>
      <c r="AS59" s="1"/>
      <c r="AT59" s="1"/>
      <c r="AU59" s="1"/>
      <c r="AZ59" s="4"/>
    </row>
    <row r="60" spans="1:52" x14ac:dyDescent="0.3">
      <c r="A60" s="8" t="s">
        <v>50</v>
      </c>
      <c r="O60" s="1"/>
      <c r="P60" s="1"/>
      <c r="Q60" s="1"/>
      <c r="X60" s="1"/>
      <c r="Y60" s="1"/>
      <c r="AA60" s="1"/>
      <c r="AE60" s="1"/>
      <c r="AP60" s="1">
        <v>0.24390243902439027</v>
      </c>
      <c r="AQ60" s="1">
        <v>5.9488399762046409E-2</v>
      </c>
      <c r="AS60" s="1"/>
      <c r="AT60" s="1"/>
      <c r="AU60" s="1"/>
      <c r="AZ60" s="4"/>
    </row>
    <row r="61" spans="1:52" x14ac:dyDescent="0.3">
      <c r="O61" s="1"/>
      <c r="P61" s="1"/>
      <c r="Q61" s="1"/>
      <c r="X61" s="1"/>
      <c r="Y61" s="1"/>
      <c r="AA61" s="1"/>
      <c r="AE61" s="1"/>
      <c r="AP61" s="1"/>
      <c r="AQ61" s="1"/>
      <c r="AS61" s="1"/>
      <c r="AT61" s="1"/>
      <c r="AU61" s="1"/>
    </row>
    <row r="62" spans="1:52" x14ac:dyDescent="0.3">
      <c r="A62" s="2" t="s">
        <v>51</v>
      </c>
      <c r="O62" s="1"/>
      <c r="P62" s="1"/>
      <c r="Q62" s="1"/>
      <c r="X62" s="1"/>
      <c r="Y62" s="1"/>
      <c r="AA62" s="1"/>
      <c r="AE62" s="1"/>
      <c r="AP62" s="1"/>
      <c r="AQ62" s="1"/>
      <c r="AS62" s="1"/>
      <c r="AT62" s="1"/>
      <c r="AU62" s="1"/>
    </row>
    <row r="63" spans="1:52" x14ac:dyDescent="0.3">
      <c r="A63" t="s">
        <v>52</v>
      </c>
      <c r="B63">
        <v>78.75</v>
      </c>
      <c r="C63" s="1">
        <v>1.7745250000000001</v>
      </c>
      <c r="F63">
        <v>17</v>
      </c>
      <c r="G63">
        <v>0.76249999999999996</v>
      </c>
      <c r="N63">
        <v>5.5</v>
      </c>
      <c r="O63" s="1">
        <v>0.1045</v>
      </c>
      <c r="P63" s="1">
        <v>9.0243902439024399</v>
      </c>
      <c r="Q63" s="1">
        <v>2.2010707911957175</v>
      </c>
      <c r="V63">
        <v>6.5</v>
      </c>
      <c r="W63">
        <v>0.1115</v>
      </c>
      <c r="X63" s="1">
        <v>5.0909090909090908</v>
      </c>
      <c r="Y63" s="1">
        <v>0.15727272727272726</v>
      </c>
      <c r="AA63" s="1"/>
      <c r="AD63">
        <v>10.75</v>
      </c>
      <c r="AE63" s="1">
        <v>0.18512500000000001</v>
      </c>
      <c r="AF63">
        <v>10.5</v>
      </c>
      <c r="AG63">
        <v>0.52049999999999996</v>
      </c>
      <c r="AJ63">
        <v>0.5</v>
      </c>
      <c r="AK63">
        <v>8.5000000000000006E-3</v>
      </c>
      <c r="AL63">
        <v>8</v>
      </c>
      <c r="AM63">
        <v>0.49</v>
      </c>
      <c r="AP63" s="1">
        <v>9.7560975609756113</v>
      </c>
      <c r="AQ63" s="1">
        <v>2.3795359904818567</v>
      </c>
      <c r="AR63">
        <v>3</v>
      </c>
      <c r="AS63" s="1">
        <v>8.7925000000000003E-2</v>
      </c>
      <c r="AT63" s="1">
        <v>2.8947368421052633</v>
      </c>
      <c r="AU63" s="1">
        <v>6.5105263157894736E-2</v>
      </c>
      <c r="AV63">
        <v>4.25</v>
      </c>
      <c r="AW63" s="1">
        <v>6.275E-2</v>
      </c>
      <c r="AX63">
        <v>0.5</v>
      </c>
      <c r="AY63">
        <v>7.4999999999999997E-3</v>
      </c>
      <c r="AZ63" s="5"/>
    </row>
    <row r="64" spans="1:52" x14ac:dyDescent="0.3">
      <c r="A64" t="s">
        <v>53</v>
      </c>
      <c r="C64" s="1"/>
      <c r="D64">
        <v>2</v>
      </c>
      <c r="E64">
        <v>0.11700000000000001</v>
      </c>
      <c r="F64">
        <v>3</v>
      </c>
      <c r="G64">
        <v>0.26</v>
      </c>
      <c r="O64" s="1"/>
      <c r="P64" s="1"/>
      <c r="Q64" s="1"/>
      <c r="V64">
        <v>4</v>
      </c>
      <c r="W64">
        <v>9.2999999999999999E-2</v>
      </c>
      <c r="X64" s="1"/>
      <c r="Y64" s="1"/>
      <c r="AA64" s="1"/>
      <c r="AE64" s="1"/>
      <c r="AP64" s="1"/>
      <c r="AQ64" s="1"/>
      <c r="AS64" s="1"/>
      <c r="AT64" s="1"/>
      <c r="AU64" s="1"/>
      <c r="AW64" s="1"/>
      <c r="AZ64" s="5"/>
    </row>
    <row r="65" spans="1:52" x14ac:dyDescent="0.3">
      <c r="A65" t="s">
        <v>54</v>
      </c>
      <c r="C65" s="1"/>
      <c r="O65" s="1"/>
      <c r="P65" s="1"/>
      <c r="Q65" s="1"/>
      <c r="V65">
        <v>0.5</v>
      </c>
      <c r="W65">
        <v>4.8500000000000001E-2</v>
      </c>
      <c r="X65" s="1">
        <v>5.8181818181818183</v>
      </c>
      <c r="Y65" s="1">
        <v>0.18876363636363636</v>
      </c>
      <c r="AA65" s="1"/>
      <c r="AE65" s="1"/>
      <c r="AL65">
        <v>1</v>
      </c>
      <c r="AM65">
        <v>0.1205</v>
      </c>
      <c r="AP65" s="1"/>
      <c r="AQ65" s="1"/>
      <c r="AS65" s="1"/>
      <c r="AT65" s="1"/>
      <c r="AU65" s="1"/>
      <c r="AW65" s="1"/>
      <c r="AZ65" s="5"/>
    </row>
    <row r="66" spans="1:52" x14ac:dyDescent="0.3">
      <c r="A66" t="s">
        <v>55</v>
      </c>
      <c r="B66">
        <v>0.25</v>
      </c>
      <c r="C66" s="1">
        <v>8.2500000000000004E-3</v>
      </c>
      <c r="N66">
        <v>0.25</v>
      </c>
      <c r="O66" s="1">
        <v>9.2999999999999992E-3</v>
      </c>
      <c r="P66" s="1">
        <v>0.97560975609756106</v>
      </c>
      <c r="Q66" s="1">
        <v>0.23795359904818564</v>
      </c>
      <c r="T66">
        <v>1</v>
      </c>
      <c r="U66">
        <v>1.2500000000000001E-2</v>
      </c>
      <c r="V66">
        <v>6</v>
      </c>
      <c r="W66">
        <v>0.13400000000000001</v>
      </c>
      <c r="X66" s="1"/>
      <c r="Y66" s="1"/>
      <c r="AA66" s="1"/>
      <c r="AD66">
        <v>8.5</v>
      </c>
      <c r="AE66" s="1">
        <v>0.26500000000000001</v>
      </c>
      <c r="AL66">
        <v>4.5</v>
      </c>
      <c r="AM66">
        <v>0.30649999999999999</v>
      </c>
      <c r="AP66" s="1"/>
      <c r="AQ66" s="1"/>
      <c r="AR66">
        <v>1.5</v>
      </c>
      <c r="AS66" s="1">
        <v>2.8749999999999998E-2</v>
      </c>
      <c r="AT66" s="1"/>
      <c r="AU66" s="1"/>
      <c r="AV66">
        <v>1</v>
      </c>
      <c r="AW66" s="1">
        <v>1.46E-2</v>
      </c>
      <c r="AZ66" s="5"/>
    </row>
    <row r="67" spans="1:52" x14ac:dyDescent="0.3">
      <c r="A67" t="s">
        <v>56</v>
      </c>
      <c r="B67">
        <v>0.25</v>
      </c>
      <c r="C67" s="1">
        <v>1.9474999999999999E-2</v>
      </c>
      <c r="D67">
        <v>0.5</v>
      </c>
      <c r="E67">
        <v>5.6500000000000002E-2</v>
      </c>
      <c r="F67">
        <v>20</v>
      </c>
      <c r="G67">
        <v>2.8940000000000001</v>
      </c>
      <c r="H67">
        <v>4</v>
      </c>
      <c r="I67">
        <v>0.26850000000000002</v>
      </c>
      <c r="N67">
        <v>0.5</v>
      </c>
      <c r="O67" s="1">
        <v>8.6999999999999994E-2</v>
      </c>
      <c r="P67" s="1">
        <v>3.4146341463414638</v>
      </c>
      <c r="Q67" s="1">
        <v>0.83283759666864976</v>
      </c>
      <c r="V67">
        <v>1.5</v>
      </c>
      <c r="W67">
        <v>2.8000000000000001E-2</v>
      </c>
      <c r="X67" s="1">
        <v>0.36363636363636365</v>
      </c>
      <c r="Y67" s="1">
        <v>1.1418181818181817E-2</v>
      </c>
      <c r="Z67">
        <v>0.625</v>
      </c>
      <c r="AA67" s="1">
        <v>6.4187499999999995E-2</v>
      </c>
      <c r="AD67">
        <v>8.25</v>
      </c>
      <c r="AE67" s="1">
        <v>0.35199999999999998</v>
      </c>
      <c r="AF67">
        <v>7</v>
      </c>
      <c r="AG67">
        <v>0.47</v>
      </c>
      <c r="AJ67">
        <v>1</v>
      </c>
      <c r="AK67">
        <v>3.6999999999999998E-2</v>
      </c>
      <c r="AL67">
        <v>7.5</v>
      </c>
      <c r="AM67">
        <v>0.92449999999999999</v>
      </c>
      <c r="AN67">
        <v>2.5</v>
      </c>
      <c r="AO67">
        <v>7.4999999999999997E-2</v>
      </c>
      <c r="AP67" s="1">
        <v>1.2195121951219514</v>
      </c>
      <c r="AQ67" s="1">
        <v>0.29744199881023209</v>
      </c>
      <c r="AR67">
        <v>1.75</v>
      </c>
      <c r="AS67" s="1">
        <v>7.2975000000000012E-2</v>
      </c>
      <c r="AT67" s="1">
        <v>4.7368421052631584</v>
      </c>
      <c r="AU67" s="1">
        <v>8.0263157894736856E-2</v>
      </c>
      <c r="AV67">
        <v>0.25</v>
      </c>
      <c r="AW67" s="1">
        <v>1.7024999999999998E-2</v>
      </c>
      <c r="AZ67" s="5"/>
    </row>
    <row r="68" spans="1:52" x14ac:dyDescent="0.3">
      <c r="A68" t="s">
        <v>57</v>
      </c>
      <c r="B68">
        <v>4.25</v>
      </c>
      <c r="C68" s="1">
        <v>0.27347500000000002</v>
      </c>
      <c r="F68">
        <v>1</v>
      </c>
      <c r="G68">
        <v>0.34050000000000002</v>
      </c>
      <c r="H68">
        <v>12.5</v>
      </c>
      <c r="I68">
        <v>1.0702</v>
      </c>
      <c r="N68">
        <v>1</v>
      </c>
      <c r="O68" s="1">
        <v>9.6150000000000013E-2</v>
      </c>
      <c r="P68" s="1"/>
      <c r="Q68" s="1"/>
      <c r="T68">
        <v>3.5</v>
      </c>
      <c r="U68">
        <v>0.14749999999999999</v>
      </c>
      <c r="V68">
        <v>8</v>
      </c>
      <c r="W68">
        <v>0.66649999999999998</v>
      </c>
      <c r="X68" s="1">
        <v>3.2727272727272729</v>
      </c>
      <c r="Y68" s="1">
        <v>0.32589090909090906</v>
      </c>
      <c r="Z68">
        <v>3.75</v>
      </c>
      <c r="AA68" s="1">
        <v>0.16218749999999998</v>
      </c>
      <c r="AD68">
        <v>4.25</v>
      </c>
      <c r="AE68" s="1">
        <v>0.47175</v>
      </c>
      <c r="AF68">
        <v>23.5</v>
      </c>
      <c r="AG68">
        <v>3.3115000000000001</v>
      </c>
      <c r="AH68">
        <v>1</v>
      </c>
      <c r="AI68">
        <v>0.113</v>
      </c>
      <c r="AL68">
        <v>12.5</v>
      </c>
      <c r="AM68">
        <v>1.3759999999999999</v>
      </c>
      <c r="AP68" s="1">
        <v>1.2195121951219514</v>
      </c>
      <c r="AQ68" s="1">
        <v>0.29744199881023209</v>
      </c>
      <c r="AR68">
        <v>0.25</v>
      </c>
      <c r="AS68" s="1">
        <v>4.3249999999999997E-2</v>
      </c>
      <c r="AT68" s="1"/>
      <c r="AU68" s="1"/>
      <c r="AV68">
        <v>0.75</v>
      </c>
      <c r="AW68" s="1">
        <v>4.3525000000000001E-2</v>
      </c>
      <c r="AZ68" s="5"/>
    </row>
    <row r="69" spans="1:52" x14ac:dyDescent="0.3">
      <c r="A69" t="s">
        <v>15</v>
      </c>
      <c r="B69">
        <v>25.25</v>
      </c>
      <c r="C69" s="1">
        <v>2.3791249999999997</v>
      </c>
      <c r="D69">
        <v>0.5</v>
      </c>
      <c r="E69">
        <v>8.0000000000000002E-3</v>
      </c>
      <c r="F69">
        <v>3</v>
      </c>
      <c r="G69">
        <v>0.50549999999999995</v>
      </c>
      <c r="H69">
        <v>4</v>
      </c>
      <c r="I69" s="1">
        <v>0.70124999999999993</v>
      </c>
      <c r="L69">
        <v>1</v>
      </c>
      <c r="M69">
        <v>6.1499999999999999E-2</v>
      </c>
      <c r="N69">
        <v>0.5</v>
      </c>
      <c r="O69" s="1">
        <v>1.8800000000000001E-2</v>
      </c>
      <c r="P69" s="1">
        <v>4.1463414634146343</v>
      </c>
      <c r="Q69" s="1">
        <v>1.0113027959547889</v>
      </c>
      <c r="T69">
        <v>1.5</v>
      </c>
      <c r="U69">
        <v>1.2999999999999999E-2</v>
      </c>
      <c r="V69">
        <v>12.5</v>
      </c>
      <c r="W69">
        <v>0.53649999999999998</v>
      </c>
      <c r="X69" s="1">
        <v>1.8181818181818181</v>
      </c>
      <c r="Y69" s="1">
        <v>0.16040000000000001</v>
      </c>
      <c r="Z69">
        <v>1.25</v>
      </c>
      <c r="AA69" s="1">
        <v>5.4625E-2</v>
      </c>
      <c r="AD69">
        <v>0.5</v>
      </c>
      <c r="AE69" s="1">
        <v>6.1000000000000004E-3</v>
      </c>
      <c r="AF69">
        <v>12.5</v>
      </c>
      <c r="AG69">
        <v>0.8095</v>
      </c>
      <c r="AJ69">
        <v>0.5</v>
      </c>
      <c r="AK69">
        <v>2.1999999999999999E-2</v>
      </c>
      <c r="AL69">
        <v>18</v>
      </c>
      <c r="AM69">
        <v>2.2694999999999999</v>
      </c>
      <c r="AP69" s="1">
        <v>0.73170731707317083</v>
      </c>
      <c r="AQ69" s="1">
        <v>0.17846519928613924</v>
      </c>
      <c r="AR69">
        <v>0.5</v>
      </c>
      <c r="AS69" s="1">
        <v>2.2725000000000002E-2</v>
      </c>
      <c r="AT69" s="1">
        <v>0.78947368421052633</v>
      </c>
      <c r="AU69" s="1">
        <v>1.2631578947368423E-2</v>
      </c>
      <c r="AV69">
        <v>0.5</v>
      </c>
      <c r="AW69" s="1">
        <v>6.6000000000000003E-2</v>
      </c>
      <c r="AZ69" s="5"/>
    </row>
    <row r="70" spans="1:52" x14ac:dyDescent="0.3">
      <c r="A70" t="s">
        <v>58</v>
      </c>
      <c r="C70" s="1"/>
      <c r="I70" s="1"/>
      <c r="P70" s="1"/>
      <c r="Q70" s="1"/>
      <c r="X70" s="1"/>
      <c r="Y70" s="1"/>
      <c r="AA70" s="1"/>
      <c r="AE70" s="1"/>
      <c r="AP70" s="1">
        <v>0.48780487804878053</v>
      </c>
      <c r="AQ70" s="1">
        <v>0.11897679952409282</v>
      </c>
      <c r="AR70">
        <v>0.5</v>
      </c>
      <c r="AS70" s="1">
        <v>1.7177499999999998E-2</v>
      </c>
      <c r="AT70" s="1">
        <v>0.52631578947368418</v>
      </c>
      <c r="AU70" s="1">
        <v>1.626315789473684E-2</v>
      </c>
      <c r="AV70">
        <v>0.5</v>
      </c>
      <c r="AW70" s="1">
        <v>1.6774999999999998E-2</v>
      </c>
      <c r="AZ70" s="5"/>
    </row>
    <row r="71" spans="1:52" x14ac:dyDescent="0.3">
      <c r="A71" t="s">
        <v>59</v>
      </c>
      <c r="C71" s="1"/>
      <c r="I71" s="1"/>
      <c r="P71" s="1"/>
      <c r="Q71" s="1"/>
      <c r="X71" s="1"/>
      <c r="Y71" s="1"/>
      <c r="Z71">
        <v>1.875</v>
      </c>
      <c r="AA71" s="1">
        <v>6.0874999999999999E-2</v>
      </c>
      <c r="AE71" s="1"/>
      <c r="AP71" s="1"/>
      <c r="AQ71" s="1"/>
      <c r="AS71" s="1"/>
      <c r="AT71" s="1"/>
      <c r="AU71" s="1"/>
      <c r="AW71" s="1"/>
      <c r="AZ71" s="5"/>
    </row>
    <row r="72" spans="1:52" x14ac:dyDescent="0.3">
      <c r="A72" t="s">
        <v>60</v>
      </c>
      <c r="C72" s="1"/>
      <c r="I72" s="1"/>
      <c r="P72" s="1"/>
      <c r="Q72" s="1"/>
      <c r="X72" s="1">
        <v>0.36363636363636365</v>
      </c>
      <c r="Y72" s="1">
        <v>1.1345454545454546E-2</v>
      </c>
      <c r="AA72" s="1"/>
      <c r="AD72">
        <v>0.5</v>
      </c>
      <c r="AE72" s="1">
        <v>1.9924999999999998E-2</v>
      </c>
      <c r="AP72" s="1">
        <v>1.2195121951219514</v>
      </c>
      <c r="AQ72" s="1">
        <v>0.29744199881023209</v>
      </c>
      <c r="AR72">
        <v>1</v>
      </c>
      <c r="AS72" s="1">
        <v>3.1925000000000002E-2</v>
      </c>
      <c r="AT72" s="1"/>
      <c r="AU72" s="1"/>
      <c r="AW72" s="1"/>
      <c r="AZ72" s="5"/>
    </row>
    <row r="73" spans="1:52" x14ac:dyDescent="0.3">
      <c r="A73" t="s">
        <v>61</v>
      </c>
      <c r="B73">
        <v>0.75</v>
      </c>
      <c r="C73" s="1">
        <v>0.334675</v>
      </c>
      <c r="I73" s="1"/>
      <c r="J73">
        <v>0.5</v>
      </c>
      <c r="K73">
        <v>7.4999999999999997E-2</v>
      </c>
      <c r="P73" s="1">
        <v>2.1951219512195124</v>
      </c>
      <c r="Q73" s="1">
        <v>0.53539559785841773</v>
      </c>
      <c r="X73" s="1">
        <v>1.4545454545454546</v>
      </c>
      <c r="Y73" s="1">
        <v>3.323636363636364E-2</v>
      </c>
      <c r="AA73" s="1"/>
      <c r="AD73">
        <v>1.75</v>
      </c>
      <c r="AE73" s="1">
        <v>0.1033</v>
      </c>
      <c r="AL73">
        <v>18.5</v>
      </c>
      <c r="AM73">
        <v>1.853</v>
      </c>
      <c r="AP73" s="1"/>
      <c r="AQ73" s="1"/>
      <c r="AS73" s="1"/>
      <c r="AT73" s="1"/>
      <c r="AU73" s="1"/>
      <c r="AW73" s="1"/>
      <c r="AZ73" s="5"/>
    </row>
    <row r="74" spans="1:52" x14ac:dyDescent="0.3">
      <c r="A74" t="s">
        <v>62</v>
      </c>
      <c r="C74" s="1"/>
      <c r="I74" s="1"/>
      <c r="P74" s="1">
        <v>0.97560975609756106</v>
      </c>
      <c r="Q74" s="1">
        <v>0.23795359904818564</v>
      </c>
      <c r="X74" s="1"/>
      <c r="Y74" s="1"/>
      <c r="AA74" s="1"/>
      <c r="AE74" s="1"/>
      <c r="AP74" s="1"/>
      <c r="AQ74" s="1"/>
      <c r="AS74" s="1"/>
      <c r="AT74" s="1"/>
      <c r="AU74" s="1"/>
      <c r="AW74" s="1"/>
      <c r="AZ74" s="5"/>
    </row>
    <row r="75" spans="1:52" x14ac:dyDescent="0.3">
      <c r="A75" t="s">
        <v>63</v>
      </c>
      <c r="C75" s="1"/>
      <c r="I75" s="1"/>
      <c r="P75" s="1">
        <v>0.73170731707317083</v>
      </c>
      <c r="Q75" s="1">
        <v>0.17846519928613924</v>
      </c>
      <c r="X75" s="1"/>
      <c r="Y75" s="1"/>
      <c r="Z75">
        <v>0.625</v>
      </c>
      <c r="AA75" s="1">
        <v>4.3749999999999995E-4</v>
      </c>
      <c r="AD75">
        <v>4.75</v>
      </c>
      <c r="AE75" s="1">
        <v>5.1374999999999997E-2</v>
      </c>
      <c r="AP75" s="1"/>
      <c r="AQ75" s="1"/>
      <c r="AS75" s="1"/>
      <c r="AT75" s="1">
        <v>0.52631578947368418</v>
      </c>
      <c r="AU75" s="1">
        <v>3.6842105263157898E-2</v>
      </c>
      <c r="AW75" s="1"/>
      <c r="AZ75" s="5"/>
    </row>
    <row r="76" spans="1:52" x14ac:dyDescent="0.3">
      <c r="A76" t="s">
        <v>64</v>
      </c>
      <c r="C76" s="1"/>
      <c r="I76" s="1"/>
      <c r="P76" s="1"/>
      <c r="Q76" s="1"/>
      <c r="X76" s="1"/>
      <c r="Y76" s="1"/>
      <c r="AA76" s="1"/>
      <c r="AD76">
        <v>68.5</v>
      </c>
      <c r="AE76" s="1">
        <v>1.1094249999999999</v>
      </c>
      <c r="AL76">
        <v>1.5</v>
      </c>
      <c r="AM76">
        <v>0.4824</v>
      </c>
      <c r="AP76" s="1"/>
      <c r="AQ76" s="1"/>
      <c r="AS76" s="1"/>
      <c r="AT76" s="1"/>
      <c r="AU76" s="1"/>
      <c r="AW76" s="1"/>
      <c r="AZ76" s="5"/>
    </row>
    <row r="77" spans="1:52" x14ac:dyDescent="0.3">
      <c r="A77" t="s">
        <v>65</v>
      </c>
      <c r="C77" s="1"/>
      <c r="I77" s="1"/>
      <c r="P77" s="1">
        <v>0.48780487804878053</v>
      </c>
      <c r="Q77" s="1">
        <v>0.11897679952409282</v>
      </c>
      <c r="V77">
        <v>1</v>
      </c>
      <c r="W77">
        <v>7.4999999999999997E-3</v>
      </c>
      <c r="X77" s="1"/>
      <c r="Y77" s="1"/>
      <c r="Z77">
        <v>0.625</v>
      </c>
      <c r="AA77" s="1">
        <v>1.1875E-3</v>
      </c>
      <c r="AE77" s="1"/>
      <c r="AF77">
        <v>0.5</v>
      </c>
      <c r="AG77">
        <v>1.7999999999999999E-2</v>
      </c>
      <c r="AP77" s="1">
        <v>0.48780487804878053</v>
      </c>
      <c r="AQ77" s="1">
        <v>0.11897679952409282</v>
      </c>
      <c r="AR77">
        <v>0.75</v>
      </c>
      <c r="AS77" s="1">
        <v>1.0725E-2</v>
      </c>
      <c r="AT77" s="1"/>
      <c r="AU77" s="1"/>
      <c r="AW77" s="1"/>
      <c r="AZ77" s="5"/>
    </row>
    <row r="78" spans="1:52" x14ac:dyDescent="0.3">
      <c r="A78" t="s">
        <v>66</v>
      </c>
      <c r="C78" s="1"/>
      <c r="I78" s="1"/>
      <c r="P78" s="1"/>
      <c r="Q78" s="1"/>
      <c r="X78" s="1"/>
      <c r="Y78" s="1"/>
      <c r="AA78" s="1"/>
      <c r="AE78" s="1"/>
      <c r="AP78" s="1"/>
      <c r="AQ78" s="1"/>
      <c r="AS78" s="1"/>
      <c r="AT78" s="1"/>
      <c r="AU78" s="1"/>
      <c r="AV78">
        <v>0.25</v>
      </c>
      <c r="AW78" s="1">
        <v>4.9249999999999997E-3</v>
      </c>
      <c r="AZ78" s="5"/>
    </row>
    <row r="79" spans="1:52" x14ac:dyDescent="0.3">
      <c r="A79" t="s">
        <v>67</v>
      </c>
      <c r="B79">
        <v>66</v>
      </c>
      <c r="C79" s="1">
        <v>0.74550000000000005</v>
      </c>
      <c r="D79">
        <v>46</v>
      </c>
      <c r="E79">
        <v>0.34300000000000003</v>
      </c>
      <c r="F79">
        <v>200.5</v>
      </c>
      <c r="G79">
        <v>2.1194999999999999</v>
      </c>
      <c r="H79">
        <v>142</v>
      </c>
      <c r="I79" s="1">
        <v>1.5185</v>
      </c>
      <c r="J79">
        <v>35.5</v>
      </c>
      <c r="K79">
        <v>0.22750000000000001</v>
      </c>
      <c r="L79">
        <v>65.5</v>
      </c>
      <c r="M79">
        <v>0.42049999999999998</v>
      </c>
      <c r="N79">
        <v>35.5</v>
      </c>
      <c r="O79">
        <v>0.49299999999999999</v>
      </c>
      <c r="P79" s="1">
        <v>67.073170731707322</v>
      </c>
      <c r="Q79" s="1">
        <v>16.359309934562763</v>
      </c>
      <c r="R79">
        <v>30.5</v>
      </c>
      <c r="S79">
        <v>0.25</v>
      </c>
      <c r="T79">
        <v>33</v>
      </c>
      <c r="U79">
        <v>0.31900000000000001</v>
      </c>
      <c r="V79">
        <v>427.5</v>
      </c>
      <c r="W79">
        <v>1.9395</v>
      </c>
      <c r="X79" s="1">
        <v>72.36363636363636</v>
      </c>
      <c r="Y79" s="1">
        <v>0.40094545454545455</v>
      </c>
      <c r="Z79">
        <v>125.625</v>
      </c>
      <c r="AA79" s="1">
        <v>0.85381249999999997</v>
      </c>
      <c r="AB79">
        <f>29/2</f>
        <v>14.5</v>
      </c>
      <c r="AC79">
        <f>0.246/2</f>
        <v>0.123</v>
      </c>
      <c r="AD79">
        <v>496</v>
      </c>
      <c r="AE79" s="1">
        <v>2.574525</v>
      </c>
      <c r="AF79">
        <v>764</v>
      </c>
      <c r="AG79">
        <v>4.3665000000000003</v>
      </c>
      <c r="AH79">
        <v>63.5</v>
      </c>
      <c r="AI79">
        <v>0.374</v>
      </c>
      <c r="AJ79">
        <v>73.5</v>
      </c>
      <c r="AK79">
        <v>0.52100000000000002</v>
      </c>
      <c r="AL79">
        <v>1293.5</v>
      </c>
      <c r="AM79">
        <v>14.192499999999999</v>
      </c>
      <c r="AN79">
        <v>22.5</v>
      </c>
      <c r="AO79">
        <v>0.23350000000000001</v>
      </c>
      <c r="AP79" s="1">
        <v>153.90243902439025</v>
      </c>
      <c r="AQ79" s="1">
        <v>37.537180249851282</v>
      </c>
      <c r="AR79">
        <v>71.25</v>
      </c>
      <c r="AS79" s="1">
        <v>0.47370000000000001</v>
      </c>
      <c r="AT79" s="1">
        <v>73.94736842105263</v>
      </c>
      <c r="AU79" s="1">
        <v>0.49944736842105264</v>
      </c>
      <c r="AV79">
        <v>113.75</v>
      </c>
      <c r="AW79" s="1">
        <v>0.55097499999999999</v>
      </c>
      <c r="AX79">
        <v>30.5</v>
      </c>
      <c r="AY79">
        <v>0.20150000000000001</v>
      </c>
      <c r="AZ79" s="5"/>
    </row>
    <row r="80" spans="1:52" x14ac:dyDescent="0.3">
      <c r="A80" t="s">
        <v>68</v>
      </c>
      <c r="B80">
        <v>175.5</v>
      </c>
      <c r="C80" s="1">
        <v>5.5350250000000001</v>
      </c>
      <c r="D80">
        <v>49</v>
      </c>
      <c r="E80">
        <v>0.35100000000000003</v>
      </c>
      <c r="F80">
        <v>244.5</v>
      </c>
      <c r="G80">
        <v>6.8819999999999997</v>
      </c>
      <c r="H80">
        <v>162.5</v>
      </c>
      <c r="I80" s="1">
        <v>3.5584500000000001</v>
      </c>
      <c r="J80">
        <v>36</v>
      </c>
      <c r="K80">
        <v>0.3</v>
      </c>
      <c r="L80">
        <v>66.5</v>
      </c>
      <c r="M80">
        <v>0.48199999999999998</v>
      </c>
      <c r="N80">
        <v>42.75</v>
      </c>
      <c r="O80">
        <v>0.80424999999999991</v>
      </c>
      <c r="P80" s="1">
        <v>88.536585365853668</v>
      </c>
      <c r="Q80" s="1">
        <v>21.594289113622846</v>
      </c>
      <c r="R80">
        <v>30.5</v>
      </c>
      <c r="S80">
        <v>0.25</v>
      </c>
      <c r="T80">
        <v>39</v>
      </c>
      <c r="U80">
        <v>0.496</v>
      </c>
      <c r="V80">
        <v>441</v>
      </c>
      <c r="W80">
        <v>3.15</v>
      </c>
      <c r="X80" s="1">
        <v>90.545454545454547</v>
      </c>
      <c r="Y80" s="1">
        <v>1.2892727272727273</v>
      </c>
      <c r="Z80">
        <v>121.875</v>
      </c>
      <c r="AA80" s="1">
        <v>1.2106250000000001</v>
      </c>
      <c r="AB80">
        <f>29/2</f>
        <v>14.5</v>
      </c>
      <c r="AC80">
        <f>0.246/2</f>
        <v>0.123</v>
      </c>
      <c r="AD80">
        <v>603.75</v>
      </c>
      <c r="AE80" s="1">
        <v>5.1385249999999996</v>
      </c>
      <c r="AF80">
        <v>776.5</v>
      </c>
      <c r="AG80">
        <v>9.7349999999999994</v>
      </c>
      <c r="AH80">
        <v>64.5</v>
      </c>
      <c r="AI80">
        <v>0.48699999999999999</v>
      </c>
      <c r="AJ80">
        <v>75.5</v>
      </c>
      <c r="AK80">
        <v>0.58850000000000002</v>
      </c>
      <c r="AL80">
        <v>1331.5</v>
      </c>
      <c r="AM80">
        <v>18.7974</v>
      </c>
      <c r="AN80">
        <v>30</v>
      </c>
      <c r="AO80">
        <v>0.30299999999999999</v>
      </c>
      <c r="AP80" s="1">
        <v>169.02439024390245</v>
      </c>
      <c r="AQ80" s="1">
        <v>41.225461035098164</v>
      </c>
      <c r="AR80">
        <v>80.5</v>
      </c>
      <c r="AS80" s="1">
        <v>0.78965249999999998</v>
      </c>
      <c r="AT80" s="1">
        <v>82.631578947368425</v>
      </c>
      <c r="AU80" s="1">
        <v>0.697921052631579</v>
      </c>
      <c r="AV80">
        <v>121.25</v>
      </c>
      <c r="AW80" s="1">
        <v>0.77657500000000002</v>
      </c>
      <c r="AX80">
        <v>31</v>
      </c>
      <c r="AY80">
        <v>0.20899999999999999</v>
      </c>
      <c r="AZ80" s="5"/>
    </row>
    <row r="81" spans="1:52" x14ac:dyDescent="0.3">
      <c r="AZ81" s="5"/>
    </row>
    <row r="82" spans="1:52" x14ac:dyDescent="0.3">
      <c r="A82" s="2" t="s">
        <v>69</v>
      </c>
      <c r="B82" s="13">
        <v>4</v>
      </c>
      <c r="C82" s="13"/>
      <c r="D82" s="13">
        <v>2</v>
      </c>
      <c r="E82" s="13"/>
      <c r="F82" s="13">
        <v>2</v>
      </c>
      <c r="G82" s="13"/>
      <c r="H82" s="13">
        <v>2</v>
      </c>
      <c r="I82" s="13"/>
      <c r="J82" s="13">
        <v>2</v>
      </c>
      <c r="K82" s="13"/>
      <c r="L82" s="13">
        <v>2</v>
      </c>
      <c r="M82" s="13"/>
      <c r="N82" s="13">
        <v>4</v>
      </c>
      <c r="O82" s="13"/>
      <c r="P82" s="13">
        <v>4.0999999999999996</v>
      </c>
      <c r="Q82" s="13"/>
      <c r="R82" s="13">
        <v>2</v>
      </c>
      <c r="S82" s="13"/>
      <c r="T82" s="13">
        <v>2</v>
      </c>
      <c r="U82" s="13"/>
      <c r="V82" s="13">
        <v>2</v>
      </c>
      <c r="W82" s="13"/>
      <c r="X82" s="13">
        <v>2.75</v>
      </c>
      <c r="Y82" s="13"/>
      <c r="Z82" s="13">
        <v>1.6</v>
      </c>
      <c r="AA82" s="13"/>
      <c r="AB82" s="13">
        <v>2</v>
      </c>
      <c r="AC82" s="13"/>
      <c r="AD82" s="13">
        <v>4</v>
      </c>
      <c r="AE82" s="13"/>
      <c r="AF82" s="13">
        <v>2</v>
      </c>
      <c r="AG82" s="13"/>
      <c r="AH82" s="13">
        <v>2</v>
      </c>
      <c r="AI82" s="13"/>
      <c r="AJ82" s="13">
        <v>2</v>
      </c>
      <c r="AK82" s="13"/>
      <c r="AL82" s="13">
        <v>2</v>
      </c>
      <c r="AM82" s="13"/>
      <c r="AN82" s="13">
        <v>2</v>
      </c>
      <c r="AO82" s="13"/>
      <c r="AP82" s="13">
        <v>4.0999999999999996</v>
      </c>
      <c r="AQ82" s="13"/>
      <c r="AR82" s="13">
        <v>4</v>
      </c>
      <c r="AS82" s="13"/>
      <c r="AT82" s="13">
        <v>3.8</v>
      </c>
      <c r="AU82" s="13"/>
      <c r="AV82" s="13">
        <v>4</v>
      </c>
      <c r="AW82" s="13"/>
      <c r="AX82" s="13">
        <v>2</v>
      </c>
      <c r="AY82" s="13"/>
    </row>
    <row r="83" spans="1:52" x14ac:dyDescent="0.3">
      <c r="A83" s="2" t="s">
        <v>70</v>
      </c>
      <c r="B83" s="13">
        <v>4</v>
      </c>
      <c r="C83" s="13"/>
      <c r="D83" s="13">
        <v>4</v>
      </c>
      <c r="E83" s="13"/>
      <c r="F83" s="13">
        <v>4</v>
      </c>
      <c r="G83" s="13"/>
      <c r="H83" s="13">
        <v>4</v>
      </c>
      <c r="I83" s="13"/>
      <c r="J83" s="13">
        <v>6</v>
      </c>
      <c r="K83" s="13"/>
      <c r="L83" s="13">
        <v>6</v>
      </c>
      <c r="M83" s="13"/>
      <c r="N83" s="13">
        <v>6</v>
      </c>
      <c r="O83" s="13"/>
      <c r="P83" s="13">
        <v>7</v>
      </c>
      <c r="Q83" s="13"/>
      <c r="R83" s="13">
        <v>7</v>
      </c>
      <c r="S83" s="13"/>
      <c r="T83" s="13">
        <v>7</v>
      </c>
      <c r="U83" s="13"/>
      <c r="V83" s="13">
        <v>7</v>
      </c>
      <c r="W83" s="13"/>
      <c r="X83" s="13" t="s">
        <v>76</v>
      </c>
      <c r="Y83" s="13"/>
      <c r="Z83" s="13">
        <v>9</v>
      </c>
      <c r="AA83" s="13"/>
      <c r="AB83" s="13"/>
      <c r="AC83" s="13"/>
      <c r="AD83" s="13">
        <v>14</v>
      </c>
      <c r="AE83" s="13"/>
      <c r="AF83" s="13">
        <v>14</v>
      </c>
      <c r="AG83" s="13"/>
      <c r="AH83" s="13">
        <v>14</v>
      </c>
      <c r="AI83" s="13"/>
      <c r="AJ83" s="13">
        <v>14</v>
      </c>
      <c r="AK83" s="13"/>
      <c r="AL83" s="13"/>
      <c r="AM83" s="13"/>
      <c r="AN83" s="13">
        <v>6</v>
      </c>
      <c r="AO83" s="13"/>
      <c r="AP83" s="13">
        <v>6</v>
      </c>
      <c r="AQ83" s="13"/>
      <c r="AR83" s="13">
        <v>14</v>
      </c>
      <c r="AS83" s="13"/>
      <c r="AT83" s="13">
        <v>14</v>
      </c>
      <c r="AU83" s="13"/>
      <c r="AV83" s="13">
        <v>14</v>
      </c>
      <c r="AW83" s="13"/>
      <c r="AX83" s="13" t="s">
        <v>71</v>
      </c>
      <c r="AY83" s="13"/>
    </row>
    <row r="84" spans="1:52" x14ac:dyDescent="0.3">
      <c r="A84" s="2" t="s">
        <v>79</v>
      </c>
      <c r="B84" s="13">
        <v>4</v>
      </c>
      <c r="C84" s="13"/>
      <c r="D84" s="13">
        <v>4</v>
      </c>
      <c r="E84" s="13"/>
      <c r="F84" s="13">
        <v>4</v>
      </c>
      <c r="G84" s="13"/>
      <c r="H84" s="13">
        <v>5</v>
      </c>
      <c r="I84" s="13"/>
      <c r="J84" s="13">
        <v>6</v>
      </c>
      <c r="K84" s="13"/>
      <c r="L84" s="13">
        <v>6</v>
      </c>
      <c r="M84" s="13"/>
      <c r="N84" s="13">
        <v>6</v>
      </c>
      <c r="O84" s="13"/>
      <c r="P84" s="13">
        <v>7</v>
      </c>
      <c r="Q84" s="13"/>
      <c r="R84" s="13">
        <v>7</v>
      </c>
      <c r="S84" s="13"/>
      <c r="T84" s="13">
        <v>7</v>
      </c>
      <c r="U84" s="13"/>
      <c r="V84" s="13">
        <v>7</v>
      </c>
      <c r="W84" s="13"/>
      <c r="X84" s="13">
        <v>8</v>
      </c>
      <c r="Y84" s="13"/>
      <c r="Z84" s="13">
        <v>9</v>
      </c>
      <c r="AA84" s="13"/>
      <c r="AB84" s="13">
        <v>10</v>
      </c>
      <c r="AC84" s="13"/>
      <c r="AD84" s="13">
        <v>14</v>
      </c>
      <c r="AE84" s="13"/>
      <c r="AF84" s="13">
        <v>14</v>
      </c>
      <c r="AG84" s="13"/>
      <c r="AH84" s="13">
        <v>14</v>
      </c>
      <c r="AI84" s="13"/>
      <c r="AJ84" s="13">
        <v>14</v>
      </c>
      <c r="AK84" s="13"/>
      <c r="AL84" s="13">
        <v>14</v>
      </c>
      <c r="AM84" s="13"/>
      <c r="AN84" s="13">
        <v>18</v>
      </c>
      <c r="AO84" s="13"/>
      <c r="AP84" s="13">
        <v>18</v>
      </c>
      <c r="AQ84" s="13"/>
      <c r="AR84" s="13">
        <v>19</v>
      </c>
      <c r="AS84" s="13"/>
      <c r="AT84" s="13">
        <v>20</v>
      </c>
      <c r="AU84" s="13"/>
      <c r="AV84" s="13">
        <v>20</v>
      </c>
      <c r="AW84" s="13"/>
      <c r="AX84" s="13" t="s">
        <v>104</v>
      </c>
      <c r="AY84" s="13"/>
    </row>
    <row r="85" spans="1:52" x14ac:dyDescent="0.3">
      <c r="A85" s="2" t="s">
        <v>105</v>
      </c>
      <c r="B85" s="13" t="s">
        <v>106</v>
      </c>
      <c r="C85" s="13"/>
      <c r="D85" s="13" t="s">
        <v>107</v>
      </c>
      <c r="E85" s="13"/>
      <c r="F85" s="13" t="s">
        <v>108</v>
      </c>
      <c r="G85" s="13"/>
      <c r="H85" s="13" t="s">
        <v>73</v>
      </c>
      <c r="I85" s="13"/>
      <c r="J85" s="13" t="s">
        <v>109</v>
      </c>
      <c r="K85" s="13"/>
      <c r="L85" s="13" t="s">
        <v>109</v>
      </c>
      <c r="M85" s="13"/>
      <c r="N85" s="13" t="s">
        <v>110</v>
      </c>
      <c r="O85" s="13"/>
      <c r="P85" s="13" t="s">
        <v>111</v>
      </c>
      <c r="Q85" s="13"/>
      <c r="R85" s="13" t="s">
        <v>111</v>
      </c>
      <c r="S85" s="13"/>
      <c r="T85" s="13" t="s">
        <v>73</v>
      </c>
      <c r="U85" s="13"/>
      <c r="V85" s="13" t="s">
        <v>73</v>
      </c>
      <c r="W85" s="13"/>
      <c r="X85" s="13" t="s">
        <v>73</v>
      </c>
      <c r="Y85" s="13"/>
      <c r="Z85" s="13" t="s">
        <v>112</v>
      </c>
      <c r="AA85" s="13"/>
      <c r="AB85" s="13" t="s">
        <v>73</v>
      </c>
      <c r="AC85" s="13"/>
      <c r="AD85" s="13" t="s">
        <v>113</v>
      </c>
      <c r="AE85" s="13"/>
      <c r="AF85" s="13" t="s">
        <v>114</v>
      </c>
      <c r="AG85" s="13"/>
      <c r="AH85" s="13" t="s">
        <v>115</v>
      </c>
      <c r="AI85" s="13"/>
      <c r="AJ85" s="13" t="s">
        <v>116</v>
      </c>
      <c r="AK85" s="13"/>
      <c r="AL85" s="13" t="s">
        <v>117</v>
      </c>
      <c r="AM85" s="13"/>
      <c r="AN85" s="13" t="s">
        <v>73</v>
      </c>
      <c r="AO85" s="13"/>
      <c r="AP85" s="13" t="s">
        <v>118</v>
      </c>
      <c r="AQ85" s="13"/>
      <c r="AR85" s="13" t="s">
        <v>119</v>
      </c>
      <c r="AS85" s="13"/>
      <c r="AT85" s="13" t="s">
        <v>120</v>
      </c>
      <c r="AU85" s="13"/>
      <c r="AV85" s="13" t="s">
        <v>122</v>
      </c>
      <c r="AW85" s="13"/>
      <c r="AX85" s="13" t="s">
        <v>73</v>
      </c>
      <c r="AY85" s="13"/>
    </row>
    <row r="86" spans="1:52" x14ac:dyDescent="0.3">
      <c r="A86" s="2" t="s">
        <v>72</v>
      </c>
      <c r="B86" s="13" t="s">
        <v>123</v>
      </c>
      <c r="C86" s="13"/>
      <c r="D86" s="13" t="s">
        <v>123</v>
      </c>
      <c r="E86" s="13"/>
      <c r="F86" s="13" t="s">
        <v>123</v>
      </c>
      <c r="G86" s="13"/>
      <c r="H86" s="13" t="s">
        <v>73</v>
      </c>
      <c r="I86" s="13"/>
      <c r="J86" s="13" t="s">
        <v>124</v>
      </c>
      <c r="K86" s="13"/>
      <c r="L86" s="13" t="s">
        <v>124</v>
      </c>
      <c r="M86" s="13"/>
      <c r="N86" s="13" t="s">
        <v>124</v>
      </c>
      <c r="O86" s="13"/>
      <c r="P86" s="13" t="s">
        <v>125</v>
      </c>
      <c r="Q86" s="13"/>
      <c r="R86" s="13" t="s">
        <v>125</v>
      </c>
      <c r="S86" s="13"/>
      <c r="T86" s="13" t="s">
        <v>125</v>
      </c>
      <c r="U86" s="13"/>
      <c r="V86" s="13" t="s">
        <v>125</v>
      </c>
      <c r="W86" s="13"/>
      <c r="X86" s="13" t="s">
        <v>73</v>
      </c>
      <c r="Y86" s="13"/>
      <c r="Z86" s="13" t="s">
        <v>74</v>
      </c>
      <c r="AA86" s="13"/>
      <c r="AB86" s="13" t="s">
        <v>126</v>
      </c>
      <c r="AC86" s="13"/>
      <c r="AD86" s="13" t="s">
        <v>127</v>
      </c>
      <c r="AE86" s="13"/>
      <c r="AF86" s="13" t="s">
        <v>127</v>
      </c>
      <c r="AG86" s="13"/>
      <c r="AH86" s="13" t="s">
        <v>127</v>
      </c>
      <c r="AI86" s="13"/>
      <c r="AJ86" s="13" t="s">
        <v>127</v>
      </c>
      <c r="AK86" s="13"/>
      <c r="AL86" s="13" t="s">
        <v>127</v>
      </c>
      <c r="AM86" s="13"/>
      <c r="AN86" s="13" t="s">
        <v>128</v>
      </c>
      <c r="AO86" s="13"/>
      <c r="AP86" s="13" t="s">
        <v>128</v>
      </c>
      <c r="AQ86" s="13"/>
      <c r="AR86" s="13" t="s">
        <v>129</v>
      </c>
      <c r="AS86" s="13"/>
      <c r="AT86" s="13" t="s">
        <v>130</v>
      </c>
      <c r="AU86" s="13"/>
      <c r="AV86" s="13" t="s">
        <v>130</v>
      </c>
      <c r="AW86" s="13"/>
      <c r="AX86" s="13" t="s">
        <v>131</v>
      </c>
      <c r="AY86" s="13"/>
    </row>
    <row r="87" spans="1:52" x14ac:dyDescent="0.3">
      <c r="A87" s="2" t="s">
        <v>75</v>
      </c>
      <c r="B87" s="13" t="s">
        <v>132</v>
      </c>
      <c r="C87" s="13"/>
      <c r="D87" s="13" t="s">
        <v>132</v>
      </c>
      <c r="E87" s="13"/>
      <c r="F87" s="13" t="s">
        <v>132</v>
      </c>
      <c r="G87" s="13"/>
      <c r="H87" s="13" t="s">
        <v>73</v>
      </c>
      <c r="I87" s="13"/>
      <c r="J87" s="13" t="s">
        <v>133</v>
      </c>
      <c r="K87" s="13"/>
      <c r="L87" s="13" t="s">
        <v>133</v>
      </c>
      <c r="M87" s="13"/>
      <c r="N87" s="13" t="s">
        <v>133</v>
      </c>
      <c r="O87" s="13"/>
      <c r="P87" s="13" t="s">
        <v>134</v>
      </c>
      <c r="Q87" s="13"/>
      <c r="R87" s="13" t="s">
        <v>134</v>
      </c>
      <c r="S87" s="13"/>
      <c r="T87" s="13" t="s">
        <v>134</v>
      </c>
      <c r="U87" s="13"/>
      <c r="V87" s="13" t="s">
        <v>134</v>
      </c>
      <c r="W87" s="13"/>
      <c r="X87" s="13" t="s">
        <v>73</v>
      </c>
      <c r="Y87" s="13"/>
      <c r="Z87" s="13" t="s">
        <v>135</v>
      </c>
      <c r="AA87" s="13"/>
      <c r="AB87" s="13" t="s">
        <v>136</v>
      </c>
      <c r="AC87" s="13"/>
      <c r="AD87" s="13" t="s">
        <v>137</v>
      </c>
      <c r="AE87" s="13"/>
      <c r="AF87" s="13" t="s">
        <v>137</v>
      </c>
      <c r="AG87" s="13"/>
      <c r="AH87" s="13" t="s">
        <v>137</v>
      </c>
      <c r="AI87" s="13"/>
      <c r="AJ87" s="13" t="s">
        <v>137</v>
      </c>
      <c r="AK87" s="13"/>
      <c r="AL87" s="13" t="s">
        <v>137</v>
      </c>
      <c r="AM87" s="13"/>
      <c r="AN87" s="13" t="s">
        <v>138</v>
      </c>
      <c r="AO87" s="13"/>
      <c r="AP87" s="13" t="s">
        <v>138</v>
      </c>
      <c r="AQ87" s="13"/>
      <c r="AR87" s="13" t="s">
        <v>139</v>
      </c>
      <c r="AS87" s="13"/>
      <c r="AT87" s="13" t="s">
        <v>140</v>
      </c>
      <c r="AU87" s="13"/>
      <c r="AV87" s="13" t="s">
        <v>140</v>
      </c>
      <c r="AW87" s="13"/>
      <c r="AX87" s="13" t="s">
        <v>141</v>
      </c>
      <c r="AY87" s="13"/>
    </row>
    <row r="88" spans="1:52" s="3" customFormat="1" x14ac:dyDescent="0.3">
      <c r="A88" s="9" t="s">
        <v>142</v>
      </c>
      <c r="B88" s="12" t="s">
        <v>158</v>
      </c>
      <c r="C88" s="12"/>
      <c r="D88" s="12" t="s">
        <v>158</v>
      </c>
      <c r="E88" s="12"/>
      <c r="F88" s="12" t="s">
        <v>159</v>
      </c>
      <c r="G88" s="12"/>
      <c r="H88" s="12" t="s">
        <v>145</v>
      </c>
      <c r="I88" s="12"/>
      <c r="J88" s="12" t="s">
        <v>171</v>
      </c>
      <c r="K88" s="12"/>
      <c r="L88" s="12" t="s">
        <v>171</v>
      </c>
      <c r="M88" s="12"/>
      <c r="N88" s="12" t="s">
        <v>161</v>
      </c>
      <c r="O88" s="12"/>
      <c r="P88" s="12" t="s">
        <v>164</v>
      </c>
      <c r="Q88" s="12"/>
      <c r="R88" s="12" t="s">
        <v>165</v>
      </c>
      <c r="S88" s="12"/>
      <c r="T88" s="12" t="s">
        <v>166</v>
      </c>
      <c r="U88" s="12"/>
      <c r="V88" s="12" t="s">
        <v>167</v>
      </c>
      <c r="W88" s="12"/>
      <c r="X88" s="12" t="s">
        <v>152</v>
      </c>
      <c r="Y88" s="12"/>
      <c r="Z88" s="12" t="s">
        <v>153</v>
      </c>
      <c r="AA88" s="12"/>
      <c r="AB88" s="12" t="s">
        <v>154</v>
      </c>
      <c r="AC88" s="12"/>
      <c r="AD88" s="12" t="s">
        <v>83</v>
      </c>
      <c r="AE88" s="12"/>
      <c r="AF88" s="12" t="s">
        <v>87</v>
      </c>
      <c r="AG88" s="12"/>
      <c r="AH88" s="12" t="s">
        <v>86</v>
      </c>
      <c r="AI88" s="12"/>
      <c r="AJ88" s="12" t="s">
        <v>86</v>
      </c>
      <c r="AK88" s="12"/>
      <c r="AL88" s="12" t="s">
        <v>85</v>
      </c>
      <c r="AM88" s="12"/>
      <c r="AN88" s="12" t="s">
        <v>172</v>
      </c>
      <c r="AO88" s="12"/>
      <c r="AP88" s="12" t="s">
        <v>173</v>
      </c>
      <c r="AQ88" s="12"/>
      <c r="AR88" s="12" t="s">
        <v>174</v>
      </c>
      <c r="AS88" s="12"/>
      <c r="AT88" s="12" t="s">
        <v>88</v>
      </c>
      <c r="AU88" s="12"/>
      <c r="AV88" s="12" t="s">
        <v>88</v>
      </c>
      <c r="AW88" s="12"/>
      <c r="AX88" s="12" t="s">
        <v>73</v>
      </c>
      <c r="AY88" s="12"/>
    </row>
    <row r="89" spans="1:52" x14ac:dyDescent="0.3">
      <c r="AT89" s="6"/>
      <c r="AU89" s="6"/>
      <c r="AV89" s="6"/>
      <c r="AW89" s="6"/>
    </row>
  </sheetData>
  <sortState xmlns:xlrd2="http://schemas.microsoft.com/office/spreadsheetml/2017/richdata2" ref="A4:AZ40">
    <sortCondition ref="A21:A40"/>
  </sortState>
  <mergeCells count="200">
    <mergeCell ref="X88:Y88"/>
    <mergeCell ref="AR87:AS87"/>
    <mergeCell ref="AT87:AU87"/>
    <mergeCell ref="AV87:AW87"/>
    <mergeCell ref="AX88:AY88"/>
    <mergeCell ref="AL88:AM88"/>
    <mergeCell ref="AN88:AO88"/>
    <mergeCell ref="AP88:AQ88"/>
    <mergeCell ref="AR88:AS88"/>
    <mergeCell ref="AT88:AU88"/>
    <mergeCell ref="AV88:AW88"/>
    <mergeCell ref="Z88:AA88"/>
    <mergeCell ref="AB88:AC88"/>
    <mergeCell ref="AD88:AE88"/>
    <mergeCell ref="AF88:AG88"/>
    <mergeCell ref="AH88:AI88"/>
    <mergeCell ref="AJ88:AK88"/>
    <mergeCell ref="AX87:AY87"/>
    <mergeCell ref="AL87:AM87"/>
    <mergeCell ref="AN87:AO87"/>
    <mergeCell ref="AP87:AQ87"/>
    <mergeCell ref="B88:C88"/>
    <mergeCell ref="D88:E88"/>
    <mergeCell ref="F88:G88"/>
    <mergeCell ref="H88:I88"/>
    <mergeCell ref="J88:K88"/>
    <mergeCell ref="L88:M88"/>
    <mergeCell ref="AF87:AG87"/>
    <mergeCell ref="AH87:AI87"/>
    <mergeCell ref="AJ87:AK87"/>
    <mergeCell ref="T87:U87"/>
    <mergeCell ref="V87:W87"/>
    <mergeCell ref="X87:Y87"/>
    <mergeCell ref="Z87:AA87"/>
    <mergeCell ref="AB87:AC87"/>
    <mergeCell ref="AD87:AE87"/>
    <mergeCell ref="N88:O88"/>
    <mergeCell ref="P88:Q88"/>
    <mergeCell ref="R88:S88"/>
    <mergeCell ref="T88:U88"/>
    <mergeCell ref="V88:W88"/>
    <mergeCell ref="B87:C87"/>
    <mergeCell ref="D87:E87"/>
    <mergeCell ref="F87:G87"/>
    <mergeCell ref="H87:I87"/>
    <mergeCell ref="Z86:AA86"/>
    <mergeCell ref="AB86:AC86"/>
    <mergeCell ref="AD86:AE86"/>
    <mergeCell ref="AF86:AG86"/>
    <mergeCell ref="AH86:AI86"/>
    <mergeCell ref="AJ86:AK86"/>
    <mergeCell ref="N86:O86"/>
    <mergeCell ref="P86:Q86"/>
    <mergeCell ref="R86:S86"/>
    <mergeCell ref="T86:U86"/>
    <mergeCell ref="V86:W86"/>
    <mergeCell ref="X86:Y86"/>
    <mergeCell ref="J87:K87"/>
    <mergeCell ref="L87:M87"/>
    <mergeCell ref="N87:O87"/>
    <mergeCell ref="P87:Q87"/>
    <mergeCell ref="R87:S87"/>
    <mergeCell ref="AT85:AU85"/>
    <mergeCell ref="AV85:AW85"/>
    <mergeCell ref="AX85:AY85"/>
    <mergeCell ref="B86:C86"/>
    <mergeCell ref="D86:E86"/>
    <mergeCell ref="F86:G86"/>
    <mergeCell ref="H86:I86"/>
    <mergeCell ref="J86:K86"/>
    <mergeCell ref="L86:M86"/>
    <mergeCell ref="AF85:AG85"/>
    <mergeCell ref="AH85:AI85"/>
    <mergeCell ref="AJ85:AK85"/>
    <mergeCell ref="AL85:AM85"/>
    <mergeCell ref="AN85:AO85"/>
    <mergeCell ref="AP85:AQ85"/>
    <mergeCell ref="T85:U85"/>
    <mergeCell ref="V85:W85"/>
    <mergeCell ref="X85:Y85"/>
    <mergeCell ref="Z85:AA85"/>
    <mergeCell ref="AX86:AY86"/>
    <mergeCell ref="AL86:AM86"/>
    <mergeCell ref="AN86:AO86"/>
    <mergeCell ref="AP86:AQ86"/>
    <mergeCell ref="AR86:AS86"/>
    <mergeCell ref="AD84:AE84"/>
    <mergeCell ref="AF84:AG84"/>
    <mergeCell ref="AH84:AI84"/>
    <mergeCell ref="AJ84:AK84"/>
    <mergeCell ref="AR85:AS85"/>
    <mergeCell ref="AT86:AU86"/>
    <mergeCell ref="AV86:AW86"/>
    <mergeCell ref="X84:Y84"/>
    <mergeCell ref="AR83:AS83"/>
    <mergeCell ref="AT83:AU83"/>
    <mergeCell ref="AV83:AW83"/>
    <mergeCell ref="AB85:AC85"/>
    <mergeCell ref="AD85:AE85"/>
    <mergeCell ref="AX84:AY84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AL84:AM84"/>
    <mergeCell ref="AN84:AO84"/>
    <mergeCell ref="AP84:AQ84"/>
    <mergeCell ref="AR84:AS84"/>
    <mergeCell ref="AT84:AU84"/>
    <mergeCell ref="AV84:AW84"/>
    <mergeCell ref="Z84:AA84"/>
    <mergeCell ref="AB84:AC84"/>
    <mergeCell ref="AX83:AY83"/>
    <mergeCell ref="B84:C84"/>
    <mergeCell ref="D84:E84"/>
    <mergeCell ref="F84:G84"/>
    <mergeCell ref="H84:I84"/>
    <mergeCell ref="J84:K84"/>
    <mergeCell ref="L84:M84"/>
    <mergeCell ref="AF83:AG83"/>
    <mergeCell ref="AH83:AI83"/>
    <mergeCell ref="AJ83:AK83"/>
    <mergeCell ref="AL83:AM83"/>
    <mergeCell ref="AN83:AO83"/>
    <mergeCell ref="AP83:AQ83"/>
    <mergeCell ref="T83:U83"/>
    <mergeCell ref="V83:W83"/>
    <mergeCell ref="X83:Y83"/>
    <mergeCell ref="Z83:AA83"/>
    <mergeCell ref="AB83:AC83"/>
    <mergeCell ref="AD83:AE83"/>
    <mergeCell ref="N84:O84"/>
    <mergeCell ref="P84:Q84"/>
    <mergeCell ref="R84:S84"/>
    <mergeCell ref="T84:U84"/>
    <mergeCell ref="V84:W84"/>
    <mergeCell ref="AX82:AY82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AL82:AM82"/>
    <mergeCell ref="AN82:AO82"/>
    <mergeCell ref="AP82:AQ82"/>
    <mergeCell ref="AR82:AS82"/>
    <mergeCell ref="AT82:AU82"/>
    <mergeCell ref="AV82:AW82"/>
    <mergeCell ref="Z82:AA82"/>
    <mergeCell ref="AB82:AC82"/>
    <mergeCell ref="AD82:AE82"/>
    <mergeCell ref="AF82:AG82"/>
    <mergeCell ref="AH82:AI82"/>
    <mergeCell ref="AJ82:AK82"/>
    <mergeCell ref="N82:O82"/>
    <mergeCell ref="P82:Q82"/>
    <mergeCell ref="R82:S82"/>
    <mergeCell ref="T82:U82"/>
    <mergeCell ref="V82:W82"/>
    <mergeCell ref="X82:Y82"/>
    <mergeCell ref="B82:C82"/>
    <mergeCell ref="D82:E82"/>
    <mergeCell ref="F82:G82"/>
    <mergeCell ref="H82:I82"/>
    <mergeCell ref="J82:K82"/>
    <mergeCell ref="L82:M82"/>
    <mergeCell ref="AX2:AY2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B019-6D70-44F0-B8FF-4D80F930BD29}">
  <dimension ref="A1:M16"/>
  <sheetViews>
    <sheetView workbookViewId="0"/>
  </sheetViews>
  <sheetFormatPr defaultRowHeight="14.4" x14ac:dyDescent="0.3"/>
  <sheetData>
    <row r="1" spans="1:13" s="11" customFormat="1" x14ac:dyDescent="0.3">
      <c r="A1" s="11" t="s">
        <v>364</v>
      </c>
    </row>
    <row r="2" spans="1:13" x14ac:dyDescent="0.3">
      <c r="A2" s="11"/>
      <c r="B2" s="13" t="s">
        <v>344</v>
      </c>
      <c r="C2" s="13"/>
      <c r="D2" s="13" t="s">
        <v>345</v>
      </c>
      <c r="E2" s="13"/>
      <c r="F2" s="13" t="s">
        <v>346</v>
      </c>
      <c r="G2" s="13"/>
      <c r="H2" s="13" t="s">
        <v>347</v>
      </c>
      <c r="I2" s="13"/>
      <c r="J2" s="13" t="s">
        <v>348</v>
      </c>
      <c r="K2" s="13"/>
      <c r="L2" s="13" t="s">
        <v>349</v>
      </c>
      <c r="M2" s="13"/>
    </row>
    <row r="3" spans="1:13" x14ac:dyDescent="0.3">
      <c r="A3" s="2" t="s">
        <v>39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3">
      <c r="A4" s="11" t="s">
        <v>44</v>
      </c>
      <c r="B4" s="11">
        <v>3</v>
      </c>
      <c r="C4" s="11">
        <v>0.7974</v>
      </c>
      <c r="D4" s="11"/>
      <c r="E4" s="11"/>
      <c r="F4" s="11"/>
      <c r="G4" s="11"/>
      <c r="H4" s="11">
        <v>2</v>
      </c>
      <c r="I4" s="11">
        <v>0.75800000000000001</v>
      </c>
      <c r="J4" s="11"/>
      <c r="K4" s="11"/>
      <c r="L4" s="11"/>
      <c r="M4" s="11"/>
    </row>
    <row r="5" spans="1:13" x14ac:dyDescent="0.3">
      <c r="A5" s="11" t="s">
        <v>350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>
        <v>5</v>
      </c>
      <c r="M5" s="11">
        <v>0.18</v>
      </c>
    </row>
    <row r="6" spans="1:13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3">
      <c r="A7" s="2" t="s">
        <v>51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3">
      <c r="A8" s="11" t="s">
        <v>57</v>
      </c>
      <c r="B8" s="11"/>
      <c r="C8" s="11"/>
      <c r="D8" s="11">
        <v>5</v>
      </c>
      <c r="E8" s="11">
        <v>1.9543999999999999</v>
      </c>
      <c r="F8" s="11"/>
      <c r="G8" s="11"/>
      <c r="H8" s="11">
        <v>3</v>
      </c>
      <c r="I8" s="11">
        <v>0.13239999999999999</v>
      </c>
      <c r="J8" s="11">
        <v>2</v>
      </c>
      <c r="K8" s="11">
        <v>0.93369999999999997</v>
      </c>
      <c r="L8" s="11"/>
      <c r="M8" s="11"/>
    </row>
    <row r="9" spans="1:13" x14ac:dyDescent="0.3">
      <c r="A9" s="11" t="s">
        <v>351</v>
      </c>
      <c r="B9" s="11"/>
      <c r="C9" s="11"/>
      <c r="D9" s="11"/>
      <c r="E9" s="11"/>
      <c r="F9" s="11"/>
      <c r="G9" s="11"/>
      <c r="H9" s="11">
        <v>3</v>
      </c>
      <c r="I9" s="11">
        <v>0.27639999999999998</v>
      </c>
      <c r="J9" s="11"/>
      <c r="K9" s="11"/>
      <c r="L9" s="11"/>
      <c r="M9" s="11"/>
    </row>
    <row r="10" spans="1:13" x14ac:dyDescent="0.3">
      <c r="A10" s="11" t="s">
        <v>352</v>
      </c>
      <c r="B10" s="11"/>
      <c r="C10" s="11"/>
      <c r="D10" s="11"/>
      <c r="E10" s="11"/>
      <c r="F10" s="11">
        <v>1</v>
      </c>
      <c r="G10" s="11">
        <v>0.77859999999999996</v>
      </c>
      <c r="H10" s="11"/>
      <c r="I10" s="11"/>
      <c r="J10" s="11"/>
      <c r="K10" s="11"/>
      <c r="L10" s="11"/>
      <c r="M10" s="11"/>
    </row>
    <row r="11" spans="1:13" x14ac:dyDescent="0.3">
      <c r="A11" s="11"/>
      <c r="B11" s="11"/>
      <c r="C11" s="11"/>
      <c r="D11" s="11"/>
      <c r="E11" s="11"/>
      <c r="F11" s="11"/>
      <c r="G11" s="11"/>
      <c r="H11" s="15"/>
      <c r="I11" s="15"/>
      <c r="J11" s="11"/>
      <c r="K11" s="11"/>
      <c r="L11" s="11"/>
      <c r="M11" s="11"/>
    </row>
    <row r="12" spans="1:13" x14ac:dyDescent="0.3">
      <c r="A12" s="2" t="s">
        <v>79</v>
      </c>
      <c r="B12" s="13" t="s">
        <v>353</v>
      </c>
      <c r="C12" s="13"/>
      <c r="D12" s="13">
        <v>14</v>
      </c>
      <c r="E12" s="13"/>
      <c r="F12" s="13">
        <v>14</v>
      </c>
      <c r="G12" s="13"/>
      <c r="H12" s="13">
        <v>14</v>
      </c>
      <c r="I12" s="13"/>
      <c r="J12" s="13">
        <v>15</v>
      </c>
      <c r="K12" s="13"/>
      <c r="L12" s="13" t="s">
        <v>354</v>
      </c>
      <c r="M12" s="13"/>
    </row>
    <row r="13" spans="1:13" x14ac:dyDescent="0.3">
      <c r="A13" s="2" t="s">
        <v>105</v>
      </c>
      <c r="B13" s="13" t="s">
        <v>355</v>
      </c>
      <c r="C13" s="13"/>
      <c r="D13" s="13">
        <v>26</v>
      </c>
      <c r="E13" s="13"/>
      <c r="F13" s="13" t="s">
        <v>117</v>
      </c>
      <c r="G13" s="13"/>
      <c r="H13" s="13"/>
      <c r="I13" s="13"/>
      <c r="J13" s="15"/>
      <c r="K13" s="15"/>
      <c r="L13" s="13" t="s">
        <v>122</v>
      </c>
      <c r="M13" s="13"/>
    </row>
    <row r="14" spans="1:13" x14ac:dyDescent="0.3">
      <c r="A14" s="2" t="s">
        <v>142</v>
      </c>
      <c r="B14" s="14">
        <v>44379</v>
      </c>
      <c r="C14" s="13"/>
      <c r="D14" s="13" t="s">
        <v>86</v>
      </c>
      <c r="E14" s="13"/>
      <c r="F14" s="13" t="s">
        <v>85</v>
      </c>
      <c r="G14" s="13"/>
      <c r="H14" s="13" t="s">
        <v>86</v>
      </c>
      <c r="I14" s="13"/>
      <c r="J14" s="15" t="s">
        <v>356</v>
      </c>
      <c r="K14" s="15"/>
      <c r="L14" s="13" t="s">
        <v>88</v>
      </c>
      <c r="M14" s="13"/>
    </row>
    <row r="15" spans="1:13" x14ac:dyDescent="0.3">
      <c r="A15" s="11"/>
      <c r="B15" s="13"/>
      <c r="C15" s="13"/>
      <c r="D15" s="13"/>
      <c r="E15" s="13"/>
      <c r="F15" s="13"/>
      <c r="G15" s="13"/>
      <c r="H15" s="15"/>
      <c r="I15" s="15"/>
      <c r="J15" s="15"/>
      <c r="K15" s="15"/>
      <c r="L15" s="13"/>
      <c r="M15" s="13"/>
    </row>
    <row r="16" spans="1:13" x14ac:dyDescent="0.3">
      <c r="A16" s="2" t="s">
        <v>363</v>
      </c>
      <c r="B16" s="13" t="s">
        <v>357</v>
      </c>
      <c r="C16" s="13"/>
      <c r="D16" s="13" t="s">
        <v>358</v>
      </c>
      <c r="E16" s="13"/>
      <c r="F16" s="13" t="s">
        <v>359</v>
      </c>
      <c r="G16" s="13"/>
      <c r="H16" s="15" t="s">
        <v>360</v>
      </c>
      <c r="I16" s="15"/>
      <c r="J16" s="15" t="s">
        <v>361</v>
      </c>
      <c r="K16" s="15"/>
      <c r="L16" s="13" t="s">
        <v>362</v>
      </c>
      <c r="M16" s="13"/>
    </row>
  </sheetData>
  <mergeCells count="37"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H11:I1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1640-143D-4773-A9F8-27812D2B3B16}">
  <dimension ref="A1:AC104"/>
  <sheetViews>
    <sheetView workbookViewId="0"/>
  </sheetViews>
  <sheetFormatPr defaultRowHeight="14.4" x14ac:dyDescent="0.3"/>
  <cols>
    <col min="1" max="1" width="21.33203125" bestFit="1" customWidth="1"/>
  </cols>
  <sheetData>
    <row r="1" spans="1:29" s="11" customFormat="1" x14ac:dyDescent="0.3">
      <c r="A1" s="11" t="s">
        <v>343</v>
      </c>
    </row>
    <row r="2" spans="1:29" x14ac:dyDescent="0.3"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 t="s">
        <v>189</v>
      </c>
      <c r="K2" t="s">
        <v>190</v>
      </c>
      <c r="L2" t="s">
        <v>191</v>
      </c>
      <c r="M2" t="s">
        <v>192</v>
      </c>
      <c r="N2" t="s">
        <v>193</v>
      </c>
      <c r="O2" t="s">
        <v>190</v>
      </c>
      <c r="P2" t="s">
        <v>194</v>
      </c>
      <c r="Q2" t="s">
        <v>195</v>
      </c>
      <c r="R2" t="s">
        <v>196</v>
      </c>
      <c r="S2" t="s">
        <v>197</v>
      </c>
      <c r="T2" t="s">
        <v>198</v>
      </c>
      <c r="U2" t="s">
        <v>199</v>
      </c>
      <c r="V2" t="s">
        <v>200</v>
      </c>
      <c r="W2" t="s">
        <v>201</v>
      </c>
      <c r="X2" t="s">
        <v>202</v>
      </c>
      <c r="Y2" t="s">
        <v>203</v>
      </c>
      <c r="Z2" t="s">
        <v>204</v>
      </c>
      <c r="AA2" t="s">
        <v>205</v>
      </c>
      <c r="AB2" t="s">
        <v>206</v>
      </c>
      <c r="AC2" t="s">
        <v>207</v>
      </c>
    </row>
    <row r="3" spans="1:29" x14ac:dyDescent="0.3">
      <c r="A3" s="2" t="s">
        <v>208</v>
      </c>
    </row>
    <row r="4" spans="1:29" x14ac:dyDescent="0.3">
      <c r="A4" t="s">
        <v>209</v>
      </c>
      <c r="D4" t="s">
        <v>7</v>
      </c>
    </row>
    <row r="5" spans="1:29" x14ac:dyDescent="0.3">
      <c r="A5" t="s">
        <v>210</v>
      </c>
      <c r="B5" t="s">
        <v>7</v>
      </c>
      <c r="W5" t="s">
        <v>7</v>
      </c>
      <c r="X5" t="s">
        <v>7</v>
      </c>
    </row>
    <row r="6" spans="1:29" x14ac:dyDescent="0.3">
      <c r="A6" t="s">
        <v>55</v>
      </c>
      <c r="B6" t="s">
        <v>7</v>
      </c>
      <c r="C6" t="s">
        <v>7</v>
      </c>
      <c r="D6" t="s">
        <v>7</v>
      </c>
      <c r="F6" t="s">
        <v>7</v>
      </c>
      <c r="G6" t="s">
        <v>7</v>
      </c>
      <c r="H6" t="s">
        <v>7</v>
      </c>
      <c r="J6" t="s">
        <v>7</v>
      </c>
      <c r="T6" t="s">
        <v>7</v>
      </c>
      <c r="V6" t="s">
        <v>7</v>
      </c>
      <c r="X6" t="s">
        <v>7</v>
      </c>
      <c r="Y6" t="s">
        <v>7</v>
      </c>
      <c r="Z6" t="s">
        <v>7</v>
      </c>
    </row>
    <row r="7" spans="1:29" x14ac:dyDescent="0.3">
      <c r="A7" t="s">
        <v>211</v>
      </c>
      <c r="B7" t="s">
        <v>7</v>
      </c>
      <c r="C7" t="s">
        <v>7</v>
      </c>
      <c r="D7" t="s">
        <v>7</v>
      </c>
      <c r="G7" t="s">
        <v>7</v>
      </c>
      <c r="J7" t="s">
        <v>76</v>
      </c>
    </row>
    <row r="8" spans="1:29" x14ac:dyDescent="0.3">
      <c r="A8" t="s">
        <v>212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H8" t="s">
        <v>7</v>
      </c>
      <c r="W8" t="s">
        <v>7</v>
      </c>
      <c r="X8" t="s">
        <v>7</v>
      </c>
    </row>
    <row r="9" spans="1:29" x14ac:dyDescent="0.3">
      <c r="A9" t="s">
        <v>213</v>
      </c>
      <c r="B9" t="s">
        <v>7</v>
      </c>
      <c r="I9" t="s">
        <v>7</v>
      </c>
      <c r="Z9" t="s">
        <v>7</v>
      </c>
    </row>
    <row r="10" spans="1:29" x14ac:dyDescent="0.3">
      <c r="A10" t="s">
        <v>214</v>
      </c>
      <c r="Z10" t="s">
        <v>7</v>
      </c>
    </row>
    <row r="11" spans="1:29" x14ac:dyDescent="0.3">
      <c r="A11" t="s">
        <v>215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H11" t="s">
        <v>7</v>
      </c>
      <c r="P11" t="s">
        <v>7</v>
      </c>
      <c r="U11" t="s">
        <v>7</v>
      </c>
      <c r="X11" t="s">
        <v>7</v>
      </c>
    </row>
    <row r="12" spans="1:29" x14ac:dyDescent="0.3">
      <c r="A12" t="s">
        <v>216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J12" t="s">
        <v>76</v>
      </c>
      <c r="W12" t="s">
        <v>7</v>
      </c>
      <c r="X12" t="s">
        <v>7</v>
      </c>
      <c r="AA12" t="s">
        <v>7</v>
      </c>
      <c r="AB12" t="s">
        <v>7</v>
      </c>
      <c r="AC12" t="s">
        <v>7</v>
      </c>
    </row>
    <row r="13" spans="1:29" x14ac:dyDescent="0.3">
      <c r="A13" t="s">
        <v>217</v>
      </c>
      <c r="Z13" t="s">
        <v>7</v>
      </c>
    </row>
    <row r="14" spans="1:29" x14ac:dyDescent="0.3">
      <c r="A14" t="s">
        <v>218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H14" t="s">
        <v>7</v>
      </c>
      <c r="L14" t="s">
        <v>7</v>
      </c>
      <c r="M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W14" t="s">
        <v>7</v>
      </c>
      <c r="X14" t="s">
        <v>7</v>
      </c>
      <c r="AA14" t="s">
        <v>7</v>
      </c>
      <c r="AB14" t="s">
        <v>7</v>
      </c>
      <c r="AC14" t="s">
        <v>7</v>
      </c>
    </row>
    <row r="15" spans="1:29" x14ac:dyDescent="0.3">
      <c r="A15" t="s">
        <v>219</v>
      </c>
      <c r="J15" t="s">
        <v>7</v>
      </c>
      <c r="L15" t="s">
        <v>7</v>
      </c>
      <c r="M15" t="s">
        <v>7</v>
      </c>
      <c r="N15" t="s">
        <v>7</v>
      </c>
      <c r="Q15" t="s">
        <v>7</v>
      </c>
      <c r="Y15" t="s">
        <v>7</v>
      </c>
      <c r="Z15" t="s">
        <v>7</v>
      </c>
    </row>
    <row r="16" spans="1:29" x14ac:dyDescent="0.3">
      <c r="A16" t="s">
        <v>220</v>
      </c>
      <c r="J16" t="s">
        <v>7</v>
      </c>
      <c r="O16" t="s">
        <v>7</v>
      </c>
      <c r="Q16" t="s">
        <v>7</v>
      </c>
      <c r="X16" t="s">
        <v>7</v>
      </c>
    </row>
    <row r="17" spans="1:29" x14ac:dyDescent="0.3">
      <c r="A17" t="s">
        <v>221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H17" t="s">
        <v>7</v>
      </c>
      <c r="L17" t="s">
        <v>7</v>
      </c>
      <c r="O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7</v>
      </c>
    </row>
    <row r="18" spans="1:29" x14ac:dyDescent="0.3">
      <c r="A18" t="s">
        <v>222</v>
      </c>
      <c r="O18" t="s">
        <v>7</v>
      </c>
      <c r="Y18" t="s">
        <v>7</v>
      </c>
      <c r="Z18" t="s">
        <v>7</v>
      </c>
    </row>
    <row r="19" spans="1:29" x14ac:dyDescent="0.3">
      <c r="A19" t="s">
        <v>223</v>
      </c>
      <c r="K19" t="s">
        <v>7</v>
      </c>
    </row>
    <row r="20" spans="1:29" x14ac:dyDescent="0.3">
      <c r="A20" t="s">
        <v>224</v>
      </c>
      <c r="B20" t="s">
        <v>7</v>
      </c>
      <c r="J20" t="s">
        <v>76</v>
      </c>
      <c r="V20" t="s">
        <v>7</v>
      </c>
      <c r="X20" t="s">
        <v>7</v>
      </c>
      <c r="AA20" t="s">
        <v>7</v>
      </c>
      <c r="AB20" t="s">
        <v>7</v>
      </c>
    </row>
    <row r="21" spans="1:29" x14ac:dyDescent="0.3">
      <c r="A21" t="s">
        <v>99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J21" t="s">
        <v>7</v>
      </c>
      <c r="K21" t="s">
        <v>7</v>
      </c>
      <c r="L21" t="s">
        <v>7</v>
      </c>
      <c r="M21" t="s">
        <v>7</v>
      </c>
      <c r="Q21" t="s">
        <v>7</v>
      </c>
      <c r="R21" t="s">
        <v>7</v>
      </c>
      <c r="S21" t="s">
        <v>7</v>
      </c>
      <c r="U21" t="s">
        <v>7</v>
      </c>
      <c r="X21" t="s">
        <v>7</v>
      </c>
    </row>
    <row r="22" spans="1:29" x14ac:dyDescent="0.3">
      <c r="A22" t="s">
        <v>225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H22" t="s">
        <v>7</v>
      </c>
      <c r="K22" t="s">
        <v>7</v>
      </c>
      <c r="M22" t="s">
        <v>7</v>
      </c>
      <c r="Q22" t="s">
        <v>7</v>
      </c>
      <c r="S22" t="s">
        <v>7</v>
      </c>
      <c r="X22" t="s">
        <v>7</v>
      </c>
    </row>
    <row r="23" spans="1:29" x14ac:dyDescent="0.3">
      <c r="A23" t="s">
        <v>226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K23" t="s">
        <v>7</v>
      </c>
    </row>
    <row r="24" spans="1:29" x14ac:dyDescent="0.3">
      <c r="A24" t="s">
        <v>227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29" x14ac:dyDescent="0.3">
      <c r="A25" t="s">
        <v>228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H25" t="s">
        <v>7</v>
      </c>
      <c r="J25" t="s">
        <v>7</v>
      </c>
      <c r="N25" t="s">
        <v>7</v>
      </c>
      <c r="T25" t="s">
        <v>7</v>
      </c>
      <c r="Y25" t="s">
        <v>7</v>
      </c>
    </row>
    <row r="27" spans="1:29" x14ac:dyDescent="0.3">
      <c r="A27" s="2" t="s">
        <v>229</v>
      </c>
    </row>
    <row r="28" spans="1:29" x14ac:dyDescent="0.3">
      <c r="A28" t="s">
        <v>230</v>
      </c>
      <c r="H28" t="s">
        <v>7</v>
      </c>
    </row>
    <row r="29" spans="1:29" x14ac:dyDescent="0.3">
      <c r="A29" t="s">
        <v>231</v>
      </c>
      <c r="B29" t="s">
        <v>7</v>
      </c>
      <c r="F29" t="s">
        <v>7</v>
      </c>
      <c r="K29" t="s">
        <v>7</v>
      </c>
      <c r="W29" t="s">
        <v>7</v>
      </c>
      <c r="X29" t="s">
        <v>7</v>
      </c>
    </row>
    <row r="30" spans="1:29" x14ac:dyDescent="0.3">
      <c r="A30" t="s">
        <v>232</v>
      </c>
      <c r="Y30" t="s">
        <v>7</v>
      </c>
    </row>
    <row r="31" spans="1:29" x14ac:dyDescent="0.3">
      <c r="A31" t="s">
        <v>233</v>
      </c>
      <c r="D31" t="s">
        <v>7</v>
      </c>
    </row>
    <row r="32" spans="1:29" x14ac:dyDescent="0.3">
      <c r="A32" t="s">
        <v>234</v>
      </c>
      <c r="D32" t="s">
        <v>7</v>
      </c>
      <c r="X32" t="s">
        <v>7</v>
      </c>
    </row>
    <row r="33" spans="1:27" x14ac:dyDescent="0.3">
      <c r="A33" t="s">
        <v>235</v>
      </c>
      <c r="B33" t="s">
        <v>7</v>
      </c>
      <c r="C33" t="s">
        <v>7</v>
      </c>
      <c r="D33" t="s">
        <v>7</v>
      </c>
      <c r="F33" t="s">
        <v>7</v>
      </c>
      <c r="J33" t="s">
        <v>7</v>
      </c>
      <c r="W33" t="s">
        <v>7</v>
      </c>
      <c r="X33" t="s">
        <v>7</v>
      </c>
      <c r="Z33" t="s">
        <v>7</v>
      </c>
      <c r="AA33" t="s">
        <v>7</v>
      </c>
    </row>
    <row r="34" spans="1:27" x14ac:dyDescent="0.3">
      <c r="A34" t="s">
        <v>236</v>
      </c>
      <c r="B34" t="s">
        <v>7</v>
      </c>
      <c r="F34" t="s">
        <v>7</v>
      </c>
      <c r="W34" t="s">
        <v>7</v>
      </c>
      <c r="X34" t="s">
        <v>7</v>
      </c>
      <c r="AA34" t="s">
        <v>7</v>
      </c>
    </row>
    <row r="35" spans="1:27" x14ac:dyDescent="0.3">
      <c r="A35" t="s">
        <v>237</v>
      </c>
      <c r="T35" t="s">
        <v>7</v>
      </c>
    </row>
    <row r="36" spans="1:27" x14ac:dyDescent="0.3">
      <c r="A36" t="s">
        <v>238</v>
      </c>
      <c r="X36" t="s">
        <v>7</v>
      </c>
    </row>
    <row r="37" spans="1:27" x14ac:dyDescent="0.3">
      <c r="A37" t="s">
        <v>239</v>
      </c>
      <c r="X37" t="s">
        <v>7</v>
      </c>
    </row>
    <row r="38" spans="1:27" x14ac:dyDescent="0.3">
      <c r="A38" t="s">
        <v>240</v>
      </c>
    </row>
    <row r="39" spans="1:27" x14ac:dyDescent="0.3">
      <c r="A39" t="s">
        <v>241</v>
      </c>
      <c r="X39" t="s">
        <v>7</v>
      </c>
    </row>
    <row r="40" spans="1:27" x14ac:dyDescent="0.3">
      <c r="A40" t="s">
        <v>242</v>
      </c>
      <c r="Z40" t="s">
        <v>7</v>
      </c>
    </row>
    <row r="41" spans="1:27" x14ac:dyDescent="0.3">
      <c r="A41" t="s">
        <v>243</v>
      </c>
      <c r="V41" t="s">
        <v>7</v>
      </c>
    </row>
    <row r="42" spans="1:27" x14ac:dyDescent="0.3">
      <c r="A42" t="s">
        <v>244</v>
      </c>
      <c r="B42" t="s">
        <v>7</v>
      </c>
      <c r="D42" t="s">
        <v>7</v>
      </c>
      <c r="E42" t="s">
        <v>7</v>
      </c>
      <c r="L42" t="s">
        <v>7</v>
      </c>
      <c r="N42" t="s">
        <v>7</v>
      </c>
      <c r="V42" t="s">
        <v>7</v>
      </c>
      <c r="X42" t="s">
        <v>7</v>
      </c>
      <c r="Y42" t="s">
        <v>7</v>
      </c>
    </row>
    <row r="43" spans="1:27" x14ac:dyDescent="0.3">
      <c r="A43" t="s">
        <v>99</v>
      </c>
      <c r="E43" t="s">
        <v>7</v>
      </c>
      <c r="F43" t="s">
        <v>7</v>
      </c>
      <c r="H43" t="s">
        <v>7</v>
      </c>
      <c r="J43" t="s">
        <v>7</v>
      </c>
    </row>
    <row r="44" spans="1:27" x14ac:dyDescent="0.3">
      <c r="A44" t="s">
        <v>102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H44" t="s">
        <v>7</v>
      </c>
      <c r="P44" t="s">
        <v>7</v>
      </c>
      <c r="T44" t="s">
        <v>7</v>
      </c>
      <c r="Y44" t="s">
        <v>7</v>
      </c>
    </row>
    <row r="46" spans="1:27" x14ac:dyDescent="0.3">
      <c r="A46" s="2" t="s">
        <v>245</v>
      </c>
    </row>
    <row r="47" spans="1:27" x14ac:dyDescent="0.3">
      <c r="A47" t="s">
        <v>246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H47" t="s">
        <v>7</v>
      </c>
      <c r="I47" t="s">
        <v>7</v>
      </c>
      <c r="J47" t="s">
        <v>7</v>
      </c>
      <c r="Q47" t="s">
        <v>7</v>
      </c>
      <c r="X47" t="s">
        <v>7</v>
      </c>
    </row>
    <row r="48" spans="1:27" x14ac:dyDescent="0.3">
      <c r="A48" t="s">
        <v>247</v>
      </c>
      <c r="Y48" t="s">
        <v>7</v>
      </c>
    </row>
    <row r="49" spans="1:29" x14ac:dyDescent="0.3">
      <c r="A49" t="s">
        <v>248</v>
      </c>
      <c r="X49" t="s">
        <v>7</v>
      </c>
    </row>
    <row r="50" spans="1:29" x14ac:dyDescent="0.3">
      <c r="A50" t="s">
        <v>249</v>
      </c>
      <c r="Q50" t="s">
        <v>7</v>
      </c>
    </row>
    <row r="51" spans="1:29" x14ac:dyDescent="0.3">
      <c r="A51" t="s">
        <v>250</v>
      </c>
      <c r="B51" t="s">
        <v>7</v>
      </c>
      <c r="I51" t="s">
        <v>7</v>
      </c>
      <c r="S51" t="s">
        <v>7</v>
      </c>
      <c r="T51" t="s">
        <v>7</v>
      </c>
      <c r="W51" t="s">
        <v>7</v>
      </c>
      <c r="X51" t="s">
        <v>7</v>
      </c>
      <c r="Y51" t="s">
        <v>7</v>
      </c>
    </row>
    <row r="52" spans="1:29" x14ac:dyDescent="0.3">
      <c r="A52" t="s">
        <v>251</v>
      </c>
      <c r="B52" t="s">
        <v>7</v>
      </c>
      <c r="D52" t="s">
        <v>7</v>
      </c>
      <c r="E52" t="s">
        <v>7</v>
      </c>
      <c r="F52" t="s">
        <v>7</v>
      </c>
      <c r="H52" t="s">
        <v>7</v>
      </c>
      <c r="K52" t="s">
        <v>7</v>
      </c>
      <c r="Z52" t="s">
        <v>7</v>
      </c>
    </row>
    <row r="53" spans="1:29" x14ac:dyDescent="0.3">
      <c r="A53" t="s">
        <v>252</v>
      </c>
      <c r="B53" t="s">
        <v>7</v>
      </c>
      <c r="I53" t="s">
        <v>7</v>
      </c>
      <c r="J53" t="s">
        <v>7</v>
      </c>
      <c r="R53" t="s">
        <v>7</v>
      </c>
      <c r="X53" t="s">
        <v>7</v>
      </c>
      <c r="AB53" t="s">
        <v>7</v>
      </c>
    </row>
    <row r="54" spans="1:29" x14ac:dyDescent="0.3">
      <c r="A54" t="s">
        <v>253</v>
      </c>
      <c r="B54" t="s">
        <v>7</v>
      </c>
      <c r="G54" t="s">
        <v>7</v>
      </c>
      <c r="H54" t="s">
        <v>7</v>
      </c>
      <c r="J54" t="s">
        <v>7</v>
      </c>
      <c r="W54" t="s">
        <v>7</v>
      </c>
      <c r="Y54" t="s">
        <v>7</v>
      </c>
      <c r="Z54" t="s">
        <v>7</v>
      </c>
    </row>
    <row r="55" spans="1:29" x14ac:dyDescent="0.3">
      <c r="A55" t="s">
        <v>254</v>
      </c>
      <c r="Y55" t="s">
        <v>7</v>
      </c>
    </row>
    <row r="56" spans="1:29" x14ac:dyDescent="0.3">
      <c r="A56" t="s">
        <v>255</v>
      </c>
      <c r="D56" t="s">
        <v>7</v>
      </c>
      <c r="H56" t="s">
        <v>7</v>
      </c>
      <c r="S56" t="s">
        <v>7</v>
      </c>
      <c r="W56" t="s">
        <v>7</v>
      </c>
      <c r="X56" t="s">
        <v>7</v>
      </c>
      <c r="Y56" t="s">
        <v>7</v>
      </c>
      <c r="AA56" t="s">
        <v>7</v>
      </c>
      <c r="AC56" t="s">
        <v>7</v>
      </c>
    </row>
    <row r="57" spans="1:29" x14ac:dyDescent="0.3">
      <c r="A57" t="s">
        <v>256</v>
      </c>
      <c r="I57" t="s">
        <v>7</v>
      </c>
    </row>
    <row r="58" spans="1:29" x14ac:dyDescent="0.3">
      <c r="A58" t="s">
        <v>257</v>
      </c>
      <c r="Y58" t="s">
        <v>7</v>
      </c>
    </row>
    <row r="59" spans="1:29" x14ac:dyDescent="0.3">
      <c r="A59" t="s">
        <v>258</v>
      </c>
      <c r="U59" t="s">
        <v>7</v>
      </c>
    </row>
    <row r="60" spans="1:29" x14ac:dyDescent="0.3">
      <c r="A60" t="s">
        <v>259</v>
      </c>
      <c r="I60" t="s">
        <v>7</v>
      </c>
    </row>
    <row r="61" spans="1:29" x14ac:dyDescent="0.3">
      <c r="A61" t="s">
        <v>260</v>
      </c>
      <c r="Y61" t="s">
        <v>7</v>
      </c>
    </row>
    <row r="62" spans="1:29" x14ac:dyDescent="0.3">
      <c r="A62" t="s">
        <v>261</v>
      </c>
      <c r="Z62" t="s">
        <v>7</v>
      </c>
    </row>
    <row r="63" spans="1:29" x14ac:dyDescent="0.3">
      <c r="A63" t="s">
        <v>242</v>
      </c>
      <c r="Z63" t="s">
        <v>7</v>
      </c>
    </row>
    <row r="64" spans="1:29" x14ac:dyDescent="0.3">
      <c r="A64" t="s">
        <v>262</v>
      </c>
      <c r="Y64" t="s">
        <v>7</v>
      </c>
    </row>
    <row r="65" spans="1:28" x14ac:dyDescent="0.3">
      <c r="A65" t="s">
        <v>263</v>
      </c>
      <c r="G65" t="s">
        <v>7</v>
      </c>
    </row>
    <row r="66" spans="1:28" x14ac:dyDescent="0.3">
      <c r="A66" t="s">
        <v>264</v>
      </c>
      <c r="G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  <c r="O66" t="s">
        <v>7</v>
      </c>
      <c r="X66" t="s">
        <v>7</v>
      </c>
      <c r="Y66" t="s">
        <v>7</v>
      </c>
      <c r="Z66" t="s">
        <v>7</v>
      </c>
      <c r="AB66" t="s">
        <v>7</v>
      </c>
    </row>
    <row r="67" spans="1:28" x14ac:dyDescent="0.3">
      <c r="A67" t="s">
        <v>265</v>
      </c>
      <c r="J67" t="s">
        <v>7</v>
      </c>
      <c r="K67" t="s">
        <v>7</v>
      </c>
    </row>
    <row r="68" spans="1:28" x14ac:dyDescent="0.3">
      <c r="A68" t="s">
        <v>266</v>
      </c>
      <c r="I68" t="s">
        <v>7</v>
      </c>
      <c r="Y68" t="s">
        <v>7</v>
      </c>
    </row>
    <row r="69" spans="1:28" x14ac:dyDescent="0.3">
      <c r="A69" t="s">
        <v>267</v>
      </c>
      <c r="K69" t="s">
        <v>7</v>
      </c>
    </row>
    <row r="70" spans="1:28" x14ac:dyDescent="0.3">
      <c r="A70" t="s">
        <v>268</v>
      </c>
      <c r="K70" t="s">
        <v>7</v>
      </c>
    </row>
    <row r="71" spans="1:28" x14ac:dyDescent="0.3">
      <c r="A71" t="s">
        <v>269</v>
      </c>
      <c r="K71" t="s">
        <v>7</v>
      </c>
    </row>
    <row r="72" spans="1:28" x14ac:dyDescent="0.3">
      <c r="A72" t="s">
        <v>270</v>
      </c>
      <c r="I72" t="s">
        <v>7</v>
      </c>
      <c r="X72" t="s">
        <v>7</v>
      </c>
      <c r="Y72" t="s">
        <v>7</v>
      </c>
      <c r="Z72" t="s">
        <v>7</v>
      </c>
    </row>
    <row r="73" spans="1:28" x14ac:dyDescent="0.3">
      <c r="A73" t="s">
        <v>243</v>
      </c>
      <c r="Y73" t="s">
        <v>7</v>
      </c>
      <c r="Z73" t="s">
        <v>7</v>
      </c>
    </row>
    <row r="74" spans="1:28" x14ac:dyDescent="0.3">
      <c r="A74" t="s">
        <v>271</v>
      </c>
      <c r="Z74" t="s">
        <v>7</v>
      </c>
    </row>
    <row r="75" spans="1:28" x14ac:dyDescent="0.3">
      <c r="A75" t="s">
        <v>272</v>
      </c>
      <c r="K75" t="s">
        <v>7</v>
      </c>
    </row>
    <row r="76" spans="1:28" x14ac:dyDescent="0.3">
      <c r="A76" t="s">
        <v>273</v>
      </c>
      <c r="Y76" t="s">
        <v>7</v>
      </c>
    </row>
    <row r="77" spans="1:28" x14ac:dyDescent="0.3">
      <c r="A77" t="s">
        <v>274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H77" t="s">
        <v>7</v>
      </c>
    </row>
    <row r="78" spans="1:28" x14ac:dyDescent="0.3">
      <c r="A78" t="s">
        <v>275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X78" t="s">
        <v>7</v>
      </c>
    </row>
    <row r="79" spans="1:28" x14ac:dyDescent="0.3">
      <c r="A79" t="s">
        <v>276</v>
      </c>
      <c r="W79" t="s">
        <v>7</v>
      </c>
    </row>
    <row r="81" spans="1:26" x14ac:dyDescent="0.3">
      <c r="A81" s="2" t="s">
        <v>277</v>
      </c>
    </row>
    <row r="82" spans="1:26" x14ac:dyDescent="0.3">
      <c r="A82" t="s">
        <v>278</v>
      </c>
      <c r="B82" t="s">
        <v>7</v>
      </c>
      <c r="C82" t="s">
        <v>7</v>
      </c>
      <c r="D82" t="s">
        <v>7</v>
      </c>
      <c r="I82" t="s">
        <v>7</v>
      </c>
      <c r="J82" t="s">
        <v>7</v>
      </c>
      <c r="K82" t="s">
        <v>7</v>
      </c>
      <c r="N82" t="s">
        <v>7</v>
      </c>
      <c r="O82" t="s">
        <v>7</v>
      </c>
      <c r="W82" t="s">
        <v>7</v>
      </c>
      <c r="Y82" t="s">
        <v>7</v>
      </c>
      <c r="Z82" t="s">
        <v>7</v>
      </c>
    </row>
    <row r="83" spans="1:26" x14ac:dyDescent="0.3">
      <c r="A83" t="s">
        <v>279</v>
      </c>
      <c r="K83" t="s">
        <v>7</v>
      </c>
    </row>
    <row r="84" spans="1:26" x14ac:dyDescent="0.3">
      <c r="A84" t="s">
        <v>280</v>
      </c>
      <c r="Y84" t="s">
        <v>7</v>
      </c>
    </row>
    <row r="85" spans="1:26" x14ac:dyDescent="0.3">
      <c r="A85" t="s">
        <v>281</v>
      </c>
      <c r="I85" t="s">
        <v>7</v>
      </c>
      <c r="J85" t="s">
        <v>7</v>
      </c>
      <c r="K85" t="s">
        <v>7</v>
      </c>
      <c r="Y85" t="s">
        <v>7</v>
      </c>
      <c r="Z85" t="s">
        <v>7</v>
      </c>
    </row>
    <row r="86" spans="1:26" x14ac:dyDescent="0.3">
      <c r="A86" t="s">
        <v>282</v>
      </c>
      <c r="B86" t="s">
        <v>7</v>
      </c>
      <c r="C86" t="s">
        <v>7</v>
      </c>
      <c r="L86" t="s">
        <v>7</v>
      </c>
      <c r="N86" t="s">
        <v>7</v>
      </c>
      <c r="O86" t="s">
        <v>7</v>
      </c>
      <c r="P86" t="s">
        <v>7</v>
      </c>
      <c r="T86" t="s">
        <v>7</v>
      </c>
      <c r="W86" t="s">
        <v>7</v>
      </c>
      <c r="X86" t="s">
        <v>7</v>
      </c>
      <c r="Y86" t="s">
        <v>7</v>
      </c>
    </row>
    <row r="87" spans="1:26" x14ac:dyDescent="0.3">
      <c r="A87" t="s">
        <v>283</v>
      </c>
      <c r="B87" t="s">
        <v>7</v>
      </c>
      <c r="M87" t="s">
        <v>7</v>
      </c>
    </row>
    <row r="88" spans="1:26" x14ac:dyDescent="0.3">
      <c r="A88" t="s">
        <v>284</v>
      </c>
      <c r="B88" t="s">
        <v>7</v>
      </c>
      <c r="C88" t="s">
        <v>7</v>
      </c>
      <c r="D88" t="s">
        <v>7</v>
      </c>
      <c r="F88" t="s">
        <v>7</v>
      </c>
      <c r="H88" t="s">
        <v>7</v>
      </c>
    </row>
    <row r="89" spans="1:26" x14ac:dyDescent="0.3">
      <c r="A89" t="s">
        <v>285</v>
      </c>
      <c r="B89" t="s">
        <v>7</v>
      </c>
      <c r="C89" t="s">
        <v>7</v>
      </c>
      <c r="D89" t="s">
        <v>7</v>
      </c>
      <c r="F89" t="s">
        <v>7</v>
      </c>
      <c r="I89" t="s">
        <v>7</v>
      </c>
      <c r="K89" t="s">
        <v>7</v>
      </c>
      <c r="L89" t="s">
        <v>7</v>
      </c>
      <c r="M89" t="s">
        <v>7</v>
      </c>
      <c r="N89" t="s">
        <v>7</v>
      </c>
      <c r="O89" t="s">
        <v>7</v>
      </c>
      <c r="P89" t="s">
        <v>7</v>
      </c>
      <c r="W89" t="s">
        <v>7</v>
      </c>
      <c r="Y89" t="s">
        <v>7</v>
      </c>
      <c r="Z89" t="s">
        <v>7</v>
      </c>
    </row>
    <row r="90" spans="1:26" x14ac:dyDescent="0.3">
      <c r="A90" t="s">
        <v>286</v>
      </c>
      <c r="B90" t="s">
        <v>7</v>
      </c>
      <c r="C90" t="s">
        <v>7</v>
      </c>
      <c r="E90" t="s">
        <v>7</v>
      </c>
      <c r="F90" t="s">
        <v>7</v>
      </c>
      <c r="G90" t="s">
        <v>7</v>
      </c>
      <c r="H90" t="s">
        <v>7</v>
      </c>
      <c r="J90" t="s">
        <v>7</v>
      </c>
      <c r="K90" t="s">
        <v>7</v>
      </c>
    </row>
    <row r="91" spans="1:26" x14ac:dyDescent="0.3">
      <c r="A91" t="s">
        <v>287</v>
      </c>
      <c r="B91" t="s">
        <v>7</v>
      </c>
      <c r="C91" t="s">
        <v>7</v>
      </c>
      <c r="E91" t="s">
        <v>7</v>
      </c>
      <c r="F91" t="s">
        <v>7</v>
      </c>
      <c r="G91" t="s">
        <v>7</v>
      </c>
      <c r="H91" t="s">
        <v>7</v>
      </c>
    </row>
    <row r="92" spans="1:26" x14ac:dyDescent="0.3">
      <c r="A92" t="s">
        <v>100</v>
      </c>
      <c r="B92" t="s">
        <v>7</v>
      </c>
      <c r="C92" t="s">
        <v>7</v>
      </c>
      <c r="D92" t="s">
        <v>7</v>
      </c>
      <c r="E92" t="s">
        <v>7</v>
      </c>
      <c r="G92" t="s">
        <v>7</v>
      </c>
      <c r="H92" t="s">
        <v>7</v>
      </c>
      <c r="O92" t="s">
        <v>7</v>
      </c>
    </row>
    <row r="93" spans="1:26" x14ac:dyDescent="0.3">
      <c r="A93" t="s">
        <v>288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J93" t="s">
        <v>7</v>
      </c>
    </row>
    <row r="95" spans="1:26" x14ac:dyDescent="0.3">
      <c r="A95" t="s">
        <v>289</v>
      </c>
      <c r="B95" t="s">
        <v>290</v>
      </c>
      <c r="C95" t="s">
        <v>290</v>
      </c>
      <c r="D95" t="s">
        <v>291</v>
      </c>
      <c r="E95" t="s">
        <v>291</v>
      </c>
      <c r="F95" t="s">
        <v>291</v>
      </c>
      <c r="G95" t="s">
        <v>292</v>
      </c>
      <c r="H95" t="s">
        <v>291</v>
      </c>
      <c r="I95" t="s">
        <v>290</v>
      </c>
      <c r="J95" t="s">
        <v>293</v>
      </c>
      <c r="K95" t="s">
        <v>294</v>
      </c>
      <c r="L95" t="s">
        <v>295</v>
      </c>
      <c r="M95" t="s">
        <v>296</v>
      </c>
      <c r="N95" t="s">
        <v>296</v>
      </c>
      <c r="O95" t="s">
        <v>295</v>
      </c>
      <c r="P95" t="s">
        <v>297</v>
      </c>
      <c r="Q95" t="s">
        <v>298</v>
      </c>
      <c r="R95" t="s">
        <v>299</v>
      </c>
      <c r="S95" t="s">
        <v>297</v>
      </c>
      <c r="T95" t="s">
        <v>297</v>
      </c>
      <c r="U95" t="s">
        <v>297</v>
      </c>
      <c r="V95" t="s">
        <v>297</v>
      </c>
      <c r="W95" t="s">
        <v>290</v>
      </c>
      <c r="X95" t="s">
        <v>300</v>
      </c>
      <c r="Y95" t="s">
        <v>301</v>
      </c>
    </row>
    <row r="96" spans="1:26" x14ac:dyDescent="0.3">
      <c r="A96" t="s">
        <v>302</v>
      </c>
      <c r="B96" t="s">
        <v>303</v>
      </c>
      <c r="C96" t="s">
        <v>303</v>
      </c>
      <c r="D96" t="s">
        <v>303</v>
      </c>
      <c r="E96" t="s">
        <v>303</v>
      </c>
      <c r="F96" t="s">
        <v>303</v>
      </c>
      <c r="G96" t="s">
        <v>303</v>
      </c>
      <c r="H96" t="s">
        <v>303</v>
      </c>
      <c r="I96" t="s">
        <v>304</v>
      </c>
      <c r="J96" t="s">
        <v>305</v>
      </c>
      <c r="K96" t="s">
        <v>332</v>
      </c>
      <c r="L96" t="s">
        <v>306</v>
      </c>
      <c r="M96" t="s">
        <v>306</v>
      </c>
      <c r="N96" t="s">
        <v>306</v>
      </c>
      <c r="O96" t="s">
        <v>306</v>
      </c>
      <c r="P96" t="s">
        <v>307</v>
      </c>
      <c r="Q96" t="s">
        <v>307</v>
      </c>
      <c r="R96" t="s">
        <v>307</v>
      </c>
      <c r="S96" t="s">
        <v>307</v>
      </c>
      <c r="T96" t="s">
        <v>307</v>
      </c>
      <c r="U96" t="s">
        <v>307</v>
      </c>
      <c r="V96" t="s">
        <v>308</v>
      </c>
      <c r="W96" t="s">
        <v>309</v>
      </c>
      <c r="X96" t="s">
        <v>310</v>
      </c>
      <c r="Y96" t="s">
        <v>311</v>
      </c>
    </row>
    <row r="97" spans="1:25" x14ac:dyDescent="0.3">
      <c r="A97" t="s">
        <v>312</v>
      </c>
      <c r="B97" t="s">
        <v>313</v>
      </c>
      <c r="C97" t="s">
        <v>313</v>
      </c>
      <c r="D97" t="s">
        <v>313</v>
      </c>
      <c r="E97" t="s">
        <v>313</v>
      </c>
      <c r="F97" t="s">
        <v>313</v>
      </c>
      <c r="G97" t="s">
        <v>313</v>
      </c>
      <c r="H97" t="s">
        <v>313</v>
      </c>
      <c r="I97" t="s">
        <v>314</v>
      </c>
      <c r="K97" t="s">
        <v>315</v>
      </c>
      <c r="L97" t="s">
        <v>316</v>
      </c>
      <c r="M97" t="s">
        <v>317</v>
      </c>
      <c r="N97" t="s">
        <v>315</v>
      </c>
      <c r="O97" t="s">
        <v>316</v>
      </c>
      <c r="P97" t="s">
        <v>318</v>
      </c>
      <c r="Q97" t="s">
        <v>319</v>
      </c>
      <c r="R97" t="s">
        <v>320</v>
      </c>
      <c r="S97" t="s">
        <v>321</v>
      </c>
      <c r="T97" t="s">
        <v>322</v>
      </c>
      <c r="U97" t="s">
        <v>323</v>
      </c>
      <c r="V97" t="s">
        <v>324</v>
      </c>
      <c r="W97" t="s">
        <v>325</v>
      </c>
      <c r="X97" t="s">
        <v>326</v>
      </c>
      <c r="Y97" t="s">
        <v>327</v>
      </c>
    </row>
    <row r="104" spans="1:25" ht="15.6" x14ac:dyDescent="0.3">
      <c r="A10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STI Radiocarbon Dates</vt:lpstr>
      <vt:lpstr>ST2 sample results</vt:lpstr>
      <vt:lpstr>ST3 sample density results</vt:lpstr>
      <vt:lpstr>ST4 Spot Samples</vt:lpstr>
      <vt:lpstr>ST5 Upper Columbia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Carney</dc:creator>
  <cp:lastModifiedBy>Molly Carney</cp:lastModifiedBy>
  <dcterms:created xsi:type="dcterms:W3CDTF">2020-12-27T19:12:53Z</dcterms:created>
  <dcterms:modified xsi:type="dcterms:W3CDTF">2021-01-28T23:06:07Z</dcterms:modified>
</cp:coreProperties>
</file>